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alexandre.yamaguchi\Desktop\Arquivos Diários\2026.04.23\"/>
    </mc:Choice>
  </mc:AlternateContent>
  <xr:revisionPtr revIDLastSave="0" documentId="13_ncr:1_{3BBC51CB-D5B4-4560-9B9F-A9687405C9BD}" xr6:coauthVersionLast="47" xr6:coauthVersionMax="47" xr10:uidLastSave="{00000000-0000-0000-0000-000000000000}"/>
  <bookViews>
    <workbookView xWindow="-28920" yWindow="-120" windowWidth="29040" windowHeight="15720" tabRatio="450" xr2:uid="{7E1338B6-3307-489A-93C8-F4AC16ACA95B}"/>
  </bookViews>
  <sheets>
    <sheet name="Fascal" sheetId="1" r:id="rId1"/>
    <sheet name="Porte Honorário" sheetId="2" r:id="rId2"/>
    <sheet name="Porte Anestésico" sheetId="3" r:id="rId3"/>
    <sheet name="UCO" sheetId="4" r:id="rId4"/>
    <sheet name="Filme" sheetId="5" r:id="rId5"/>
    <sheet name="Pacotes" sheetId="8" r:id="rId6"/>
    <sheet name="Imagem_Porte" sheetId="6" state="hidden" r:id="rId7"/>
  </sheets>
  <externalReferences>
    <externalReference r:id="rId8"/>
    <externalReference r:id="rId9"/>
    <externalReference r:id="rId10"/>
    <externalReference r:id="rId11"/>
  </externalReferences>
  <definedNames>
    <definedName name="J" localSheetId="1">#REF!</definedName>
    <definedName name="Jporte2019">#REF!</definedName>
    <definedName name="PATOLOGIA2026">'[1]Porte Honorário'!$A:$V</definedName>
    <definedName name="PORTE">'Porte Honorário'!$A:$D</definedName>
    <definedName name="PORTE_2015">'Porte Honorário'!$E:$E</definedName>
    <definedName name="PORTE_SEM_REAJUSTE">#REF!</definedName>
    <definedName name="porte2019">'Porte Honorário'!$A$1:$I$44</definedName>
    <definedName name="Porte2024">'Porte Honorário'!$A$1:$S$44</definedName>
    <definedName name="Porte2025">'Porte Honorário'!$A$1:$W$44</definedName>
    <definedName name="Porte2026Geral">'Porte Honorário'!$A$1:$X$44</definedName>
    <definedName name="Porte23">'Porte Honorário'!$A$1:$Q$44</definedName>
    <definedName name="porteAnestesico">'[2]Porte Anestésico'!#REF!</definedName>
    <definedName name="PortePatGen2026">'Porte Honorário'!$A$1:$AB$44</definedName>
    <definedName name="PortePatologia2026">'Porte Honorário'!$A$1:$AA$44</definedName>
    <definedName name="PorteRad2024">'Porte Honorário'!$A$1:$T$44</definedName>
    <definedName name="PorteRad23">'Porte Honorário'!$A$1:$R$44</definedName>
    <definedName name="PorteRadio">'Porte Honorário'!$A$1:$V$44</definedName>
    <definedName name="PorteRadioHon">'Porte Honorário'!$A$1:$U$44</definedName>
    <definedName name="PorteRadioHon2026">'Porte Honorário'!$A$1:$Z$44</definedName>
    <definedName name="PorteRadiologia2026">'Porte Honorário'!$A$1:$Y$44</definedName>
    <definedName name="PorteRadiologico">'Porte Honorário'!$A$1:$K$44</definedName>
    <definedName name="PORTES">'Porte Honorário'!$A$2:$G$44</definedName>
    <definedName name="PORTES2018">'Porte Honorário'!$A:$H</definedName>
    <definedName name="PORTES2026">'[1]Porte Honorário'!$A:$U</definedName>
    <definedName name="Portetab19">'Porte Honorário'!$A$1:$P$44</definedName>
    <definedName name="TabelaPorte">'Porte Honorário'!$A$1:$J$44</definedName>
    <definedName name="TABPORTE">'Porte Honorário'!$A$1:$N$44</definedName>
    <definedName name="UCO_2015">UCO!$A$2</definedName>
    <definedName name="UCO_2016">UCO!$A$5</definedName>
    <definedName name="UCO_2017">UCO!$A$8</definedName>
    <definedName name="UCO_PATOLOGIA_2026">[1]UCO!$A$33</definedName>
    <definedName name="ValorTJDF">[3]Planilha1!$A$1:$C$913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74" i="1" l="1"/>
  <c r="M1874" i="1"/>
  <c r="K1874" i="1"/>
  <c r="L1874" i="1" s="1"/>
  <c r="N2427" i="1"/>
  <c r="M2427" i="1"/>
  <c r="K2427" i="1"/>
  <c r="L2427" i="1" s="1"/>
  <c r="O3799" i="1"/>
  <c r="O3798" i="1"/>
  <c r="O3874" i="1"/>
  <c r="O3866" i="1"/>
  <c r="O3862" i="1"/>
  <c r="O3857" i="1"/>
  <c r="N3876" i="1"/>
  <c r="M3876" i="1"/>
  <c r="K3876" i="1"/>
  <c r="L3876" i="1" s="1"/>
  <c r="N3875" i="1"/>
  <c r="M3875" i="1"/>
  <c r="K3875" i="1"/>
  <c r="L3875" i="1" s="1"/>
  <c r="N3870" i="1"/>
  <c r="M3870" i="1"/>
  <c r="K3870" i="1"/>
  <c r="L3870" i="1" s="1"/>
  <c r="N3869" i="1"/>
  <c r="M3869" i="1"/>
  <c r="K3869" i="1"/>
  <c r="L3869" i="1" s="1"/>
  <c r="N3865" i="1"/>
  <c r="M3865" i="1"/>
  <c r="K3865" i="1"/>
  <c r="L3865" i="1" s="1"/>
  <c r="K3864" i="1"/>
  <c r="L3864" i="1" s="1"/>
  <c r="M3864" i="1"/>
  <c r="N3864" i="1"/>
  <c r="N3859" i="1"/>
  <c r="M3859" i="1"/>
  <c r="K3859" i="1"/>
  <c r="L3859" i="1" s="1"/>
  <c r="N3858" i="1"/>
  <c r="M3858" i="1"/>
  <c r="K3858" i="1"/>
  <c r="L3858" i="1" s="1"/>
  <c r="N3856" i="1"/>
  <c r="M3856" i="1"/>
  <c r="K3856" i="1"/>
  <c r="L3856" i="1" s="1"/>
  <c r="N3855" i="1"/>
  <c r="M3855" i="1"/>
  <c r="K3855" i="1"/>
  <c r="L3855" i="1" s="1"/>
  <c r="N3854" i="1"/>
  <c r="M3854" i="1"/>
  <c r="K3854" i="1"/>
  <c r="L3854" i="1" s="1"/>
  <c r="N3853" i="1"/>
  <c r="M3853" i="1"/>
  <c r="K3853" i="1"/>
  <c r="L3853" i="1" s="1"/>
  <c r="N3852" i="1"/>
  <c r="M3852" i="1"/>
  <c r="K3852" i="1"/>
  <c r="L3852" i="1" s="1"/>
  <c r="N3851" i="1"/>
  <c r="M3851" i="1"/>
  <c r="K3851" i="1"/>
  <c r="L3851" i="1" s="1"/>
  <c r="N3850" i="1"/>
  <c r="M3850" i="1"/>
  <c r="K3850" i="1"/>
  <c r="L3850" i="1" s="1"/>
  <c r="N3849" i="1"/>
  <c r="M3849" i="1"/>
  <c r="K3849" i="1"/>
  <c r="L3849" i="1" s="1"/>
  <c r="N3848" i="1"/>
  <c r="M3848" i="1"/>
  <c r="K3848" i="1"/>
  <c r="L3848" i="1" s="1"/>
  <c r="N3847" i="1"/>
  <c r="M3847" i="1"/>
  <c r="K3847" i="1"/>
  <c r="L3847" i="1" s="1"/>
  <c r="O3847" i="1" s="1"/>
  <c r="N3846" i="1"/>
  <c r="M3846" i="1"/>
  <c r="K3846" i="1"/>
  <c r="L3846" i="1" s="1"/>
  <c r="N3845" i="1"/>
  <c r="M3845" i="1"/>
  <c r="K3845" i="1"/>
  <c r="L3845" i="1" s="1"/>
  <c r="N3844" i="1"/>
  <c r="M3844" i="1"/>
  <c r="K3844" i="1"/>
  <c r="L3844" i="1" s="1"/>
  <c r="N3843" i="1"/>
  <c r="M3843" i="1"/>
  <c r="K3843" i="1"/>
  <c r="L3843" i="1" s="1"/>
  <c r="N3842" i="1"/>
  <c r="M3842" i="1"/>
  <c r="K3842" i="1"/>
  <c r="L3842" i="1" s="1"/>
  <c r="N3841" i="1"/>
  <c r="M3841" i="1"/>
  <c r="K3841" i="1"/>
  <c r="L3841" i="1" s="1"/>
  <c r="N3840" i="1"/>
  <c r="M3840" i="1"/>
  <c r="K3840" i="1"/>
  <c r="L3840" i="1" s="1"/>
  <c r="N3839" i="1"/>
  <c r="M3839" i="1"/>
  <c r="K3839" i="1"/>
  <c r="L3839" i="1" s="1"/>
  <c r="O3839" i="1" s="1"/>
  <c r="N3838" i="1"/>
  <c r="M3838" i="1"/>
  <c r="K3838" i="1"/>
  <c r="L3838" i="1" s="1"/>
  <c r="N3837" i="1"/>
  <c r="M3837" i="1"/>
  <c r="K3837" i="1"/>
  <c r="L3837" i="1" s="1"/>
  <c r="N3836" i="1"/>
  <c r="M3836" i="1"/>
  <c r="K3836" i="1"/>
  <c r="L3836" i="1" s="1"/>
  <c r="N3835" i="1"/>
  <c r="M3835" i="1"/>
  <c r="K3835" i="1"/>
  <c r="L3835" i="1" s="1"/>
  <c r="N3834" i="1"/>
  <c r="M3834" i="1"/>
  <c r="K3834" i="1"/>
  <c r="L3834" i="1" s="1"/>
  <c r="N3833" i="1"/>
  <c r="M3833" i="1"/>
  <c r="K3833" i="1"/>
  <c r="L3833" i="1" s="1"/>
  <c r="N3832" i="1"/>
  <c r="M3832" i="1"/>
  <c r="K3832" i="1"/>
  <c r="L3832" i="1" s="1"/>
  <c r="N3831" i="1"/>
  <c r="M3831" i="1"/>
  <c r="K3831" i="1"/>
  <c r="L3831" i="1" s="1"/>
  <c r="N3830" i="1"/>
  <c r="M3830" i="1"/>
  <c r="K3830" i="1"/>
  <c r="L3830" i="1" s="1"/>
  <c r="N3829" i="1"/>
  <c r="M3829" i="1"/>
  <c r="K3829" i="1"/>
  <c r="L3829" i="1" s="1"/>
  <c r="N3828" i="1"/>
  <c r="M3828" i="1"/>
  <c r="K3828" i="1"/>
  <c r="L3828" i="1" s="1"/>
  <c r="N3827" i="1"/>
  <c r="M3827" i="1"/>
  <c r="K3827" i="1"/>
  <c r="L3827" i="1" s="1"/>
  <c r="N3826" i="1"/>
  <c r="M3826" i="1"/>
  <c r="K3826" i="1"/>
  <c r="L3826" i="1" s="1"/>
  <c r="N3825" i="1"/>
  <c r="M3825" i="1"/>
  <c r="K3825" i="1"/>
  <c r="L3825" i="1" s="1"/>
  <c r="N3823" i="1"/>
  <c r="M3823" i="1"/>
  <c r="K3823" i="1"/>
  <c r="L3823" i="1" s="1"/>
  <c r="N3822" i="1"/>
  <c r="M3822" i="1"/>
  <c r="K3822" i="1"/>
  <c r="L3822" i="1" s="1"/>
  <c r="N3820" i="1"/>
  <c r="M3820" i="1"/>
  <c r="K3820" i="1"/>
  <c r="L3820" i="1" s="1"/>
  <c r="N3819" i="1"/>
  <c r="M3819" i="1"/>
  <c r="K3819" i="1"/>
  <c r="L3819" i="1" s="1"/>
  <c r="N3818" i="1"/>
  <c r="M3818" i="1"/>
  <c r="K3818" i="1"/>
  <c r="L3818" i="1" s="1"/>
  <c r="N3817" i="1"/>
  <c r="M3817" i="1"/>
  <c r="K3817" i="1"/>
  <c r="L3817" i="1" s="1"/>
  <c r="N3816" i="1"/>
  <c r="M3816" i="1"/>
  <c r="K3816" i="1"/>
  <c r="L3816" i="1" s="1"/>
  <c r="N3815" i="1"/>
  <c r="M3815" i="1"/>
  <c r="K3815" i="1"/>
  <c r="L3815" i="1" s="1"/>
  <c r="N3814" i="1"/>
  <c r="M3814" i="1"/>
  <c r="K3814" i="1"/>
  <c r="L3814" i="1" s="1"/>
  <c r="N3813" i="1"/>
  <c r="M3813" i="1"/>
  <c r="K3813" i="1"/>
  <c r="L3813" i="1" s="1"/>
  <c r="N3812" i="1"/>
  <c r="M3812" i="1"/>
  <c r="K3812" i="1"/>
  <c r="L3812" i="1" s="1"/>
  <c r="N3811" i="1"/>
  <c r="M3811" i="1"/>
  <c r="K3811" i="1"/>
  <c r="L3811" i="1" s="1"/>
  <c r="N3810" i="1"/>
  <c r="M3810" i="1"/>
  <c r="K3810" i="1"/>
  <c r="L3810" i="1" s="1"/>
  <c r="N3809" i="1"/>
  <c r="M3809" i="1"/>
  <c r="K3809" i="1"/>
  <c r="L3809" i="1" s="1"/>
  <c r="N3808" i="1"/>
  <c r="M3808" i="1"/>
  <c r="K3808" i="1"/>
  <c r="L3808" i="1" s="1"/>
  <c r="N3807" i="1"/>
  <c r="M3807" i="1"/>
  <c r="K3807" i="1"/>
  <c r="L3807" i="1" s="1"/>
  <c r="N3806" i="1"/>
  <c r="M3806" i="1"/>
  <c r="K3806" i="1"/>
  <c r="L3806" i="1" s="1"/>
  <c r="N3805" i="1"/>
  <c r="M3805" i="1"/>
  <c r="K3805" i="1"/>
  <c r="L3805" i="1" s="1"/>
  <c r="N3804" i="1"/>
  <c r="M3804" i="1"/>
  <c r="K3804" i="1"/>
  <c r="L3804" i="1" s="1"/>
  <c r="N3803" i="1"/>
  <c r="M3803" i="1"/>
  <c r="K3803" i="1"/>
  <c r="L3803" i="1" s="1"/>
  <c r="O3803" i="1" s="1"/>
  <c r="N3802" i="1"/>
  <c r="M3802" i="1"/>
  <c r="K3802" i="1"/>
  <c r="L3802" i="1" s="1"/>
  <c r="N3801" i="1"/>
  <c r="M3801" i="1"/>
  <c r="K3801" i="1"/>
  <c r="L3801" i="1" s="1"/>
  <c r="N3800" i="1"/>
  <c r="M3800" i="1"/>
  <c r="K3800" i="1"/>
  <c r="L3800" i="1" s="1"/>
  <c r="N3796" i="1"/>
  <c r="M3796" i="1"/>
  <c r="K3796" i="1"/>
  <c r="L3796" i="1" s="1"/>
  <c r="N3795" i="1"/>
  <c r="M3795" i="1"/>
  <c r="K3795" i="1"/>
  <c r="L3795" i="1" s="1"/>
  <c r="N3794" i="1"/>
  <c r="M3794" i="1"/>
  <c r="K3794" i="1"/>
  <c r="L3794" i="1" s="1"/>
  <c r="N3793" i="1"/>
  <c r="M3793" i="1"/>
  <c r="K3793" i="1"/>
  <c r="L3793" i="1" s="1"/>
  <c r="N3792" i="1"/>
  <c r="M3792" i="1"/>
  <c r="K3792" i="1"/>
  <c r="L3792" i="1" s="1"/>
  <c r="O3792" i="1" s="1"/>
  <c r="N3791" i="1"/>
  <c r="M3791" i="1"/>
  <c r="K3791" i="1"/>
  <c r="L3791" i="1" s="1"/>
  <c r="N3790" i="1"/>
  <c r="M3790" i="1"/>
  <c r="K3790" i="1"/>
  <c r="L3790" i="1" s="1"/>
  <c r="N3788" i="1"/>
  <c r="M3788" i="1"/>
  <c r="K3788" i="1"/>
  <c r="L3788" i="1" s="1"/>
  <c r="N3787" i="1"/>
  <c r="M3787" i="1"/>
  <c r="K3787" i="1"/>
  <c r="L3787" i="1" s="1"/>
  <c r="N3786" i="1"/>
  <c r="M3786" i="1"/>
  <c r="K3786" i="1"/>
  <c r="L3786" i="1" s="1"/>
  <c r="N3785" i="1"/>
  <c r="M3785" i="1"/>
  <c r="K3785" i="1"/>
  <c r="L3785" i="1" s="1"/>
  <c r="O3785" i="1" s="1"/>
  <c r="N3784" i="1"/>
  <c r="M3784" i="1"/>
  <c r="K3784" i="1"/>
  <c r="L3784" i="1" s="1"/>
  <c r="N3782" i="1"/>
  <c r="M3782" i="1"/>
  <c r="K3782" i="1"/>
  <c r="L3782" i="1" s="1"/>
  <c r="O3782" i="1" s="1"/>
  <c r="N3780" i="1"/>
  <c r="M3780" i="1"/>
  <c r="K3780" i="1"/>
  <c r="L3780" i="1" s="1"/>
  <c r="N3778" i="1"/>
  <c r="M3778" i="1"/>
  <c r="K3778" i="1"/>
  <c r="L3778" i="1" s="1"/>
  <c r="N3776" i="1"/>
  <c r="M3776" i="1"/>
  <c r="K3776" i="1"/>
  <c r="L3776" i="1" s="1"/>
  <c r="N3775" i="1"/>
  <c r="M3775" i="1"/>
  <c r="K3775" i="1"/>
  <c r="L3775" i="1" s="1"/>
  <c r="N3774" i="1"/>
  <c r="M3774" i="1"/>
  <c r="K3774" i="1"/>
  <c r="L3774" i="1" s="1"/>
  <c r="N3772" i="1"/>
  <c r="M3772" i="1"/>
  <c r="K3772" i="1"/>
  <c r="L3772" i="1" s="1"/>
  <c r="O3772" i="1" s="1"/>
  <c r="N3771" i="1"/>
  <c r="M3771" i="1"/>
  <c r="K3771" i="1"/>
  <c r="L3771" i="1" s="1"/>
  <c r="N3769" i="1"/>
  <c r="M3769" i="1"/>
  <c r="K3769" i="1"/>
  <c r="L3769" i="1" s="1"/>
  <c r="O3769" i="1" s="1"/>
  <c r="N3768" i="1"/>
  <c r="M3768" i="1"/>
  <c r="K3768" i="1"/>
  <c r="L3768" i="1" s="1"/>
  <c r="N3767" i="1"/>
  <c r="M3767" i="1"/>
  <c r="K3767" i="1"/>
  <c r="L3767" i="1" s="1"/>
  <c r="O3787" i="1" l="1"/>
  <c r="O3807" i="1"/>
  <c r="O3815" i="1"/>
  <c r="O3833" i="1"/>
  <c r="O3841" i="1"/>
  <c r="O3858" i="1"/>
  <c r="O3811" i="1"/>
  <c r="O3775" i="1"/>
  <c r="O3796" i="1"/>
  <c r="O3825" i="1"/>
  <c r="O3819" i="1"/>
  <c r="O3829" i="1"/>
  <c r="O3853" i="1"/>
  <c r="O2427" i="1"/>
  <c r="O3865" i="1"/>
  <c r="O1874" i="1"/>
  <c r="O3802" i="1"/>
  <c r="O3836" i="1"/>
  <c r="O3795" i="1"/>
  <c r="O3814" i="1"/>
  <c r="O3823" i="1"/>
  <c r="O3832" i="1"/>
  <c r="O3840" i="1"/>
  <c r="O3856" i="1"/>
  <c r="O3788" i="1"/>
  <c r="O3808" i="1"/>
  <c r="O3800" i="1"/>
  <c r="O3844" i="1"/>
  <c r="O3864" i="1"/>
  <c r="O3771" i="1"/>
  <c r="O3801" i="1"/>
  <c r="O3843" i="1"/>
  <c r="O3851" i="1"/>
  <c r="O3855" i="1"/>
  <c r="O3810" i="1"/>
  <c r="O3818" i="1"/>
  <c r="O3804" i="1"/>
  <c r="O3812" i="1"/>
  <c r="O3820" i="1"/>
  <c r="O3830" i="1"/>
  <c r="O3837" i="1"/>
  <c r="O3845" i="1"/>
  <c r="O3794" i="1"/>
  <c r="O3805" i="1"/>
  <c r="O3822" i="1"/>
  <c r="O3838" i="1"/>
  <c r="O3846" i="1"/>
  <c r="O3774" i="1"/>
  <c r="O3786" i="1"/>
  <c r="O3869" i="1"/>
  <c r="O3767" i="1"/>
  <c r="O3778" i="1"/>
  <c r="O3834" i="1"/>
  <c r="O3876" i="1"/>
  <c r="O3809" i="1"/>
  <c r="O3817" i="1"/>
  <c r="O3850" i="1"/>
  <c r="O3768" i="1"/>
  <c r="O3791" i="1"/>
  <c r="O3835" i="1"/>
  <c r="O3875" i="1"/>
  <c r="O3870" i="1"/>
  <c r="O3859" i="1"/>
  <c r="O3831" i="1"/>
  <c r="O3826" i="1"/>
  <c r="O3854" i="1"/>
  <c r="O3827" i="1"/>
  <c r="O3848" i="1"/>
  <c r="O3852" i="1"/>
  <c r="O3849" i="1"/>
  <c r="O3828" i="1"/>
  <c r="O3842" i="1"/>
  <c r="O3816" i="1"/>
  <c r="O3806" i="1"/>
  <c r="O3813" i="1"/>
  <c r="O3780" i="1"/>
  <c r="O3790" i="1"/>
  <c r="O3784" i="1"/>
  <c r="O3793" i="1"/>
  <c r="O3776" i="1"/>
  <c r="M3596" i="1" l="1"/>
  <c r="O3596" i="1"/>
  <c r="R3589" i="1"/>
  <c r="R3595" i="1"/>
  <c r="M2872" i="1"/>
  <c r="O2872" i="1" s="1"/>
  <c r="M2512" i="1"/>
  <c r="N2512" i="1"/>
  <c r="K783" i="1"/>
  <c r="L783" i="1" s="1"/>
  <c r="M783" i="1"/>
  <c r="N783" i="1"/>
  <c r="N227" i="1"/>
  <c r="N228" i="1"/>
  <c r="M227" i="1"/>
  <c r="M228" i="1"/>
  <c r="K227" i="1"/>
  <c r="L227" i="1" s="1"/>
  <c r="R4933" i="1"/>
  <c r="N8" i="8"/>
  <c r="N3764" i="1"/>
  <c r="M3764" i="1"/>
  <c r="K3764" i="1"/>
  <c r="L3764" i="1" s="1"/>
  <c r="N3763" i="1"/>
  <c r="M3763" i="1"/>
  <c r="K3763" i="1"/>
  <c r="L3763" i="1" s="1"/>
  <c r="N3762" i="1"/>
  <c r="M3762" i="1"/>
  <c r="K3762" i="1"/>
  <c r="L3762" i="1" s="1"/>
  <c r="N3761" i="1"/>
  <c r="M3761" i="1"/>
  <c r="K3761" i="1"/>
  <c r="L3761" i="1" s="1"/>
  <c r="N3760" i="1"/>
  <c r="M3760" i="1"/>
  <c r="K3760" i="1"/>
  <c r="L3760" i="1" s="1"/>
  <c r="N3759" i="1"/>
  <c r="M3759" i="1"/>
  <c r="K3759" i="1"/>
  <c r="L3759" i="1" s="1"/>
  <c r="N3758" i="1"/>
  <c r="M3758" i="1"/>
  <c r="K3758" i="1"/>
  <c r="L3758" i="1" s="1"/>
  <c r="N3757" i="1"/>
  <c r="M3757" i="1"/>
  <c r="K3757" i="1"/>
  <c r="L3757" i="1" s="1"/>
  <c r="N3756" i="1"/>
  <c r="M3756" i="1"/>
  <c r="K3756" i="1"/>
  <c r="L3756" i="1" s="1"/>
  <c r="N3755" i="1"/>
  <c r="M3755" i="1"/>
  <c r="K3755" i="1"/>
  <c r="L3755" i="1" s="1"/>
  <c r="N3754" i="1"/>
  <c r="M3754" i="1"/>
  <c r="K3754" i="1"/>
  <c r="L3754" i="1" s="1"/>
  <c r="N3753" i="1"/>
  <c r="M3753" i="1"/>
  <c r="K3753" i="1"/>
  <c r="L3753" i="1" s="1"/>
  <c r="N3752" i="1"/>
  <c r="M3752" i="1"/>
  <c r="K3752" i="1"/>
  <c r="L3752" i="1" s="1"/>
  <c r="N3751" i="1"/>
  <c r="M3751" i="1"/>
  <c r="K3751" i="1"/>
  <c r="L3751" i="1" s="1"/>
  <c r="N3750" i="1"/>
  <c r="M3750" i="1"/>
  <c r="K3750" i="1"/>
  <c r="L3750" i="1" s="1"/>
  <c r="N3749" i="1"/>
  <c r="M3749" i="1"/>
  <c r="K3749" i="1"/>
  <c r="L3749" i="1" s="1"/>
  <c r="N3748" i="1"/>
  <c r="M3748" i="1"/>
  <c r="K3748" i="1"/>
  <c r="L3748" i="1" s="1"/>
  <c r="N3747" i="1"/>
  <c r="M3747" i="1"/>
  <c r="K3747" i="1"/>
  <c r="L3747" i="1" s="1"/>
  <c r="N3746" i="1"/>
  <c r="M3746" i="1"/>
  <c r="K3746" i="1"/>
  <c r="L3746" i="1" s="1"/>
  <c r="N3745" i="1"/>
  <c r="M3745" i="1"/>
  <c r="K3745" i="1"/>
  <c r="L3745" i="1" s="1"/>
  <c r="N3744" i="1"/>
  <c r="M3744" i="1"/>
  <c r="K3744" i="1"/>
  <c r="L3744" i="1" s="1"/>
  <c r="N3743" i="1"/>
  <c r="M3743" i="1"/>
  <c r="K3743" i="1"/>
  <c r="L3743" i="1" s="1"/>
  <c r="N3742" i="1"/>
  <c r="M3742" i="1"/>
  <c r="K3742" i="1"/>
  <c r="L3742" i="1" s="1"/>
  <c r="N3741" i="1"/>
  <c r="M3741" i="1"/>
  <c r="K3741" i="1"/>
  <c r="L3741" i="1" s="1"/>
  <c r="N3740" i="1"/>
  <c r="M3740" i="1"/>
  <c r="K3740" i="1"/>
  <c r="L3740" i="1" s="1"/>
  <c r="N3739" i="1"/>
  <c r="M3739" i="1"/>
  <c r="K3739" i="1"/>
  <c r="L3739" i="1" s="1"/>
  <c r="N3738" i="1"/>
  <c r="M3738" i="1"/>
  <c r="K3738" i="1"/>
  <c r="L3738" i="1" s="1"/>
  <c r="N3737" i="1"/>
  <c r="M3737" i="1"/>
  <c r="K3737" i="1"/>
  <c r="L3737" i="1" s="1"/>
  <c r="N3736" i="1"/>
  <c r="M3736" i="1"/>
  <c r="K3736" i="1"/>
  <c r="L3736" i="1" s="1"/>
  <c r="N3735" i="1"/>
  <c r="M3735" i="1"/>
  <c r="K3735" i="1"/>
  <c r="L3735" i="1" s="1"/>
  <c r="N3734" i="1"/>
  <c r="M3734" i="1"/>
  <c r="K3734" i="1"/>
  <c r="L3734" i="1" s="1"/>
  <c r="N3733" i="1"/>
  <c r="M3733" i="1"/>
  <c r="K3733" i="1"/>
  <c r="L3733" i="1" s="1"/>
  <c r="N3732" i="1"/>
  <c r="M3732" i="1"/>
  <c r="K3732" i="1"/>
  <c r="L3732" i="1" s="1"/>
  <c r="N3731" i="1"/>
  <c r="M3731" i="1"/>
  <c r="K3731" i="1"/>
  <c r="L3731" i="1" s="1"/>
  <c r="N3729" i="1"/>
  <c r="M3729" i="1"/>
  <c r="K3729" i="1"/>
  <c r="L3729" i="1" s="1"/>
  <c r="N3728" i="1"/>
  <c r="M3728" i="1"/>
  <c r="K3728" i="1"/>
  <c r="L3728" i="1" s="1"/>
  <c r="N3727" i="1"/>
  <c r="M3727" i="1"/>
  <c r="K3727" i="1"/>
  <c r="L3727" i="1" s="1"/>
  <c r="N3725" i="1"/>
  <c r="M3725" i="1"/>
  <c r="K3725" i="1"/>
  <c r="L3725" i="1" s="1"/>
  <c r="N3724" i="1"/>
  <c r="M3724" i="1"/>
  <c r="K3724" i="1"/>
  <c r="L3724" i="1" s="1"/>
  <c r="N3723" i="1"/>
  <c r="M3723" i="1"/>
  <c r="K3723" i="1"/>
  <c r="L3723" i="1" s="1"/>
  <c r="N3722" i="1"/>
  <c r="M3722" i="1"/>
  <c r="K3722" i="1"/>
  <c r="L3722" i="1" s="1"/>
  <c r="N3721" i="1"/>
  <c r="M3721" i="1"/>
  <c r="K3721" i="1"/>
  <c r="L3721" i="1" s="1"/>
  <c r="N3720" i="1"/>
  <c r="M3720" i="1"/>
  <c r="K3720" i="1"/>
  <c r="L3720" i="1" s="1"/>
  <c r="N3719" i="1"/>
  <c r="M3719" i="1"/>
  <c r="K3719" i="1"/>
  <c r="L3719" i="1" s="1"/>
  <c r="N3718" i="1"/>
  <c r="M3718" i="1"/>
  <c r="K3718" i="1"/>
  <c r="L3718" i="1" s="1"/>
  <c r="N3717" i="1"/>
  <c r="M3717" i="1"/>
  <c r="K3717" i="1"/>
  <c r="L3717" i="1" s="1"/>
  <c r="N3716" i="1"/>
  <c r="M3716" i="1"/>
  <c r="K3716" i="1"/>
  <c r="L3716" i="1" s="1"/>
  <c r="N3715" i="1"/>
  <c r="M3715" i="1"/>
  <c r="K3715" i="1"/>
  <c r="L3715" i="1" s="1"/>
  <c r="N3714" i="1"/>
  <c r="M3714" i="1"/>
  <c r="K3714" i="1"/>
  <c r="L3714" i="1" s="1"/>
  <c r="N3671" i="1"/>
  <c r="M3671" i="1"/>
  <c r="K3671" i="1"/>
  <c r="L3671" i="1" s="1"/>
  <c r="N3669" i="1"/>
  <c r="M3669" i="1"/>
  <c r="K3669" i="1"/>
  <c r="L3669" i="1" s="1"/>
  <c r="N3668" i="1"/>
  <c r="M3668" i="1"/>
  <c r="K3668" i="1"/>
  <c r="L3668" i="1" s="1"/>
  <c r="N3667" i="1"/>
  <c r="M3667" i="1"/>
  <c r="K3667" i="1"/>
  <c r="L3667" i="1" s="1"/>
  <c r="N3666" i="1"/>
  <c r="M3666" i="1"/>
  <c r="K3666" i="1"/>
  <c r="L3666" i="1" s="1"/>
  <c r="N3665" i="1"/>
  <c r="M3665" i="1"/>
  <c r="K3665" i="1"/>
  <c r="L3665" i="1" s="1"/>
  <c r="N3664" i="1"/>
  <c r="M3664" i="1"/>
  <c r="K3664" i="1"/>
  <c r="L3664" i="1" s="1"/>
  <c r="N3663" i="1"/>
  <c r="M3663" i="1"/>
  <c r="K3663" i="1"/>
  <c r="L3663" i="1" s="1"/>
  <c r="N3662" i="1"/>
  <c r="M3662" i="1"/>
  <c r="K3662" i="1"/>
  <c r="L3662" i="1" s="1"/>
  <c r="N3661" i="1"/>
  <c r="M3661" i="1"/>
  <c r="K3661" i="1"/>
  <c r="L3661" i="1" s="1"/>
  <c r="N3660" i="1"/>
  <c r="M3660" i="1"/>
  <c r="K3660" i="1"/>
  <c r="L3660" i="1" s="1"/>
  <c r="N3659" i="1"/>
  <c r="M3659" i="1"/>
  <c r="K3659" i="1"/>
  <c r="L3659" i="1" s="1"/>
  <c r="N3658" i="1"/>
  <c r="M3658" i="1"/>
  <c r="K3658" i="1"/>
  <c r="L3658" i="1" s="1"/>
  <c r="N3657" i="1"/>
  <c r="M3657" i="1"/>
  <c r="K3657" i="1"/>
  <c r="L3657" i="1" s="1"/>
  <c r="N3656" i="1"/>
  <c r="M3656" i="1"/>
  <c r="K3656" i="1"/>
  <c r="L3656" i="1" s="1"/>
  <c r="N3655" i="1"/>
  <c r="M3655" i="1"/>
  <c r="K3655" i="1"/>
  <c r="L3655" i="1" s="1"/>
  <c r="N3654" i="1"/>
  <c r="M3654" i="1"/>
  <c r="K3654" i="1"/>
  <c r="L3654" i="1" s="1"/>
  <c r="N3653" i="1"/>
  <c r="M3653" i="1"/>
  <c r="K3653" i="1"/>
  <c r="L3653" i="1" s="1"/>
  <c r="N3652" i="1"/>
  <c r="M3652" i="1"/>
  <c r="K3652" i="1"/>
  <c r="L3652" i="1" s="1"/>
  <c r="N3651" i="1"/>
  <c r="M3651" i="1"/>
  <c r="K3651" i="1"/>
  <c r="L3651" i="1" s="1"/>
  <c r="N3650" i="1"/>
  <c r="M3650" i="1"/>
  <c r="K3650" i="1"/>
  <c r="L3650" i="1" s="1"/>
  <c r="N3649" i="1"/>
  <c r="M3649" i="1"/>
  <c r="K3649" i="1"/>
  <c r="L3649" i="1" s="1"/>
  <c r="N3648" i="1"/>
  <c r="M3648" i="1"/>
  <c r="K3648" i="1"/>
  <c r="L3648" i="1" s="1"/>
  <c r="N3647" i="1"/>
  <c r="M3647" i="1"/>
  <c r="K3647" i="1"/>
  <c r="L3647" i="1" s="1"/>
  <c r="N3646" i="1"/>
  <c r="M3646" i="1"/>
  <c r="K3646" i="1"/>
  <c r="L3646" i="1" s="1"/>
  <c r="N3645" i="1"/>
  <c r="M3645" i="1"/>
  <c r="K3645" i="1"/>
  <c r="L3645" i="1" s="1"/>
  <c r="N3644" i="1"/>
  <c r="M3644" i="1"/>
  <c r="K3644" i="1"/>
  <c r="L3644" i="1" s="1"/>
  <c r="N3643" i="1"/>
  <c r="M3643" i="1"/>
  <c r="K3643" i="1"/>
  <c r="L3643" i="1" s="1"/>
  <c r="N3642" i="1"/>
  <c r="M3642" i="1"/>
  <c r="K3642" i="1"/>
  <c r="L3642" i="1" s="1"/>
  <c r="N3641" i="1"/>
  <c r="M3641" i="1"/>
  <c r="K3641" i="1"/>
  <c r="L3641" i="1" s="1"/>
  <c r="N3640" i="1"/>
  <c r="M3640" i="1"/>
  <c r="K3640" i="1"/>
  <c r="L3640" i="1" s="1"/>
  <c r="N3639" i="1"/>
  <c r="M3639" i="1"/>
  <c r="K3639" i="1"/>
  <c r="L3639" i="1" s="1"/>
  <c r="N3638" i="1"/>
  <c r="M3638" i="1"/>
  <c r="K3638" i="1"/>
  <c r="L3638" i="1" s="1"/>
  <c r="N3637" i="1"/>
  <c r="M3637" i="1"/>
  <c r="K3637" i="1"/>
  <c r="L3637" i="1" s="1"/>
  <c r="N3636" i="1"/>
  <c r="M3636" i="1"/>
  <c r="K3636" i="1"/>
  <c r="L3636" i="1" s="1"/>
  <c r="N3635" i="1"/>
  <c r="M3635" i="1"/>
  <c r="K3635" i="1"/>
  <c r="L3635" i="1" s="1"/>
  <c r="N3634" i="1"/>
  <c r="M3634" i="1"/>
  <c r="K3634" i="1"/>
  <c r="L3634" i="1" s="1"/>
  <c r="N3633" i="1"/>
  <c r="M3633" i="1"/>
  <c r="K3633" i="1"/>
  <c r="L3633" i="1" s="1"/>
  <c r="N3632" i="1"/>
  <c r="M3632" i="1"/>
  <c r="K3632" i="1"/>
  <c r="L3632" i="1" s="1"/>
  <c r="N3631" i="1"/>
  <c r="M3631" i="1"/>
  <c r="K3631" i="1"/>
  <c r="L3631" i="1" s="1"/>
  <c r="N3630" i="1"/>
  <c r="M3630" i="1"/>
  <c r="K3630" i="1"/>
  <c r="L3630" i="1" s="1"/>
  <c r="N4078" i="1"/>
  <c r="K4078" i="1"/>
  <c r="L4078" i="1" s="1"/>
  <c r="N4077" i="1"/>
  <c r="K4077" i="1"/>
  <c r="L4077" i="1" s="1"/>
  <c r="N4076" i="1"/>
  <c r="K4076" i="1"/>
  <c r="L4076" i="1" s="1"/>
  <c r="N4075" i="1"/>
  <c r="K4075" i="1"/>
  <c r="L4075" i="1" s="1"/>
  <c r="N4074" i="1"/>
  <c r="K4074" i="1"/>
  <c r="L4074" i="1" s="1"/>
  <c r="N4073" i="1"/>
  <c r="K4073" i="1"/>
  <c r="L4073" i="1" s="1"/>
  <c r="N4072" i="1"/>
  <c r="K4072" i="1"/>
  <c r="L4072" i="1" s="1"/>
  <c r="N4071" i="1"/>
  <c r="K4071" i="1"/>
  <c r="L4071" i="1" s="1"/>
  <c r="N4070" i="1"/>
  <c r="K4070" i="1"/>
  <c r="L4070" i="1" s="1"/>
  <c r="N4069" i="1"/>
  <c r="K4069" i="1"/>
  <c r="L4069" i="1" s="1"/>
  <c r="N4068" i="1"/>
  <c r="K4068" i="1"/>
  <c r="L4068" i="1" s="1"/>
  <c r="N4067" i="1"/>
  <c r="K4067" i="1"/>
  <c r="L4067" i="1" s="1"/>
  <c r="N4066" i="1"/>
  <c r="K4066" i="1"/>
  <c r="L4066" i="1" s="1"/>
  <c r="N4065" i="1"/>
  <c r="K4065" i="1"/>
  <c r="L4065" i="1" s="1"/>
  <c r="N4064" i="1"/>
  <c r="K4064" i="1"/>
  <c r="L4064" i="1" s="1"/>
  <c r="N4063" i="1"/>
  <c r="K4063" i="1"/>
  <c r="L4063" i="1" s="1"/>
  <c r="N4062" i="1"/>
  <c r="K4062" i="1"/>
  <c r="L4062" i="1" s="1"/>
  <c r="N4061" i="1"/>
  <c r="K4061" i="1"/>
  <c r="L4061" i="1" s="1"/>
  <c r="N4060" i="1"/>
  <c r="K4060" i="1"/>
  <c r="L4060" i="1" s="1"/>
  <c r="N4102" i="1"/>
  <c r="K4102" i="1"/>
  <c r="L4102" i="1" s="1"/>
  <c r="N4101" i="1"/>
  <c r="K4101" i="1"/>
  <c r="L4101" i="1" s="1"/>
  <c r="N4100" i="1"/>
  <c r="K4100" i="1"/>
  <c r="L4100" i="1" s="1"/>
  <c r="N4099" i="1"/>
  <c r="K4099" i="1"/>
  <c r="L4099" i="1" s="1"/>
  <c r="N4098" i="1"/>
  <c r="K4098" i="1"/>
  <c r="L4098" i="1" s="1"/>
  <c r="N4097" i="1"/>
  <c r="K4097" i="1"/>
  <c r="L4097" i="1" s="1"/>
  <c r="N4096" i="1"/>
  <c r="K4096" i="1"/>
  <c r="L4096" i="1" s="1"/>
  <c r="N4095" i="1"/>
  <c r="K4095" i="1"/>
  <c r="L4095" i="1" s="1"/>
  <c r="N4094" i="1"/>
  <c r="K4094" i="1"/>
  <c r="L4094" i="1" s="1"/>
  <c r="N4093" i="1"/>
  <c r="K4093" i="1"/>
  <c r="L4093" i="1" s="1"/>
  <c r="N4092" i="1"/>
  <c r="K4092" i="1"/>
  <c r="L4092" i="1" s="1"/>
  <c r="N4091" i="1"/>
  <c r="K4091" i="1"/>
  <c r="L4091" i="1" s="1"/>
  <c r="N4090" i="1"/>
  <c r="K4090" i="1"/>
  <c r="L4090" i="1" s="1"/>
  <c r="N4089" i="1"/>
  <c r="K4089" i="1"/>
  <c r="L4089" i="1" s="1"/>
  <c r="N4088" i="1"/>
  <c r="K4088" i="1"/>
  <c r="L4088" i="1" s="1"/>
  <c r="N4087" i="1"/>
  <c r="K4087" i="1"/>
  <c r="L4087" i="1" s="1"/>
  <c r="N4086" i="1"/>
  <c r="K4086" i="1"/>
  <c r="L4086" i="1" s="1"/>
  <c r="N4085" i="1"/>
  <c r="K4085" i="1"/>
  <c r="L4085" i="1" s="1"/>
  <c r="N4084" i="1"/>
  <c r="K4084" i="1"/>
  <c r="L4084" i="1" s="1"/>
  <c r="N4083" i="1"/>
  <c r="K4083" i="1"/>
  <c r="L4083" i="1" s="1"/>
  <c r="N4082" i="1"/>
  <c r="K4082" i="1"/>
  <c r="L4082" i="1" s="1"/>
  <c r="N4081" i="1"/>
  <c r="K4081" i="1"/>
  <c r="L4081" i="1" s="1"/>
  <c r="N4080" i="1"/>
  <c r="K4080" i="1"/>
  <c r="L4080" i="1" s="1"/>
  <c r="M1109" i="1"/>
  <c r="N1109" i="1"/>
  <c r="N703" i="1"/>
  <c r="M703" i="1"/>
  <c r="K703" i="1"/>
  <c r="L703" i="1" s="1"/>
  <c r="N702" i="1"/>
  <c r="M702" i="1"/>
  <c r="K702" i="1"/>
  <c r="L702" i="1" s="1"/>
  <c r="K677" i="1"/>
  <c r="L677" i="1" s="1"/>
  <c r="N677" i="1"/>
  <c r="M677" i="1"/>
  <c r="N659" i="1"/>
  <c r="M659" i="1"/>
  <c r="K659" i="1"/>
  <c r="L659" i="1" s="1"/>
  <c r="N658" i="1"/>
  <c r="M658" i="1"/>
  <c r="K658" i="1"/>
  <c r="L658" i="1" s="1"/>
  <c r="N657" i="1"/>
  <c r="K657" i="1"/>
  <c r="L657" i="1" s="1"/>
  <c r="N649" i="1"/>
  <c r="O649" i="1" s="1"/>
  <c r="N648" i="1"/>
  <c r="M648" i="1"/>
  <c r="K648" i="1"/>
  <c r="L648" i="1" s="1"/>
  <c r="N647" i="1"/>
  <c r="M647" i="1"/>
  <c r="K647" i="1"/>
  <c r="L647" i="1" s="1"/>
  <c r="N351" i="1"/>
  <c r="M351" i="1"/>
  <c r="L351" i="1"/>
  <c r="N231" i="1"/>
  <c r="M231" i="1"/>
  <c r="K231" i="1"/>
  <c r="L231" i="1" s="1"/>
  <c r="N230" i="1"/>
  <c r="M230" i="1"/>
  <c r="K230" i="1"/>
  <c r="L230" i="1" s="1"/>
  <c r="K228" i="1"/>
  <c r="L228" i="1" s="1"/>
  <c r="M4256" i="1"/>
  <c r="K4915" i="1"/>
  <c r="K4916" i="1"/>
  <c r="K4917" i="1"/>
  <c r="K4918" i="1"/>
  <c r="K4919" i="1"/>
  <c r="K4920" i="1"/>
  <c r="K4921" i="1"/>
  <c r="K4922" i="1"/>
  <c r="K4923" i="1"/>
  <c r="K4924" i="1"/>
  <c r="K4925" i="1"/>
  <c r="K4926" i="1"/>
  <c r="K4927" i="1"/>
  <c r="K4928" i="1"/>
  <c r="K4929" i="1"/>
  <c r="K4914" i="1"/>
  <c r="K4842" i="1"/>
  <c r="K4843" i="1"/>
  <c r="K4844" i="1"/>
  <c r="K4845" i="1"/>
  <c r="K4846" i="1"/>
  <c r="K4847" i="1"/>
  <c r="K4848" i="1"/>
  <c r="K4849" i="1"/>
  <c r="K4850" i="1"/>
  <c r="K4851" i="1"/>
  <c r="K4852" i="1"/>
  <c r="K4853" i="1"/>
  <c r="K4854" i="1"/>
  <c r="K4855" i="1"/>
  <c r="K4856" i="1"/>
  <c r="K4857" i="1"/>
  <c r="K4858" i="1"/>
  <c r="K4859" i="1"/>
  <c r="K4860" i="1"/>
  <c r="K4861" i="1"/>
  <c r="K4862" i="1"/>
  <c r="K4863" i="1"/>
  <c r="K4864" i="1"/>
  <c r="K4865" i="1"/>
  <c r="K4866" i="1"/>
  <c r="K4867" i="1"/>
  <c r="K4868" i="1"/>
  <c r="K4869" i="1"/>
  <c r="K4870" i="1"/>
  <c r="K4871" i="1"/>
  <c r="K4872" i="1"/>
  <c r="K4873" i="1"/>
  <c r="K4874" i="1"/>
  <c r="K4875" i="1"/>
  <c r="K4876" i="1"/>
  <c r="K4877" i="1"/>
  <c r="K4878" i="1"/>
  <c r="K4879" i="1"/>
  <c r="K4880" i="1"/>
  <c r="K4881" i="1"/>
  <c r="K4882" i="1"/>
  <c r="K4883" i="1"/>
  <c r="K4884" i="1"/>
  <c r="K4885" i="1"/>
  <c r="K4886" i="1"/>
  <c r="K4887" i="1"/>
  <c r="K4888" i="1"/>
  <c r="K4889" i="1"/>
  <c r="K4890" i="1"/>
  <c r="K4891" i="1"/>
  <c r="K4892" i="1"/>
  <c r="K4893" i="1"/>
  <c r="K4894" i="1"/>
  <c r="K4895" i="1"/>
  <c r="K4896" i="1"/>
  <c r="K4897" i="1"/>
  <c r="K4898" i="1"/>
  <c r="K4841" i="1"/>
  <c r="K4792" i="1"/>
  <c r="K4793" i="1"/>
  <c r="K4794" i="1"/>
  <c r="K4795" i="1"/>
  <c r="K4796" i="1"/>
  <c r="K4797" i="1"/>
  <c r="K4798" i="1"/>
  <c r="K4799" i="1"/>
  <c r="K4800" i="1"/>
  <c r="K4801" i="1"/>
  <c r="K4802" i="1"/>
  <c r="K4803" i="1"/>
  <c r="K4804" i="1"/>
  <c r="K4805" i="1"/>
  <c r="K4806" i="1"/>
  <c r="K4807" i="1"/>
  <c r="K4808" i="1"/>
  <c r="K4809" i="1"/>
  <c r="K4810" i="1"/>
  <c r="K4811" i="1"/>
  <c r="K4812" i="1"/>
  <c r="K4813" i="1"/>
  <c r="K4814" i="1"/>
  <c r="K4815" i="1"/>
  <c r="K4816" i="1"/>
  <c r="K4817" i="1"/>
  <c r="K4818" i="1"/>
  <c r="K4819" i="1"/>
  <c r="K4820" i="1"/>
  <c r="K4821" i="1"/>
  <c r="K4822" i="1"/>
  <c r="K4823" i="1"/>
  <c r="K4824" i="1"/>
  <c r="K4825" i="1"/>
  <c r="K4826" i="1"/>
  <c r="K4827" i="1"/>
  <c r="K4828" i="1"/>
  <c r="K4829" i="1"/>
  <c r="K4830" i="1"/>
  <c r="K4831" i="1"/>
  <c r="K4832" i="1"/>
  <c r="K4833" i="1"/>
  <c r="K4834" i="1"/>
  <c r="K4791" i="1"/>
  <c r="K4784" i="1"/>
  <c r="K4785" i="1"/>
  <c r="K4786" i="1"/>
  <c r="K4787" i="1"/>
  <c r="K4788" i="1"/>
  <c r="K4789" i="1"/>
  <c r="K4783" i="1"/>
  <c r="K4771" i="1"/>
  <c r="K4772" i="1"/>
  <c r="K4773" i="1"/>
  <c r="K4774" i="1"/>
  <c r="K4775" i="1"/>
  <c r="K4776" i="1"/>
  <c r="K4777" i="1"/>
  <c r="K4778" i="1"/>
  <c r="K4779" i="1"/>
  <c r="K4780" i="1"/>
  <c r="K4781" i="1"/>
  <c r="K4770" i="1"/>
  <c r="K4760" i="1"/>
  <c r="K4761" i="1"/>
  <c r="K4762" i="1"/>
  <c r="K4763" i="1"/>
  <c r="K4764" i="1"/>
  <c r="K4765" i="1"/>
  <c r="K4766" i="1"/>
  <c r="K4767" i="1"/>
  <c r="K4768" i="1"/>
  <c r="K4759" i="1"/>
  <c r="K4738" i="1"/>
  <c r="K4739" i="1"/>
  <c r="K4740" i="1"/>
  <c r="K4741" i="1"/>
  <c r="K4742" i="1"/>
  <c r="K4743" i="1"/>
  <c r="K4744" i="1"/>
  <c r="K4745" i="1"/>
  <c r="K4746" i="1"/>
  <c r="K4747" i="1"/>
  <c r="K4748" i="1"/>
  <c r="K4749" i="1"/>
  <c r="K4750" i="1"/>
  <c r="K4751" i="1"/>
  <c r="K4752" i="1"/>
  <c r="K4753" i="1"/>
  <c r="K4754" i="1"/>
  <c r="K4755" i="1"/>
  <c r="K4736" i="1"/>
  <c r="K4737" i="1"/>
  <c r="K4728" i="1"/>
  <c r="K4675" i="1"/>
  <c r="K4676" i="1"/>
  <c r="K4677" i="1"/>
  <c r="K4678" i="1"/>
  <c r="K4679" i="1"/>
  <c r="K4680" i="1"/>
  <c r="K4681" i="1"/>
  <c r="K4682" i="1"/>
  <c r="K4683" i="1"/>
  <c r="K4684" i="1"/>
  <c r="K4685" i="1"/>
  <c r="K4686" i="1"/>
  <c r="K4687" i="1"/>
  <c r="K4688" i="1"/>
  <c r="K4689" i="1"/>
  <c r="K4690" i="1"/>
  <c r="K4691" i="1"/>
  <c r="K4692" i="1"/>
  <c r="K4693" i="1"/>
  <c r="K4694" i="1"/>
  <c r="K4695" i="1"/>
  <c r="K4696" i="1"/>
  <c r="K4697" i="1"/>
  <c r="K4698" i="1"/>
  <c r="K4699" i="1"/>
  <c r="K4700" i="1"/>
  <c r="K4701" i="1"/>
  <c r="K4702" i="1"/>
  <c r="K4703" i="1"/>
  <c r="K4704" i="1"/>
  <c r="K4705" i="1"/>
  <c r="K4706" i="1"/>
  <c r="K4707" i="1"/>
  <c r="K4708" i="1"/>
  <c r="K4709" i="1"/>
  <c r="K4710" i="1"/>
  <c r="K4711" i="1"/>
  <c r="K4712" i="1"/>
  <c r="K4713" i="1"/>
  <c r="K4714" i="1"/>
  <c r="K4715" i="1"/>
  <c r="K4716" i="1"/>
  <c r="K4717" i="1"/>
  <c r="K4718" i="1"/>
  <c r="K4719" i="1"/>
  <c r="K4720" i="1"/>
  <c r="K4721" i="1"/>
  <c r="K4722" i="1"/>
  <c r="K4723" i="1"/>
  <c r="K4724" i="1"/>
  <c r="K4725" i="1"/>
  <c r="K4726" i="1"/>
  <c r="K4674" i="1"/>
  <c r="K4662" i="1"/>
  <c r="K4663" i="1"/>
  <c r="K4661" i="1"/>
  <c r="K4622" i="1"/>
  <c r="K4623" i="1"/>
  <c r="K4624" i="1"/>
  <c r="K4625" i="1"/>
  <c r="K4626" i="1"/>
  <c r="K4627" i="1"/>
  <c r="K4628" i="1"/>
  <c r="K4629" i="1"/>
  <c r="K4630" i="1"/>
  <c r="K4631" i="1"/>
  <c r="K4632" i="1"/>
  <c r="K4633" i="1"/>
  <c r="K4634" i="1"/>
  <c r="K4635" i="1"/>
  <c r="K4636" i="1"/>
  <c r="K4637" i="1"/>
  <c r="K4638" i="1"/>
  <c r="K4639" i="1"/>
  <c r="K4640" i="1"/>
  <c r="K4641" i="1"/>
  <c r="K4642" i="1"/>
  <c r="K4643" i="1"/>
  <c r="K4644" i="1"/>
  <c r="K4645" i="1"/>
  <c r="K4646" i="1"/>
  <c r="K4647" i="1"/>
  <c r="K4648" i="1"/>
  <c r="K4649" i="1"/>
  <c r="K4650" i="1"/>
  <c r="K4651" i="1"/>
  <c r="K4652" i="1"/>
  <c r="K4653" i="1"/>
  <c r="K4654" i="1"/>
  <c r="K4655" i="1"/>
  <c r="K4656" i="1"/>
  <c r="K4657" i="1"/>
  <c r="K4658" i="1"/>
  <c r="K4659" i="1"/>
  <c r="K4620" i="1"/>
  <c r="K4621" i="1"/>
  <c r="K4598" i="1"/>
  <c r="K4599" i="1"/>
  <c r="K4600" i="1"/>
  <c r="K4601" i="1"/>
  <c r="K4602" i="1"/>
  <c r="K4603" i="1"/>
  <c r="K4604" i="1"/>
  <c r="K4605" i="1"/>
  <c r="K4606" i="1"/>
  <c r="K4607" i="1"/>
  <c r="K4608" i="1"/>
  <c r="K4597" i="1"/>
  <c r="K4537" i="1"/>
  <c r="K4538" i="1"/>
  <c r="K4539" i="1"/>
  <c r="K4540" i="1"/>
  <c r="K4541" i="1"/>
  <c r="K4542" i="1"/>
  <c r="K4543" i="1"/>
  <c r="K4544" i="1"/>
  <c r="K4545" i="1"/>
  <c r="K4546" i="1"/>
  <c r="K4547" i="1"/>
  <c r="K4548" i="1"/>
  <c r="K4549" i="1"/>
  <c r="K4550" i="1"/>
  <c r="K4551" i="1"/>
  <c r="K4552" i="1"/>
  <c r="K4553" i="1"/>
  <c r="K4554" i="1"/>
  <c r="K4555" i="1"/>
  <c r="K4556" i="1"/>
  <c r="K4557" i="1"/>
  <c r="K4558" i="1"/>
  <c r="K4559" i="1"/>
  <c r="K4560" i="1"/>
  <c r="K4561" i="1"/>
  <c r="K4562" i="1"/>
  <c r="K4563" i="1"/>
  <c r="K4564" i="1"/>
  <c r="K4565" i="1"/>
  <c r="K4566" i="1"/>
  <c r="K4567" i="1"/>
  <c r="K4568" i="1"/>
  <c r="K4569" i="1"/>
  <c r="K4570" i="1"/>
  <c r="K4571" i="1"/>
  <c r="K4572" i="1"/>
  <c r="K4573" i="1"/>
  <c r="K4574" i="1"/>
  <c r="K4575" i="1"/>
  <c r="K4576" i="1"/>
  <c r="K4577" i="1"/>
  <c r="K4578" i="1"/>
  <c r="K4579" i="1"/>
  <c r="K4580" i="1"/>
  <c r="K4581" i="1"/>
  <c r="K4582" i="1"/>
  <c r="K4583" i="1"/>
  <c r="K4584" i="1"/>
  <c r="K4585" i="1"/>
  <c r="K4586" i="1"/>
  <c r="K4587" i="1"/>
  <c r="K4588" i="1"/>
  <c r="K4589" i="1"/>
  <c r="K4590" i="1"/>
  <c r="K4591" i="1"/>
  <c r="K4592" i="1"/>
  <c r="K4593" i="1"/>
  <c r="K4594" i="1"/>
  <c r="K4595" i="1"/>
  <c r="K4536" i="1"/>
  <c r="K4388" i="1"/>
  <c r="K4384" i="1"/>
  <c r="K4385" i="1"/>
  <c r="K4386" i="1"/>
  <c r="K4383" i="1"/>
  <c r="K4370" i="1"/>
  <c r="K4371" i="1"/>
  <c r="K4372" i="1"/>
  <c r="K4373" i="1"/>
  <c r="K4374" i="1"/>
  <c r="K4375" i="1"/>
  <c r="K4376" i="1"/>
  <c r="K4377" i="1"/>
  <c r="K4378" i="1"/>
  <c r="K4379" i="1"/>
  <c r="K4380" i="1"/>
  <c r="K4381" i="1"/>
  <c r="K4369" i="1"/>
  <c r="K4346" i="1"/>
  <c r="K4347" i="1"/>
  <c r="K4348" i="1"/>
  <c r="K4349" i="1"/>
  <c r="K4350" i="1"/>
  <c r="K4351" i="1"/>
  <c r="K4352" i="1"/>
  <c r="K4353" i="1"/>
  <c r="K4354" i="1"/>
  <c r="K4355" i="1"/>
  <c r="K4356" i="1"/>
  <c r="K4357" i="1"/>
  <c r="K4358" i="1"/>
  <c r="K4359" i="1"/>
  <c r="K4360" i="1"/>
  <c r="K4361" i="1"/>
  <c r="K4362" i="1"/>
  <c r="K4363" i="1"/>
  <c r="K4364" i="1"/>
  <c r="K4365" i="1"/>
  <c r="K4366" i="1"/>
  <c r="K4367" i="1"/>
  <c r="K4345" i="1"/>
  <c r="K4338" i="1"/>
  <c r="K4339" i="1"/>
  <c r="K4340" i="1"/>
  <c r="K4341" i="1"/>
  <c r="K4342" i="1"/>
  <c r="K4343" i="1"/>
  <c r="K4337" i="1"/>
  <c r="K4326" i="1"/>
  <c r="K4327" i="1"/>
  <c r="K4328" i="1"/>
  <c r="K4329" i="1"/>
  <c r="K4330" i="1"/>
  <c r="K4331" i="1"/>
  <c r="K4332" i="1"/>
  <c r="K4333" i="1"/>
  <c r="K4334" i="1"/>
  <c r="K4335" i="1"/>
  <c r="K4325" i="1"/>
  <c r="K4318" i="1"/>
  <c r="K4319" i="1"/>
  <c r="K4320" i="1"/>
  <c r="K4321" i="1"/>
  <c r="K4322" i="1"/>
  <c r="K4323" i="1"/>
  <c r="K4317" i="1"/>
  <c r="K4304" i="1"/>
  <c r="K4305" i="1"/>
  <c r="K4306" i="1"/>
  <c r="K4307" i="1"/>
  <c r="K4308" i="1"/>
  <c r="K4309" i="1"/>
  <c r="K4310" i="1"/>
  <c r="K4311" i="1"/>
  <c r="K4312" i="1"/>
  <c r="K4313" i="1"/>
  <c r="K4314" i="1"/>
  <c r="K4315" i="1"/>
  <c r="K4303" i="1"/>
  <c r="K4289" i="1"/>
  <c r="K4290" i="1"/>
  <c r="K4291" i="1"/>
  <c r="K4292" i="1"/>
  <c r="K4293" i="1"/>
  <c r="K4294" i="1"/>
  <c r="K4295" i="1"/>
  <c r="K4296" i="1"/>
  <c r="K4297" i="1"/>
  <c r="K4298" i="1"/>
  <c r="K4299" i="1"/>
  <c r="K4300" i="1"/>
  <c r="K4301" i="1"/>
  <c r="K4288" i="1"/>
  <c r="K4277" i="1"/>
  <c r="K4278" i="1"/>
  <c r="K4279" i="1"/>
  <c r="K4280" i="1"/>
  <c r="K4281" i="1"/>
  <c r="K4282" i="1"/>
  <c r="K4283" i="1"/>
  <c r="K4284" i="1"/>
  <c r="K4285" i="1"/>
  <c r="K4286" i="1"/>
  <c r="K4276" i="1"/>
  <c r="K4256" i="1"/>
  <c r="K4257" i="1"/>
  <c r="K4258" i="1"/>
  <c r="K4259" i="1"/>
  <c r="K4260" i="1"/>
  <c r="K4261" i="1"/>
  <c r="K4262" i="1"/>
  <c r="K4263" i="1"/>
  <c r="K4264" i="1"/>
  <c r="K4265" i="1"/>
  <c r="K4266" i="1"/>
  <c r="K4267" i="1"/>
  <c r="K4268" i="1"/>
  <c r="K4269" i="1"/>
  <c r="K4270" i="1"/>
  <c r="K4271" i="1"/>
  <c r="K4272" i="1"/>
  <c r="K4273" i="1"/>
  <c r="K4274" i="1"/>
  <c r="K4255" i="1"/>
  <c r="AB3"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2" i="2"/>
  <c r="K3904" i="1"/>
  <c r="K3905" i="1"/>
  <c r="K3906" i="1"/>
  <c r="K3907" i="1"/>
  <c r="K3908" i="1"/>
  <c r="K3909" i="1"/>
  <c r="K3910" i="1"/>
  <c r="K3911" i="1"/>
  <c r="K3912" i="1"/>
  <c r="K3913" i="1"/>
  <c r="K3914" i="1"/>
  <c r="K3915" i="1"/>
  <c r="K3917" i="1"/>
  <c r="K3918" i="1"/>
  <c r="K3919" i="1"/>
  <c r="K3920" i="1"/>
  <c r="K3921" i="1"/>
  <c r="K3922" i="1"/>
  <c r="K3923" i="1"/>
  <c r="K3924" i="1"/>
  <c r="K3925" i="1"/>
  <c r="K3928" i="1"/>
  <c r="K3929" i="1"/>
  <c r="K3930" i="1"/>
  <c r="K3931" i="1"/>
  <c r="K3932" i="1"/>
  <c r="K3933" i="1"/>
  <c r="K3934" i="1"/>
  <c r="K3935" i="1"/>
  <c r="K3936" i="1"/>
  <c r="K3937" i="1"/>
  <c r="K3938" i="1"/>
  <c r="K3939" i="1"/>
  <c r="K3940" i="1"/>
  <c r="K3941" i="1"/>
  <c r="K3942" i="1"/>
  <c r="K3943" i="1"/>
  <c r="K3944" i="1"/>
  <c r="K3945" i="1"/>
  <c r="K3946" i="1"/>
  <c r="K3947" i="1"/>
  <c r="K3948" i="1"/>
  <c r="K3949" i="1"/>
  <c r="K3950" i="1"/>
  <c r="K3951" i="1"/>
  <c r="K3952" i="1"/>
  <c r="K3953" i="1"/>
  <c r="K3954" i="1"/>
  <c r="K3955" i="1"/>
  <c r="K3956" i="1"/>
  <c r="K3957" i="1"/>
  <c r="K3958" i="1"/>
  <c r="K3959" i="1"/>
  <c r="K3960" i="1"/>
  <c r="K3961" i="1"/>
  <c r="K3962" i="1"/>
  <c r="K3963" i="1"/>
  <c r="K3964" i="1"/>
  <c r="K3965" i="1"/>
  <c r="K3966" i="1"/>
  <c r="K3967" i="1"/>
  <c r="K3968" i="1"/>
  <c r="K3969" i="1"/>
  <c r="K3970" i="1"/>
  <c r="K3971" i="1"/>
  <c r="K3972" i="1"/>
  <c r="K3973" i="1"/>
  <c r="K3974" i="1"/>
  <c r="K3975" i="1"/>
  <c r="K3976" i="1"/>
  <c r="K3978" i="1"/>
  <c r="K3979" i="1"/>
  <c r="K3980" i="1"/>
  <c r="K3981" i="1"/>
  <c r="K3982" i="1"/>
  <c r="K3983" i="1"/>
  <c r="K3984" i="1"/>
  <c r="K3985" i="1"/>
  <c r="K3986" i="1"/>
  <c r="K3987" i="1"/>
  <c r="K3988" i="1"/>
  <c r="K3989" i="1"/>
  <c r="K3990" i="1"/>
  <c r="K3991" i="1"/>
  <c r="K3992" i="1"/>
  <c r="K3993" i="1"/>
  <c r="K3995" i="1"/>
  <c r="K3996" i="1"/>
  <c r="K3997" i="1"/>
  <c r="K3998" i="1"/>
  <c r="K3999" i="1"/>
  <c r="K4000" i="1"/>
  <c r="K4001" i="1"/>
  <c r="K4002" i="1"/>
  <c r="K4003" i="1"/>
  <c r="K4004" i="1"/>
  <c r="K4005" i="1"/>
  <c r="K4006" i="1"/>
  <c r="K4007" i="1"/>
  <c r="K4008" i="1"/>
  <c r="K4009" i="1"/>
  <c r="K4010" i="1"/>
  <c r="K4011" i="1"/>
  <c r="K4012" i="1"/>
  <c r="K4013" i="1"/>
  <c r="K4014" i="1"/>
  <c r="K4017" i="1"/>
  <c r="K4018" i="1"/>
  <c r="K4019" i="1"/>
  <c r="K4020" i="1"/>
  <c r="K4021" i="1"/>
  <c r="K4022" i="1"/>
  <c r="K4023" i="1"/>
  <c r="K4024" i="1"/>
  <c r="K4025" i="1"/>
  <c r="K4026" i="1"/>
  <c r="K4027" i="1"/>
  <c r="K4028" i="1"/>
  <c r="K3903" i="1"/>
  <c r="K3887" i="1"/>
  <c r="K3888" i="1"/>
  <c r="K3889" i="1"/>
  <c r="K3890" i="1"/>
  <c r="K3891" i="1"/>
  <c r="K3892" i="1"/>
  <c r="K3893" i="1"/>
  <c r="K3894" i="1"/>
  <c r="K3895" i="1"/>
  <c r="K3896" i="1"/>
  <c r="K3897" i="1"/>
  <c r="K3898" i="1"/>
  <c r="K3899" i="1"/>
  <c r="K3900" i="1"/>
  <c r="K3901" i="1"/>
  <c r="K3884" i="1"/>
  <c r="K3883" i="1"/>
  <c r="K3886"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6" i="1"/>
  <c r="K3357" i="1"/>
  <c r="K3358" i="1"/>
  <c r="K3359" i="1"/>
  <c r="K3360" i="1"/>
  <c r="K3361" i="1"/>
  <c r="K3362" i="1"/>
  <c r="K3363" i="1"/>
  <c r="K3364" i="1"/>
  <c r="K3365" i="1"/>
  <c r="K3366" i="1"/>
  <c r="K3367" i="1"/>
  <c r="K3327" i="1"/>
  <c r="K2953" i="1"/>
  <c r="K2954" i="1"/>
  <c r="K2955" i="1"/>
  <c r="K2956" i="1"/>
  <c r="K2957" i="1"/>
  <c r="K2958" i="1"/>
  <c r="K2959" i="1"/>
  <c r="K2960" i="1"/>
  <c r="K2961" i="1"/>
  <c r="K2962" i="1"/>
  <c r="K2963" i="1"/>
  <c r="K2964" i="1"/>
  <c r="K2965" i="1"/>
  <c r="K2966" i="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8" i="1"/>
  <c r="K3009" i="1"/>
  <c r="K3010" i="1"/>
  <c r="K3011" i="1"/>
  <c r="K3012" i="1"/>
  <c r="K3013" i="1"/>
  <c r="K3014" i="1"/>
  <c r="K3015" i="1"/>
  <c r="K3016" i="1"/>
  <c r="K3017" i="1"/>
  <c r="K3018" i="1"/>
  <c r="K3019" i="1"/>
  <c r="K2952" i="1"/>
  <c r="K2920" i="1"/>
  <c r="K2921" i="1"/>
  <c r="K2922" i="1"/>
  <c r="K2923" i="1"/>
  <c r="K2924" i="1"/>
  <c r="K2925" i="1"/>
  <c r="K2926" i="1"/>
  <c r="K2927" i="1"/>
  <c r="K2928" i="1"/>
  <c r="K2929" i="1"/>
  <c r="K2930" i="1"/>
  <c r="K2931" i="1"/>
  <c r="K2932" i="1"/>
  <c r="K2933" i="1"/>
  <c r="K2934" i="1"/>
  <c r="K2935" i="1"/>
  <c r="K2936" i="1"/>
  <c r="K2937" i="1"/>
  <c r="K2938" i="1"/>
  <c r="K2939" i="1"/>
  <c r="K2940" i="1"/>
  <c r="K2941" i="1"/>
  <c r="K2942" i="1"/>
  <c r="K2943" i="1"/>
  <c r="K2944" i="1"/>
  <c r="K2945" i="1"/>
  <c r="K2946" i="1"/>
  <c r="K2947" i="1"/>
  <c r="K2948" i="1"/>
  <c r="K2949" i="1"/>
  <c r="K2950" i="1"/>
  <c r="K2919" i="1"/>
  <c r="K2908" i="1"/>
  <c r="K2909" i="1"/>
  <c r="K2910" i="1"/>
  <c r="K2911" i="1"/>
  <c r="K2912" i="1"/>
  <c r="K2913" i="1"/>
  <c r="K2914" i="1"/>
  <c r="K2915" i="1"/>
  <c r="K2907" i="1"/>
  <c r="K2902" i="1"/>
  <c r="K2903" i="1"/>
  <c r="K2904" i="1"/>
  <c r="K2905" i="1"/>
  <c r="K2901" i="1"/>
  <c r="K2828" i="1"/>
  <c r="K2829" i="1"/>
  <c r="K2830" i="1"/>
  <c r="K2831" i="1"/>
  <c r="K2832" i="1"/>
  <c r="K2833" i="1"/>
  <c r="K2834" i="1"/>
  <c r="K2835" i="1"/>
  <c r="K2836" i="1"/>
  <c r="K2837" i="1"/>
  <c r="K2838" i="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4" i="1"/>
  <c r="K2865" i="1"/>
  <c r="K2866" i="1"/>
  <c r="K2867" i="1"/>
  <c r="K2868" i="1"/>
  <c r="K2869" i="1"/>
  <c r="K2870" i="1"/>
  <c r="K2871" i="1"/>
  <c r="K2875" i="1"/>
  <c r="K2876" i="1"/>
  <c r="K2877" i="1"/>
  <c r="K2878" i="1"/>
  <c r="K2879" i="1"/>
  <c r="K2880" i="1"/>
  <c r="K2881" i="1"/>
  <c r="K2882" i="1"/>
  <c r="K2883" i="1"/>
  <c r="K2884" i="1"/>
  <c r="K2885" i="1"/>
  <c r="K2886" i="1"/>
  <c r="K2887" i="1"/>
  <c r="K2888" i="1"/>
  <c r="K2889" i="1"/>
  <c r="K2890" i="1"/>
  <c r="K2891" i="1"/>
  <c r="K2892" i="1"/>
  <c r="K2893" i="1"/>
  <c r="K2894" i="1"/>
  <c r="K2895" i="1"/>
  <c r="K2896" i="1"/>
  <c r="K2827" i="1"/>
  <c r="K2817" i="1"/>
  <c r="K2818" i="1"/>
  <c r="K2819" i="1"/>
  <c r="K2820" i="1"/>
  <c r="K2821" i="1"/>
  <c r="K2822" i="1"/>
  <c r="K2823" i="1"/>
  <c r="K2824" i="1"/>
  <c r="K2825" i="1"/>
  <c r="K2816" i="1"/>
  <c r="K2811" i="1"/>
  <c r="K2812" i="1"/>
  <c r="K2813" i="1"/>
  <c r="K2810" i="1"/>
  <c r="K2780" i="1"/>
  <c r="K2769" i="1"/>
  <c r="K2768" i="1"/>
  <c r="K2753" i="1"/>
  <c r="K2754" i="1"/>
  <c r="K2755" i="1"/>
  <c r="K2756" i="1"/>
  <c r="K2757" i="1"/>
  <c r="K2758" i="1"/>
  <c r="K2759" i="1"/>
  <c r="K2760" i="1"/>
  <c r="K2761" i="1"/>
  <c r="K2762" i="1"/>
  <c r="K2763" i="1"/>
  <c r="K2764" i="1"/>
  <c r="K2765" i="1"/>
  <c r="K2766" i="1"/>
  <c r="K2752" i="1"/>
  <c r="K2747" i="1"/>
  <c r="K2746" i="1"/>
  <c r="K2743" i="1"/>
  <c r="K2744" i="1"/>
  <c r="K2742" i="1"/>
  <c r="K2740" i="1"/>
  <c r="K2739" i="1"/>
  <c r="K2737" i="1"/>
  <c r="K2736" i="1"/>
  <c r="K2734" i="1"/>
  <c r="K2733" i="1"/>
  <c r="K2731" i="1"/>
  <c r="K2730" i="1"/>
  <c r="K2728" i="1"/>
  <c r="K2727" i="1"/>
  <c r="K2724" i="1"/>
  <c r="K2725" i="1"/>
  <c r="K2723" i="1"/>
  <c r="K2720" i="1"/>
  <c r="K2721" i="1"/>
  <c r="K2719"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K2711" i="1"/>
  <c r="K2712" i="1"/>
  <c r="K2713" i="1"/>
  <c r="K2714" i="1"/>
  <c r="K2715" i="1"/>
  <c r="K2716" i="1"/>
  <c r="K2717" i="1"/>
  <c r="K2683" i="1"/>
  <c r="K2678" i="1"/>
  <c r="K2679" i="1"/>
  <c r="K2677"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45" i="1"/>
  <c r="K2619" i="1"/>
  <c r="K2620" i="1"/>
  <c r="K2621" i="1"/>
  <c r="K2622" i="1"/>
  <c r="K2623" i="1"/>
  <c r="K2624" i="1"/>
  <c r="K2625" i="1"/>
  <c r="K2626" i="1"/>
  <c r="K2627" i="1"/>
  <c r="K2628" i="1"/>
  <c r="K2629" i="1"/>
  <c r="K2630" i="1"/>
  <c r="K2631" i="1"/>
  <c r="K2632" i="1"/>
  <c r="K2633" i="1"/>
  <c r="K2634" i="1"/>
  <c r="K2635" i="1"/>
  <c r="K2636" i="1"/>
  <c r="K2637" i="1"/>
  <c r="K2638" i="1"/>
  <c r="K2639" i="1"/>
  <c r="K2640" i="1"/>
  <c r="K2618" i="1"/>
  <c r="K2614" i="1"/>
  <c r="K2615" i="1"/>
  <c r="K2616" i="1"/>
  <c r="K2613"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L2611" i="1" s="1"/>
  <c r="K2585" i="1"/>
  <c r="K2577" i="1"/>
  <c r="K2578" i="1"/>
  <c r="K2579" i="1"/>
  <c r="K2580" i="1"/>
  <c r="K2581" i="1"/>
  <c r="K2582" i="1"/>
  <c r="K2583" i="1"/>
  <c r="K2576" i="1"/>
  <c r="K2573" i="1"/>
  <c r="K2574" i="1"/>
  <c r="K2572" i="1"/>
  <c r="K2561" i="1"/>
  <c r="K2562" i="1"/>
  <c r="K2563" i="1"/>
  <c r="K2564" i="1"/>
  <c r="K2565" i="1"/>
  <c r="K2566" i="1"/>
  <c r="K2567" i="1"/>
  <c r="K2568" i="1"/>
  <c r="K2560"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32" i="1"/>
  <c r="K2519" i="1"/>
  <c r="K2520" i="1"/>
  <c r="K2521" i="1"/>
  <c r="K2522" i="1"/>
  <c r="K2523" i="1"/>
  <c r="K2524" i="1"/>
  <c r="K2525" i="1"/>
  <c r="K2526" i="1"/>
  <c r="K2527" i="1"/>
  <c r="K2528" i="1"/>
  <c r="K2529" i="1"/>
  <c r="K2530" i="1"/>
  <c r="K2518" i="1"/>
  <c r="K2505" i="1"/>
  <c r="K2506" i="1"/>
  <c r="K2507" i="1"/>
  <c r="K2508" i="1"/>
  <c r="K2509" i="1"/>
  <c r="K2510" i="1"/>
  <c r="K2511" i="1"/>
  <c r="K2512" i="1"/>
  <c r="L2512" i="1" s="1"/>
  <c r="K2513" i="1"/>
  <c r="K2514" i="1"/>
  <c r="K2515" i="1"/>
  <c r="K2516" i="1"/>
  <c r="K2504"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476" i="1"/>
  <c r="K2464" i="1"/>
  <c r="K2465" i="1"/>
  <c r="K2466" i="1"/>
  <c r="K2467" i="1"/>
  <c r="K2468" i="1"/>
  <c r="K2463" i="1"/>
  <c r="K2457" i="1"/>
  <c r="K2458" i="1"/>
  <c r="K2459" i="1"/>
  <c r="K2460" i="1"/>
  <c r="K2461" i="1"/>
  <c r="K2456" i="1"/>
  <c r="K2441" i="1"/>
  <c r="K2442" i="1"/>
  <c r="K2443" i="1"/>
  <c r="K2444" i="1"/>
  <c r="K2445" i="1"/>
  <c r="K2446" i="1"/>
  <c r="K2447" i="1"/>
  <c r="K2448" i="1"/>
  <c r="K2449" i="1"/>
  <c r="K2450" i="1"/>
  <c r="K2451" i="1"/>
  <c r="K2452" i="1"/>
  <c r="K2453" i="1"/>
  <c r="K2454" i="1"/>
  <c r="K2440" i="1"/>
  <c r="K2435" i="1"/>
  <c r="K2436" i="1"/>
  <c r="K2437" i="1"/>
  <c r="K2438" i="1"/>
  <c r="K2434" i="1"/>
  <c r="K2414" i="1"/>
  <c r="K2415" i="1"/>
  <c r="K2416" i="1"/>
  <c r="K2417" i="1"/>
  <c r="K2418" i="1"/>
  <c r="K2419" i="1"/>
  <c r="K2420" i="1"/>
  <c r="K2421" i="1"/>
  <c r="K2422" i="1"/>
  <c r="K2423" i="1"/>
  <c r="K2424" i="1"/>
  <c r="K2425" i="1"/>
  <c r="K2426" i="1"/>
  <c r="K2413"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385"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30"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281"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24"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191" i="1"/>
  <c r="K2181" i="1"/>
  <c r="K2182" i="1"/>
  <c r="K2183" i="1"/>
  <c r="K2184" i="1"/>
  <c r="K2185" i="1"/>
  <c r="K2186" i="1"/>
  <c r="K2187" i="1"/>
  <c r="K2188" i="1"/>
  <c r="K2189" i="1"/>
  <c r="K2180" i="1"/>
  <c r="K2173" i="1"/>
  <c r="K2174" i="1"/>
  <c r="K2175" i="1"/>
  <c r="K2176" i="1"/>
  <c r="K2177" i="1"/>
  <c r="K2178" i="1"/>
  <c r="K2172" i="1"/>
  <c r="K2157" i="1"/>
  <c r="K2158" i="1"/>
  <c r="K2159" i="1"/>
  <c r="K2160" i="1"/>
  <c r="K2161" i="1"/>
  <c r="K2162" i="1"/>
  <c r="K2163" i="1"/>
  <c r="K2164" i="1"/>
  <c r="K2165" i="1"/>
  <c r="K2166" i="1"/>
  <c r="K2167" i="1"/>
  <c r="K2168" i="1"/>
  <c r="K2169" i="1"/>
  <c r="K2170" i="1"/>
  <c r="K2156"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089"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55"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1979"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41"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06" i="1"/>
  <c r="K1898" i="1"/>
  <c r="K1899" i="1"/>
  <c r="K1900" i="1"/>
  <c r="K1901" i="1"/>
  <c r="K1902" i="1"/>
  <c r="K1903" i="1"/>
  <c r="K1904" i="1"/>
  <c r="K1897" i="1"/>
  <c r="K1887" i="1"/>
  <c r="K1888" i="1"/>
  <c r="K1889" i="1"/>
  <c r="K1886" i="1"/>
  <c r="K1884" i="1"/>
  <c r="K1878" i="1"/>
  <c r="K1879" i="1"/>
  <c r="K1880" i="1"/>
  <c r="K1881" i="1"/>
  <c r="K1882" i="1"/>
  <c r="K1877" i="1"/>
  <c r="K1861" i="1"/>
  <c r="K1862" i="1"/>
  <c r="K1863" i="1"/>
  <c r="K1864" i="1"/>
  <c r="K1865" i="1"/>
  <c r="K1866" i="1"/>
  <c r="K1867" i="1"/>
  <c r="K1868" i="1"/>
  <c r="K1869" i="1"/>
  <c r="K1870" i="1"/>
  <c r="K1871" i="1"/>
  <c r="K1872" i="1"/>
  <c r="K1873" i="1"/>
  <c r="K1875" i="1"/>
  <c r="K1860" i="1"/>
  <c r="K1849" i="1"/>
  <c r="K1850" i="1"/>
  <c r="K1851" i="1"/>
  <c r="K1852" i="1"/>
  <c r="K1853" i="1"/>
  <c r="K1854" i="1"/>
  <c r="K1855" i="1"/>
  <c r="K1856" i="1"/>
  <c r="K1857" i="1"/>
  <c r="K1858" i="1"/>
  <c r="K1848"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15" i="1"/>
  <c r="K1795" i="1"/>
  <c r="K1796" i="1"/>
  <c r="K1797" i="1"/>
  <c r="K1798" i="1"/>
  <c r="K1799" i="1"/>
  <c r="K1800" i="1"/>
  <c r="K1801" i="1"/>
  <c r="K1802" i="1"/>
  <c r="K1803" i="1"/>
  <c r="K1804" i="1"/>
  <c r="K1805" i="1"/>
  <c r="K1806" i="1"/>
  <c r="K1807" i="1"/>
  <c r="K1808" i="1"/>
  <c r="K1809" i="1"/>
  <c r="K1794" i="1"/>
  <c r="K1780" i="1"/>
  <c r="K1781" i="1"/>
  <c r="K1782" i="1"/>
  <c r="K1783" i="1"/>
  <c r="K1784" i="1"/>
  <c r="K1785" i="1"/>
  <c r="K1786" i="1"/>
  <c r="K1787" i="1"/>
  <c r="K1788" i="1"/>
  <c r="K1789" i="1"/>
  <c r="K1790" i="1"/>
  <c r="K1791" i="1"/>
  <c r="K1792" i="1"/>
  <c r="K1779" i="1"/>
  <c r="K1772" i="1"/>
  <c r="K1773" i="1"/>
  <c r="K1774" i="1"/>
  <c r="K1771" i="1"/>
  <c r="K1761" i="1"/>
  <c r="K1762" i="1"/>
  <c r="K1763" i="1"/>
  <c r="K1764" i="1"/>
  <c r="K1765" i="1"/>
  <c r="K1766" i="1"/>
  <c r="K1767" i="1"/>
  <c r="K1768" i="1"/>
  <c r="K1769" i="1"/>
  <c r="K1760" i="1"/>
  <c r="K1736" i="1"/>
  <c r="K1737" i="1"/>
  <c r="K1738" i="1"/>
  <c r="K1739" i="1"/>
  <c r="K1740" i="1"/>
  <c r="K1741" i="1"/>
  <c r="K1742" i="1"/>
  <c r="K1743" i="1"/>
  <c r="K1744" i="1"/>
  <c r="K1745" i="1"/>
  <c r="K1746" i="1"/>
  <c r="K1747" i="1"/>
  <c r="K1748" i="1"/>
  <c r="K1735"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691" i="1"/>
  <c r="K1685" i="1"/>
  <c r="K1686" i="1"/>
  <c r="K1687" i="1"/>
  <c r="K1688" i="1"/>
  <c r="K1689" i="1"/>
  <c r="K1684" i="1"/>
  <c r="K1673" i="1"/>
  <c r="K1674" i="1"/>
  <c r="K1675" i="1"/>
  <c r="K1676" i="1"/>
  <c r="K1677" i="1"/>
  <c r="K1678" i="1"/>
  <c r="K1679" i="1"/>
  <c r="K1680" i="1"/>
  <c r="K1681" i="1"/>
  <c r="K1682" i="1"/>
  <c r="K1672" i="1"/>
  <c r="K1668" i="1"/>
  <c r="K1669" i="1"/>
  <c r="K1670" i="1"/>
  <c r="K1667" i="1"/>
  <c r="K1662" i="1"/>
  <c r="K1663" i="1"/>
  <c r="K1664" i="1"/>
  <c r="K1665" i="1"/>
  <c r="K1661" i="1"/>
  <c r="K1650" i="1"/>
  <c r="K1651" i="1"/>
  <c r="K1652" i="1"/>
  <c r="K1653" i="1"/>
  <c r="K1654" i="1"/>
  <c r="K1655" i="1"/>
  <c r="K1656" i="1"/>
  <c r="K1657" i="1"/>
  <c r="K1658" i="1"/>
  <c r="K1659" i="1"/>
  <c r="K1649" i="1"/>
  <c r="K1644" i="1"/>
  <c r="K1645" i="1"/>
  <c r="K1646" i="1"/>
  <c r="K1647" i="1"/>
  <c r="K1643"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18" i="1"/>
  <c r="K1595" i="1"/>
  <c r="K1596" i="1"/>
  <c r="K1597" i="1"/>
  <c r="K1598" i="1"/>
  <c r="K1599" i="1"/>
  <c r="K1600" i="1"/>
  <c r="K1601" i="1"/>
  <c r="K1602" i="1"/>
  <c r="K1603" i="1"/>
  <c r="K1604" i="1"/>
  <c r="K1605" i="1"/>
  <c r="K1606" i="1"/>
  <c r="K1607" i="1"/>
  <c r="K1608" i="1"/>
  <c r="K1609" i="1"/>
  <c r="K1610" i="1"/>
  <c r="K1611" i="1"/>
  <c r="K1612" i="1"/>
  <c r="K1613" i="1"/>
  <c r="K1614" i="1"/>
  <c r="K1615" i="1"/>
  <c r="K1616" i="1"/>
  <c r="K1594" i="1"/>
  <c r="K1571" i="1"/>
  <c r="K1572" i="1"/>
  <c r="K1573" i="1"/>
  <c r="K1574" i="1"/>
  <c r="K1575" i="1"/>
  <c r="K1576" i="1"/>
  <c r="K1577" i="1"/>
  <c r="K1578" i="1"/>
  <c r="K1579" i="1"/>
  <c r="K1580" i="1"/>
  <c r="K1581" i="1"/>
  <c r="K1582" i="1"/>
  <c r="K1583" i="1"/>
  <c r="K1584" i="1"/>
  <c r="K1585" i="1"/>
  <c r="K1586" i="1"/>
  <c r="K1587" i="1"/>
  <c r="K1588" i="1"/>
  <c r="K1589" i="1"/>
  <c r="K1590" i="1"/>
  <c r="K1591" i="1"/>
  <c r="K1592" i="1"/>
  <c r="K1570" i="1"/>
  <c r="K1565" i="1"/>
  <c r="K1566" i="1"/>
  <c r="K1567" i="1"/>
  <c r="K1568" i="1"/>
  <c r="K1564" i="1"/>
  <c r="K1548" i="1"/>
  <c r="K1549" i="1"/>
  <c r="K1550" i="1"/>
  <c r="K1551" i="1"/>
  <c r="K1552" i="1"/>
  <c r="K1553" i="1"/>
  <c r="K1554" i="1"/>
  <c r="K1555" i="1"/>
  <c r="K1556" i="1"/>
  <c r="K1557" i="1"/>
  <c r="K1558" i="1"/>
  <c r="K1559" i="1"/>
  <c r="K1560" i="1"/>
  <c r="K1561" i="1"/>
  <c r="K1562" i="1"/>
  <c r="K1547" i="1"/>
  <c r="K1532" i="1"/>
  <c r="K1533" i="1"/>
  <c r="K1534" i="1"/>
  <c r="K1535" i="1"/>
  <c r="K1531" i="1"/>
  <c r="K1524" i="1"/>
  <c r="K1525" i="1"/>
  <c r="K1526" i="1"/>
  <c r="K1527" i="1"/>
  <c r="K1528" i="1"/>
  <c r="K1529" i="1"/>
  <c r="K1523" i="1"/>
  <c r="K1517" i="1"/>
  <c r="K1518" i="1"/>
  <c r="K1519" i="1"/>
  <c r="K1520" i="1"/>
  <c r="K1521" i="1"/>
  <c r="K1516" i="1"/>
  <c r="K1507" i="1"/>
  <c r="K1508" i="1"/>
  <c r="K1509" i="1"/>
  <c r="K1510" i="1"/>
  <c r="K1511" i="1"/>
  <c r="K1512" i="1"/>
  <c r="K1513" i="1"/>
  <c r="K1514" i="1"/>
  <c r="K1506" i="1"/>
  <c r="K1500" i="1"/>
  <c r="K1501" i="1"/>
  <c r="K1502" i="1"/>
  <c r="K1503" i="1"/>
  <c r="K1504" i="1"/>
  <c r="K1499" i="1"/>
  <c r="K1489" i="1"/>
  <c r="K1490" i="1"/>
  <c r="K1491" i="1"/>
  <c r="K1492" i="1"/>
  <c r="K1493" i="1"/>
  <c r="K1494" i="1"/>
  <c r="K1495" i="1"/>
  <c r="K1496" i="1"/>
  <c r="K1497" i="1"/>
  <c r="K1488" i="1"/>
  <c r="K1479" i="1"/>
  <c r="K1480" i="1"/>
  <c r="K1481" i="1"/>
  <c r="K1482" i="1"/>
  <c r="K1483" i="1"/>
  <c r="K1484" i="1"/>
  <c r="K1485" i="1"/>
  <c r="K1486" i="1"/>
  <c r="K1478" i="1"/>
  <c r="K1455" i="1"/>
  <c r="K1456" i="1"/>
  <c r="K1457" i="1"/>
  <c r="K1458" i="1"/>
  <c r="K1459" i="1"/>
  <c r="K1460" i="1"/>
  <c r="K1461" i="1"/>
  <c r="K1462" i="1"/>
  <c r="K1463" i="1"/>
  <c r="K1464" i="1"/>
  <c r="K1465" i="1"/>
  <c r="K1466" i="1"/>
  <c r="K1467" i="1"/>
  <c r="K1468" i="1"/>
  <c r="K1469" i="1"/>
  <c r="K1470" i="1"/>
  <c r="K1471" i="1"/>
  <c r="K1472" i="1"/>
  <c r="K1473" i="1"/>
  <c r="K1474" i="1"/>
  <c r="K1475" i="1"/>
  <c r="K1476" i="1"/>
  <c r="K1454" i="1"/>
  <c r="K1442" i="1"/>
  <c r="K1443" i="1"/>
  <c r="K1444" i="1"/>
  <c r="K1445" i="1"/>
  <c r="K1446" i="1"/>
  <c r="K1447" i="1"/>
  <c r="K1448" i="1"/>
  <c r="K1449" i="1"/>
  <c r="K1450" i="1"/>
  <c r="K1451" i="1"/>
  <c r="K1452" i="1"/>
  <c r="K1441"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07" i="1"/>
  <c r="K1390" i="1"/>
  <c r="K1391" i="1"/>
  <c r="K1392" i="1"/>
  <c r="K1393" i="1"/>
  <c r="K1394" i="1"/>
  <c r="K1395" i="1"/>
  <c r="K1396" i="1"/>
  <c r="K1397" i="1"/>
  <c r="K1398" i="1"/>
  <c r="K1399" i="1"/>
  <c r="K1400" i="1"/>
  <c r="K1401" i="1"/>
  <c r="K1402" i="1"/>
  <c r="K1403" i="1"/>
  <c r="K1404" i="1"/>
  <c r="K1405" i="1"/>
  <c r="K1389" i="1"/>
  <c r="K1371" i="1"/>
  <c r="K1372" i="1"/>
  <c r="K1373" i="1"/>
  <c r="K1374" i="1"/>
  <c r="K1375" i="1"/>
  <c r="K1376" i="1"/>
  <c r="K1377" i="1"/>
  <c r="K1378" i="1"/>
  <c r="K1379" i="1"/>
  <c r="K1380" i="1"/>
  <c r="K1381" i="1"/>
  <c r="K1382" i="1"/>
  <c r="K1383" i="1"/>
  <c r="K1384" i="1"/>
  <c r="K1385" i="1"/>
  <c r="K1386" i="1"/>
  <c r="K1387" i="1"/>
  <c r="K1370"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39" i="1"/>
  <c r="K1323" i="1"/>
  <c r="K1324" i="1"/>
  <c r="K1325" i="1"/>
  <c r="K1326" i="1"/>
  <c r="K1327" i="1"/>
  <c r="K1328" i="1"/>
  <c r="K1329" i="1"/>
  <c r="K1330" i="1"/>
  <c r="K1331" i="1"/>
  <c r="K1332" i="1"/>
  <c r="K1333" i="1"/>
  <c r="K1334" i="1"/>
  <c r="K1335" i="1"/>
  <c r="K1336" i="1"/>
  <c r="K1337" i="1"/>
  <c r="K1322"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293" i="1"/>
  <c r="K1285" i="1"/>
  <c r="K1286" i="1"/>
  <c r="K1287" i="1"/>
  <c r="K1288" i="1"/>
  <c r="K1289" i="1"/>
  <c r="K1290" i="1"/>
  <c r="K1291" i="1"/>
  <c r="K1284"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199"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73" i="1"/>
  <c r="K1156" i="1"/>
  <c r="K1157" i="1"/>
  <c r="K1158" i="1"/>
  <c r="K1159" i="1"/>
  <c r="K1160" i="1"/>
  <c r="K1161" i="1"/>
  <c r="K1162" i="1"/>
  <c r="K1163" i="1"/>
  <c r="K1164" i="1"/>
  <c r="K1165" i="1"/>
  <c r="K1166" i="1"/>
  <c r="K1167" i="1"/>
  <c r="K1168" i="1"/>
  <c r="K1169" i="1"/>
  <c r="K1170" i="1"/>
  <c r="K1171" i="1"/>
  <c r="K1155" i="1"/>
  <c r="K1142" i="1"/>
  <c r="K1143" i="1"/>
  <c r="K1144" i="1"/>
  <c r="K1145" i="1"/>
  <c r="K1146" i="1"/>
  <c r="K1147" i="1"/>
  <c r="K1148" i="1"/>
  <c r="K1149" i="1"/>
  <c r="K1150" i="1"/>
  <c r="K1151" i="1"/>
  <c r="K1152" i="1"/>
  <c r="K1153" i="1"/>
  <c r="K1141" i="1"/>
  <c r="K1132" i="1"/>
  <c r="K1133" i="1"/>
  <c r="K1134" i="1"/>
  <c r="K1135" i="1"/>
  <c r="K1136" i="1"/>
  <c r="K1137" i="1"/>
  <c r="K1138" i="1"/>
  <c r="K1139" i="1"/>
  <c r="K1131" i="1"/>
  <c r="K1115" i="1"/>
  <c r="K1116" i="1"/>
  <c r="K1117" i="1"/>
  <c r="K1118" i="1"/>
  <c r="K1119" i="1"/>
  <c r="K1120" i="1"/>
  <c r="K1121" i="1"/>
  <c r="K1122" i="1"/>
  <c r="K1123" i="1"/>
  <c r="K1124" i="1"/>
  <c r="K1125" i="1"/>
  <c r="K1126" i="1"/>
  <c r="K1127" i="1"/>
  <c r="K1128" i="1"/>
  <c r="K1129" i="1"/>
  <c r="K1114"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072" i="1"/>
  <c r="K1069" i="1"/>
  <c r="K1070" i="1"/>
  <c r="K1068" i="1"/>
  <c r="K1060" i="1"/>
  <c r="K1061" i="1"/>
  <c r="K1062" i="1"/>
  <c r="K1063" i="1"/>
  <c r="K1064" i="1"/>
  <c r="K1065" i="1"/>
  <c r="K1066" i="1"/>
  <c r="K1059" i="1"/>
  <c r="K1045" i="1"/>
  <c r="K1046" i="1"/>
  <c r="K1047" i="1"/>
  <c r="K1048" i="1"/>
  <c r="K1049" i="1"/>
  <c r="K1050" i="1"/>
  <c r="K1051" i="1"/>
  <c r="K1052" i="1"/>
  <c r="K1053" i="1"/>
  <c r="K1054" i="1"/>
  <c r="K1055" i="1"/>
  <c r="K1056" i="1"/>
  <c r="K1057" i="1"/>
  <c r="K1044" i="1"/>
  <c r="K1041" i="1"/>
  <c r="K1042" i="1"/>
  <c r="K1040" i="1"/>
  <c r="K1035" i="1"/>
  <c r="K1036" i="1"/>
  <c r="K1037" i="1"/>
  <c r="K1038" i="1"/>
  <c r="K1034" i="1"/>
  <c r="K1031" i="1"/>
  <c r="K1032" i="1"/>
  <c r="K1030" i="1"/>
  <c r="K1024" i="1"/>
  <c r="K1025" i="1"/>
  <c r="K1026" i="1"/>
  <c r="K1027" i="1"/>
  <c r="K1028" i="1"/>
  <c r="K1023" i="1"/>
  <c r="K1018" i="1"/>
  <c r="K1019" i="1"/>
  <c r="K1017" i="1"/>
  <c r="K1009" i="1"/>
  <c r="K1010" i="1"/>
  <c r="K1011" i="1"/>
  <c r="K1012" i="1"/>
  <c r="K1013" i="1"/>
  <c r="K1014" i="1"/>
  <c r="K1015" i="1"/>
  <c r="K1008" i="1"/>
  <c r="K1000" i="1"/>
  <c r="K1001" i="1"/>
  <c r="K1002" i="1"/>
  <c r="K1003" i="1"/>
  <c r="K1004" i="1"/>
  <c r="K1005" i="1"/>
  <c r="K1006" i="1"/>
  <c r="K999" i="1"/>
  <c r="K981" i="1"/>
  <c r="K982" i="1"/>
  <c r="K983" i="1"/>
  <c r="K984" i="1"/>
  <c r="K985" i="1"/>
  <c r="K986" i="1"/>
  <c r="K987" i="1"/>
  <c r="K988" i="1"/>
  <c r="K989" i="1"/>
  <c r="K990" i="1"/>
  <c r="K991" i="1"/>
  <c r="K992" i="1"/>
  <c r="K993" i="1"/>
  <c r="K994" i="1"/>
  <c r="K995" i="1"/>
  <c r="K996" i="1"/>
  <c r="K997" i="1"/>
  <c r="K980" i="1"/>
  <c r="K972" i="1"/>
  <c r="K973" i="1"/>
  <c r="K974" i="1"/>
  <c r="K975" i="1"/>
  <c r="K976" i="1"/>
  <c r="K977" i="1"/>
  <c r="K978" i="1"/>
  <c r="K971" i="1"/>
  <c r="K950" i="1"/>
  <c r="K951" i="1"/>
  <c r="K952" i="1"/>
  <c r="K953" i="1"/>
  <c r="K954" i="1"/>
  <c r="K955" i="1"/>
  <c r="K956" i="1"/>
  <c r="K957" i="1"/>
  <c r="K958" i="1"/>
  <c r="K959" i="1"/>
  <c r="K960" i="1"/>
  <c r="K961" i="1"/>
  <c r="K962" i="1"/>
  <c r="K963" i="1"/>
  <c r="K964" i="1"/>
  <c r="K965" i="1"/>
  <c r="K966" i="1"/>
  <c r="K967" i="1"/>
  <c r="K968" i="1"/>
  <c r="K969" i="1"/>
  <c r="K949"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88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37"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785" i="1"/>
  <c r="K772" i="1"/>
  <c r="K773" i="1"/>
  <c r="K774" i="1"/>
  <c r="K775" i="1"/>
  <c r="K776" i="1"/>
  <c r="K777" i="1"/>
  <c r="K778" i="1"/>
  <c r="K779" i="1"/>
  <c r="K780" i="1"/>
  <c r="K781" i="1"/>
  <c r="K782" i="1"/>
  <c r="K771" i="1"/>
  <c r="K756" i="1"/>
  <c r="K757" i="1"/>
  <c r="K758" i="1"/>
  <c r="K759" i="1"/>
  <c r="K760" i="1"/>
  <c r="K761" i="1"/>
  <c r="K762" i="1"/>
  <c r="K763" i="1"/>
  <c r="K764" i="1"/>
  <c r="K765" i="1"/>
  <c r="K766" i="1"/>
  <c r="K767" i="1"/>
  <c r="K768" i="1"/>
  <c r="K769" i="1"/>
  <c r="K755" i="1"/>
  <c r="K746" i="1"/>
  <c r="K747" i="1"/>
  <c r="K748" i="1"/>
  <c r="K749" i="1"/>
  <c r="K750" i="1"/>
  <c r="K751" i="1"/>
  <c r="K752" i="1"/>
  <c r="K753" i="1"/>
  <c r="K745" i="1"/>
  <c r="K735" i="1"/>
  <c r="K736" i="1"/>
  <c r="K737" i="1"/>
  <c r="K738" i="1"/>
  <c r="K739" i="1"/>
  <c r="K740" i="1"/>
  <c r="K741" i="1"/>
  <c r="K742" i="1"/>
  <c r="K743" i="1"/>
  <c r="K734" i="1"/>
  <c r="K726" i="1"/>
  <c r="K727" i="1"/>
  <c r="K728" i="1"/>
  <c r="K729" i="1"/>
  <c r="K730" i="1"/>
  <c r="K725" i="1"/>
  <c r="K712" i="1"/>
  <c r="K713" i="1"/>
  <c r="K714" i="1"/>
  <c r="K715" i="1"/>
  <c r="K716" i="1"/>
  <c r="K717" i="1"/>
  <c r="K718" i="1"/>
  <c r="K719" i="1"/>
  <c r="K720" i="1"/>
  <c r="K721" i="1"/>
  <c r="K722" i="1"/>
  <c r="K723" i="1"/>
  <c r="K711" i="1"/>
  <c r="K706" i="1"/>
  <c r="K707" i="1"/>
  <c r="K708" i="1"/>
  <c r="K709" i="1"/>
  <c r="K705" i="1"/>
  <c r="K693" i="1"/>
  <c r="K694" i="1"/>
  <c r="K695" i="1"/>
  <c r="K696" i="1"/>
  <c r="K697" i="1"/>
  <c r="K698" i="1"/>
  <c r="K699" i="1"/>
  <c r="K700" i="1"/>
  <c r="K701" i="1"/>
  <c r="K692" i="1"/>
  <c r="K689" i="1"/>
  <c r="K690" i="1"/>
  <c r="K688" i="1"/>
  <c r="K685" i="1"/>
  <c r="K686" i="1"/>
  <c r="K684" i="1"/>
  <c r="K665" i="1"/>
  <c r="K666" i="1"/>
  <c r="K667" i="1"/>
  <c r="K668" i="1"/>
  <c r="K669" i="1"/>
  <c r="K670" i="1"/>
  <c r="K671" i="1"/>
  <c r="K672" i="1"/>
  <c r="K673" i="1"/>
  <c r="K674" i="1"/>
  <c r="K675" i="1"/>
  <c r="K676" i="1"/>
  <c r="K664" i="1"/>
  <c r="K660" i="1"/>
  <c r="K661" i="1"/>
  <c r="K662" i="1"/>
  <c r="K656" i="1"/>
  <c r="K652" i="1"/>
  <c r="K653" i="1"/>
  <c r="K654" i="1"/>
  <c r="K651" i="1"/>
  <c r="K641" i="1"/>
  <c r="K642" i="1"/>
  <c r="K643" i="1"/>
  <c r="K644" i="1"/>
  <c r="K645" i="1"/>
  <c r="K646" i="1"/>
  <c r="K640" i="1"/>
  <c r="K629" i="1"/>
  <c r="K630" i="1"/>
  <c r="K631" i="1"/>
  <c r="K632" i="1"/>
  <c r="K633" i="1"/>
  <c r="K634" i="1"/>
  <c r="K635" i="1"/>
  <c r="K636" i="1"/>
  <c r="K637" i="1"/>
  <c r="K638" i="1"/>
  <c r="K628" i="1"/>
  <c r="K615" i="1"/>
  <c r="K616" i="1"/>
  <c r="K617" i="1"/>
  <c r="K618" i="1"/>
  <c r="K619" i="1"/>
  <c r="K620" i="1"/>
  <c r="K621" i="1"/>
  <c r="K622" i="1"/>
  <c r="K623" i="1"/>
  <c r="K624" i="1"/>
  <c r="K625" i="1"/>
  <c r="K626" i="1"/>
  <c r="K614"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587" i="1"/>
  <c r="K577" i="1"/>
  <c r="K578" i="1"/>
  <c r="K579" i="1"/>
  <c r="K580" i="1"/>
  <c r="K581" i="1"/>
  <c r="K582" i="1"/>
  <c r="K583" i="1"/>
  <c r="K576" i="1"/>
  <c r="K571" i="1"/>
  <c r="K572" i="1"/>
  <c r="K573" i="1"/>
  <c r="K574" i="1"/>
  <c r="K570" i="1"/>
  <c r="K565" i="1"/>
  <c r="K566" i="1"/>
  <c r="K567" i="1"/>
  <c r="K568" i="1"/>
  <c r="K564" i="1"/>
  <c r="K545" i="1"/>
  <c r="K546" i="1"/>
  <c r="K547" i="1"/>
  <c r="K548" i="1"/>
  <c r="K549" i="1"/>
  <c r="K550" i="1"/>
  <c r="K551" i="1"/>
  <c r="K552" i="1"/>
  <c r="K553" i="1"/>
  <c r="K554" i="1"/>
  <c r="K555" i="1"/>
  <c r="K556" i="1"/>
  <c r="K557" i="1"/>
  <c r="K558" i="1"/>
  <c r="K559" i="1"/>
  <c r="K560" i="1"/>
  <c r="K561" i="1"/>
  <c r="K562" i="1"/>
  <c r="K544" i="1"/>
  <c r="K540" i="1"/>
  <c r="K541" i="1"/>
  <c r="K542" i="1"/>
  <c r="K539" i="1"/>
  <c r="K527" i="1"/>
  <c r="K528" i="1"/>
  <c r="K529" i="1"/>
  <c r="K530" i="1"/>
  <c r="K531" i="1"/>
  <c r="K532" i="1"/>
  <c r="K533" i="1"/>
  <c r="K534" i="1"/>
  <c r="K535" i="1"/>
  <c r="K536" i="1"/>
  <c r="K537" i="1"/>
  <c r="K526" i="1"/>
  <c r="K521" i="1"/>
  <c r="K522" i="1"/>
  <c r="K523" i="1"/>
  <c r="K524" i="1"/>
  <c r="K520" i="1"/>
  <c r="K507" i="1"/>
  <c r="K508" i="1"/>
  <c r="K509" i="1"/>
  <c r="K510" i="1"/>
  <c r="K511" i="1"/>
  <c r="K512" i="1"/>
  <c r="K513" i="1"/>
  <c r="K514" i="1"/>
  <c r="K515" i="1"/>
  <c r="K516" i="1"/>
  <c r="K517" i="1"/>
  <c r="K518" i="1"/>
  <c r="K506" i="1"/>
  <c r="K484" i="1"/>
  <c r="K485" i="1"/>
  <c r="K486" i="1"/>
  <c r="K487" i="1"/>
  <c r="K488" i="1"/>
  <c r="K489" i="1"/>
  <c r="K490" i="1"/>
  <c r="K491" i="1"/>
  <c r="K492" i="1"/>
  <c r="K493" i="1"/>
  <c r="K494" i="1"/>
  <c r="K495" i="1"/>
  <c r="K496" i="1"/>
  <c r="K497" i="1"/>
  <c r="K498" i="1"/>
  <c r="K499" i="1"/>
  <c r="K500" i="1"/>
  <c r="K501" i="1"/>
  <c r="K502" i="1"/>
  <c r="K503" i="1"/>
  <c r="K504" i="1"/>
  <c r="K483" i="1"/>
  <c r="K460" i="1"/>
  <c r="K461" i="1"/>
  <c r="K462" i="1"/>
  <c r="K463" i="1"/>
  <c r="K464" i="1"/>
  <c r="K465" i="1"/>
  <c r="K466" i="1"/>
  <c r="K467" i="1"/>
  <c r="K468" i="1"/>
  <c r="K469" i="1"/>
  <c r="K470" i="1"/>
  <c r="K471" i="1"/>
  <c r="K472" i="1"/>
  <c r="K473" i="1"/>
  <c r="K474" i="1"/>
  <c r="K475" i="1"/>
  <c r="K476" i="1"/>
  <c r="K477" i="1"/>
  <c r="K478" i="1"/>
  <c r="K479" i="1"/>
  <c r="K480" i="1"/>
  <c r="K481" i="1"/>
  <c r="K459" i="1"/>
  <c r="K434" i="1"/>
  <c r="K435" i="1"/>
  <c r="K436" i="1"/>
  <c r="K437" i="1"/>
  <c r="K438" i="1"/>
  <c r="K439" i="1"/>
  <c r="K440" i="1"/>
  <c r="K441" i="1"/>
  <c r="K442" i="1"/>
  <c r="K443" i="1"/>
  <c r="K444" i="1"/>
  <c r="K445" i="1"/>
  <c r="K446" i="1"/>
  <c r="K447" i="1"/>
  <c r="K448" i="1"/>
  <c r="K449" i="1"/>
  <c r="K450" i="1"/>
  <c r="K451" i="1"/>
  <c r="K452" i="1"/>
  <c r="K453" i="1"/>
  <c r="K454" i="1"/>
  <c r="K455" i="1"/>
  <c r="K456" i="1"/>
  <c r="K457" i="1"/>
  <c r="K433" i="1"/>
  <c r="K423" i="1"/>
  <c r="K424" i="1"/>
  <c r="K425" i="1"/>
  <c r="K426" i="1"/>
  <c r="K427" i="1"/>
  <c r="K428" i="1"/>
  <c r="K429" i="1"/>
  <c r="K430" i="1"/>
  <c r="K431" i="1"/>
  <c r="K422" i="1"/>
  <c r="K419" i="1"/>
  <c r="K420" i="1"/>
  <c r="K418" i="1"/>
  <c r="K404" i="1"/>
  <c r="K405" i="1"/>
  <c r="K406" i="1"/>
  <c r="K407" i="1"/>
  <c r="K408" i="1"/>
  <c r="K409" i="1"/>
  <c r="K410" i="1"/>
  <c r="K411" i="1"/>
  <c r="K412" i="1"/>
  <c r="K413" i="1"/>
  <c r="K414" i="1"/>
  <c r="K415" i="1"/>
  <c r="K416" i="1"/>
  <c r="K403" i="1"/>
  <c r="K392" i="1"/>
  <c r="K393" i="1"/>
  <c r="K394" i="1"/>
  <c r="K395" i="1"/>
  <c r="K396" i="1"/>
  <c r="K397" i="1"/>
  <c r="K398" i="1"/>
  <c r="K399" i="1"/>
  <c r="K400" i="1"/>
  <c r="K401" i="1"/>
  <c r="K391"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289" i="1"/>
  <c r="K272" i="1"/>
  <c r="K273" i="1"/>
  <c r="K274" i="1"/>
  <c r="K275" i="1"/>
  <c r="K276" i="1"/>
  <c r="K271" i="1"/>
  <c r="K266" i="1"/>
  <c r="K267" i="1"/>
  <c r="K268" i="1"/>
  <c r="K269" i="1"/>
  <c r="K265" i="1"/>
  <c r="K259" i="1"/>
  <c r="K260" i="1"/>
  <c r="K261" i="1"/>
  <c r="K262" i="1"/>
  <c r="K263" i="1"/>
  <c r="K258" i="1"/>
  <c r="K241" i="1"/>
  <c r="K242" i="1"/>
  <c r="K243" i="1"/>
  <c r="K244" i="1"/>
  <c r="K245" i="1"/>
  <c r="K246" i="1"/>
  <c r="K247" i="1"/>
  <c r="K248" i="1"/>
  <c r="K249" i="1"/>
  <c r="K250" i="1"/>
  <c r="K251" i="1"/>
  <c r="K240"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199"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28" i="1"/>
  <c r="K123" i="1"/>
  <c r="K124" i="1"/>
  <c r="K125" i="1"/>
  <c r="K126" i="1"/>
  <c r="K122" i="1"/>
  <c r="K107" i="1"/>
  <c r="K108" i="1"/>
  <c r="K109" i="1"/>
  <c r="K110" i="1"/>
  <c r="K111" i="1"/>
  <c r="K112" i="1"/>
  <c r="K113" i="1"/>
  <c r="K114" i="1"/>
  <c r="K115" i="1"/>
  <c r="K116" i="1"/>
  <c r="K117" i="1"/>
  <c r="K118" i="1"/>
  <c r="K119" i="1"/>
  <c r="K120" i="1"/>
  <c r="L120" i="1" s="1"/>
  <c r="K106" i="1"/>
  <c r="K79" i="1"/>
  <c r="K80" i="1"/>
  <c r="K81" i="1"/>
  <c r="K82" i="1"/>
  <c r="K78" i="1"/>
  <c r="K73" i="1"/>
  <c r="K74" i="1"/>
  <c r="K75" i="1"/>
  <c r="K76" i="1"/>
  <c r="K72" i="1"/>
  <c r="K65" i="1"/>
  <c r="K64" i="1"/>
  <c r="K55" i="1"/>
  <c r="K56" i="1"/>
  <c r="K54" i="1"/>
  <c r="K50" i="1"/>
  <c r="K39" i="1"/>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3" i="2"/>
  <c r="N3" i="2"/>
  <c r="AA2"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2" i="2"/>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2" i="2"/>
  <c r="X3" i="2"/>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2" i="2"/>
  <c r="N2611" i="1"/>
  <c r="M2611" i="1"/>
  <c r="M120" i="1"/>
  <c r="O783" i="1" l="1"/>
  <c r="O2512" i="1"/>
  <c r="O227" i="1"/>
  <c r="O3656" i="1"/>
  <c r="O3755" i="1"/>
  <c r="O3763" i="1"/>
  <c r="O4090" i="1"/>
  <c r="O4102" i="1"/>
  <c r="O3665" i="1"/>
  <c r="O3714" i="1"/>
  <c r="O3722" i="1"/>
  <c r="O3652" i="1"/>
  <c r="O3762" i="1"/>
  <c r="O3630" i="1"/>
  <c r="O4081" i="1"/>
  <c r="O4062" i="1"/>
  <c r="O4074" i="1"/>
  <c r="O3635" i="1"/>
  <c r="O3759" i="1"/>
  <c r="O4082" i="1"/>
  <c r="O4094" i="1"/>
  <c r="O4063" i="1"/>
  <c r="O3660" i="1"/>
  <c r="O3653" i="1"/>
  <c r="O3746" i="1"/>
  <c r="O4087" i="1"/>
  <c r="O3662" i="1"/>
  <c r="O3671" i="1"/>
  <c r="O3732" i="1"/>
  <c r="O3651" i="1"/>
  <c r="O3666" i="1"/>
  <c r="O3644" i="1"/>
  <c r="O3717" i="1"/>
  <c r="O3743" i="1"/>
  <c r="O4098" i="1"/>
  <c r="O4078" i="1"/>
  <c r="O3645" i="1"/>
  <c r="O3727" i="1"/>
  <c r="O3744" i="1"/>
  <c r="O4068" i="1"/>
  <c r="O3638" i="1"/>
  <c r="O3719" i="1"/>
  <c r="O3728" i="1"/>
  <c r="O3737" i="1"/>
  <c r="O3745" i="1"/>
  <c r="O3631" i="1"/>
  <c r="O4070" i="1"/>
  <c r="O3669" i="1"/>
  <c r="O3647" i="1"/>
  <c r="O3661" i="1"/>
  <c r="O3720" i="1"/>
  <c r="O3729" i="1"/>
  <c r="O3738" i="1"/>
  <c r="O3640" i="1"/>
  <c r="O3655" i="1"/>
  <c r="O3721" i="1"/>
  <c r="O3731" i="1"/>
  <c r="O4080" i="1"/>
  <c r="O4061" i="1"/>
  <c r="O3633" i="1"/>
  <c r="O3747" i="1"/>
  <c r="O3748" i="1"/>
  <c r="O3715" i="1"/>
  <c r="O3642" i="1"/>
  <c r="O3723" i="1"/>
  <c r="O3733" i="1"/>
  <c r="O4083" i="1"/>
  <c r="O4075" i="1"/>
  <c r="O3749" i="1"/>
  <c r="O3658" i="1"/>
  <c r="O3734" i="1"/>
  <c r="O3751" i="1"/>
  <c r="O3758" i="1"/>
  <c r="O3752" i="1"/>
  <c r="O3760" i="1"/>
  <c r="O3736" i="1"/>
  <c r="O3753" i="1"/>
  <c r="O3739" i="1"/>
  <c r="O3761" i="1"/>
  <c r="O3740" i="1"/>
  <c r="O3741" i="1"/>
  <c r="O3756" i="1"/>
  <c r="O3754" i="1"/>
  <c r="O3742" i="1"/>
  <c r="O3764" i="1"/>
  <c r="O3735" i="1"/>
  <c r="O3750" i="1"/>
  <c r="O3757" i="1"/>
  <c r="O3716" i="1"/>
  <c r="O3718" i="1"/>
  <c r="O3724" i="1"/>
  <c r="O3725" i="1"/>
  <c r="O3643" i="1"/>
  <c r="O3650" i="1"/>
  <c r="O3657" i="1"/>
  <c r="O3664" i="1"/>
  <c r="O3659" i="1"/>
  <c r="O3637" i="1"/>
  <c r="O3646" i="1"/>
  <c r="O3639" i="1"/>
  <c r="O3667" i="1"/>
  <c r="O3632" i="1"/>
  <c r="O3654" i="1"/>
  <c r="O3668" i="1"/>
  <c r="O3634" i="1"/>
  <c r="O3648" i="1"/>
  <c r="O3641" i="1"/>
  <c r="O3649" i="1"/>
  <c r="O3663" i="1"/>
  <c r="O3636" i="1"/>
  <c r="O4101" i="1"/>
  <c r="O4065" i="1"/>
  <c r="O4086" i="1"/>
  <c r="O4077" i="1"/>
  <c r="O4066" i="1"/>
  <c r="O4072" i="1"/>
  <c r="O4073" i="1"/>
  <c r="O4067" i="1"/>
  <c r="O4060" i="1"/>
  <c r="O4069" i="1"/>
  <c r="O4076" i="1"/>
  <c r="O4071" i="1"/>
  <c r="O4064" i="1"/>
  <c r="O4097" i="1"/>
  <c r="O4084" i="1"/>
  <c r="O4091" i="1"/>
  <c r="O4085" i="1"/>
  <c r="O4092" i="1"/>
  <c r="O4099" i="1"/>
  <c r="O4100" i="1"/>
  <c r="O4088" i="1"/>
  <c r="O4095" i="1"/>
  <c r="O4093" i="1"/>
  <c r="O4089" i="1"/>
  <c r="O4096" i="1"/>
  <c r="O702" i="1"/>
  <c r="O658" i="1"/>
  <c r="O703" i="1"/>
  <c r="O677" i="1"/>
  <c r="O647" i="1"/>
  <c r="O659" i="1"/>
  <c r="O657" i="1"/>
  <c r="O648" i="1"/>
  <c r="O231" i="1"/>
  <c r="O351" i="1"/>
  <c r="O230" i="1"/>
  <c r="O228" i="1"/>
  <c r="O2611" i="1"/>
  <c r="M4728" i="1" l="1"/>
  <c r="M4675" i="1"/>
  <c r="M4676" i="1"/>
  <c r="M4677" i="1"/>
  <c r="M4678" i="1"/>
  <c r="M4679" i="1"/>
  <c r="M4680" i="1"/>
  <c r="M4681" i="1"/>
  <c r="M4682" i="1"/>
  <c r="M4683" i="1"/>
  <c r="M4684" i="1"/>
  <c r="M4685" i="1"/>
  <c r="M4686" i="1"/>
  <c r="M4687" i="1"/>
  <c r="M4688" i="1"/>
  <c r="M4689" i="1"/>
  <c r="M4690" i="1"/>
  <c r="M4691" i="1"/>
  <c r="M4692" i="1"/>
  <c r="M4693" i="1"/>
  <c r="M4694" i="1"/>
  <c r="M4695" i="1"/>
  <c r="M4696" i="1"/>
  <c r="M4697" i="1"/>
  <c r="M4698" i="1"/>
  <c r="M4699" i="1"/>
  <c r="M4700" i="1"/>
  <c r="M4701" i="1"/>
  <c r="M4702" i="1"/>
  <c r="M4703" i="1"/>
  <c r="M4704" i="1"/>
  <c r="M4705" i="1"/>
  <c r="M4706" i="1"/>
  <c r="M4707" i="1"/>
  <c r="M4708" i="1"/>
  <c r="M4709" i="1"/>
  <c r="M4710" i="1"/>
  <c r="M4711" i="1"/>
  <c r="M4712" i="1"/>
  <c r="M4713" i="1"/>
  <c r="M4714" i="1"/>
  <c r="M4715" i="1"/>
  <c r="M4716" i="1"/>
  <c r="M4717" i="1"/>
  <c r="M4718" i="1"/>
  <c r="M4719" i="1"/>
  <c r="M4720" i="1"/>
  <c r="M4721" i="1"/>
  <c r="M4722" i="1"/>
  <c r="M4723" i="1"/>
  <c r="M4724" i="1"/>
  <c r="M4725" i="1"/>
  <c r="M4726" i="1"/>
  <c r="M4674" i="1"/>
  <c r="M4621" i="1"/>
  <c r="M4622" i="1"/>
  <c r="M4623" i="1"/>
  <c r="M4624" i="1"/>
  <c r="M4625" i="1"/>
  <c r="M4626" i="1"/>
  <c r="M4627" i="1"/>
  <c r="M4628" i="1"/>
  <c r="M4629" i="1"/>
  <c r="M4630" i="1"/>
  <c r="M4631" i="1"/>
  <c r="M4632" i="1"/>
  <c r="M4633" i="1"/>
  <c r="M4634" i="1"/>
  <c r="M4635" i="1"/>
  <c r="M4636" i="1"/>
  <c r="M4637" i="1"/>
  <c r="M4638" i="1"/>
  <c r="M4639" i="1"/>
  <c r="M4640" i="1"/>
  <c r="M4641" i="1"/>
  <c r="M4642" i="1"/>
  <c r="M4643" i="1"/>
  <c r="M4644" i="1"/>
  <c r="M4645" i="1"/>
  <c r="M4646" i="1"/>
  <c r="M4647" i="1"/>
  <c r="M4648" i="1"/>
  <c r="M4649" i="1"/>
  <c r="M4650" i="1"/>
  <c r="M4651" i="1"/>
  <c r="M4652" i="1"/>
  <c r="M4653" i="1"/>
  <c r="M4654" i="1"/>
  <c r="M4655" i="1"/>
  <c r="M4656" i="1"/>
  <c r="M4657" i="1"/>
  <c r="M4658" i="1"/>
  <c r="M4659" i="1"/>
  <c r="M4620" i="1"/>
  <c r="M4598" i="1"/>
  <c r="M4599" i="1"/>
  <c r="M4600" i="1"/>
  <c r="M4601" i="1"/>
  <c r="M4602" i="1"/>
  <c r="M4603" i="1"/>
  <c r="M4604" i="1"/>
  <c r="M4605" i="1"/>
  <c r="M4606" i="1"/>
  <c r="M4607" i="1"/>
  <c r="M4608" i="1"/>
  <c r="M4597" i="1"/>
  <c r="M4537" i="1"/>
  <c r="M4538" i="1"/>
  <c r="M4539" i="1"/>
  <c r="M4540" i="1"/>
  <c r="M4541" i="1"/>
  <c r="M4542" i="1"/>
  <c r="M4543" i="1"/>
  <c r="M4544" i="1"/>
  <c r="M4545" i="1"/>
  <c r="M4546" i="1"/>
  <c r="M4547" i="1"/>
  <c r="M4548" i="1"/>
  <c r="M4549" i="1"/>
  <c r="M4550" i="1"/>
  <c r="M4551" i="1"/>
  <c r="M4552" i="1"/>
  <c r="M4553" i="1"/>
  <c r="M4554" i="1"/>
  <c r="M4555" i="1"/>
  <c r="M4556" i="1"/>
  <c r="M4557" i="1"/>
  <c r="M4558" i="1"/>
  <c r="M4559" i="1"/>
  <c r="M4560" i="1"/>
  <c r="M4561" i="1"/>
  <c r="M4562" i="1"/>
  <c r="M4563" i="1"/>
  <c r="M4564" i="1"/>
  <c r="M4565" i="1"/>
  <c r="M4566" i="1"/>
  <c r="M4567" i="1"/>
  <c r="M4568" i="1"/>
  <c r="M4569" i="1"/>
  <c r="M4570" i="1"/>
  <c r="M4571" i="1"/>
  <c r="M4572" i="1"/>
  <c r="M4573" i="1"/>
  <c r="M4574" i="1"/>
  <c r="M4575" i="1"/>
  <c r="M4576" i="1"/>
  <c r="M4577" i="1"/>
  <c r="M4578" i="1"/>
  <c r="M4579" i="1"/>
  <c r="M4580" i="1"/>
  <c r="M4581" i="1"/>
  <c r="M4582" i="1"/>
  <c r="M4583" i="1"/>
  <c r="M4584" i="1"/>
  <c r="M4585" i="1"/>
  <c r="M4586" i="1"/>
  <c r="M4587" i="1"/>
  <c r="M4588" i="1"/>
  <c r="M4589" i="1"/>
  <c r="M4590" i="1"/>
  <c r="M4591" i="1"/>
  <c r="M4592" i="1"/>
  <c r="M4593" i="1"/>
  <c r="M4594" i="1"/>
  <c r="M4595" i="1"/>
  <c r="M4536" i="1"/>
  <c r="M4388" i="1"/>
  <c r="M4384" i="1"/>
  <c r="M4385" i="1"/>
  <c r="M4386" i="1"/>
  <c r="M4383" i="1"/>
  <c r="M4370" i="1"/>
  <c r="M4371" i="1"/>
  <c r="M4372" i="1"/>
  <c r="M4373" i="1"/>
  <c r="M4374" i="1"/>
  <c r="M4375" i="1"/>
  <c r="M4376" i="1"/>
  <c r="M4377" i="1"/>
  <c r="M4378" i="1"/>
  <c r="M4379" i="1"/>
  <c r="M4380" i="1"/>
  <c r="M4381" i="1"/>
  <c r="M4369" i="1"/>
  <c r="M4346" i="1"/>
  <c r="M4347" i="1"/>
  <c r="M4348" i="1"/>
  <c r="M4349" i="1"/>
  <c r="M4350" i="1"/>
  <c r="M4351" i="1"/>
  <c r="M4352" i="1"/>
  <c r="M4353" i="1"/>
  <c r="M4354" i="1"/>
  <c r="M4355" i="1"/>
  <c r="M4356" i="1"/>
  <c r="M4357" i="1"/>
  <c r="M4358" i="1"/>
  <c r="M4359" i="1"/>
  <c r="M4360" i="1"/>
  <c r="M4361" i="1"/>
  <c r="M4362" i="1"/>
  <c r="M4363" i="1"/>
  <c r="M4364" i="1"/>
  <c r="M4365" i="1"/>
  <c r="M4366" i="1"/>
  <c r="M4367" i="1"/>
  <c r="M4345" i="1"/>
  <c r="M4338" i="1"/>
  <c r="M4339" i="1"/>
  <c r="M4340" i="1"/>
  <c r="M4341" i="1"/>
  <c r="M4342" i="1"/>
  <c r="M4343" i="1"/>
  <c r="M4337" i="1"/>
  <c r="M4326" i="1"/>
  <c r="M4327" i="1"/>
  <c r="M4328" i="1"/>
  <c r="M4329" i="1"/>
  <c r="M4330" i="1"/>
  <c r="M4331" i="1"/>
  <c r="M4332" i="1"/>
  <c r="M4333" i="1"/>
  <c r="M4334" i="1"/>
  <c r="M4335" i="1"/>
  <c r="M4325" i="1"/>
  <c r="M4318" i="1"/>
  <c r="M4319" i="1"/>
  <c r="M4320" i="1"/>
  <c r="M4321" i="1"/>
  <c r="M4322" i="1"/>
  <c r="M4323" i="1"/>
  <c r="M4317" i="1"/>
  <c r="M4304" i="1"/>
  <c r="M4305" i="1"/>
  <c r="M4306" i="1"/>
  <c r="M4307" i="1"/>
  <c r="M4308" i="1"/>
  <c r="M4309" i="1"/>
  <c r="M4310" i="1"/>
  <c r="M4311" i="1"/>
  <c r="M4312" i="1"/>
  <c r="M4313" i="1"/>
  <c r="M4314" i="1"/>
  <c r="M4315" i="1"/>
  <c r="M4303" i="1"/>
  <c r="M4297" i="1"/>
  <c r="M4298" i="1"/>
  <c r="M4299" i="1"/>
  <c r="M4300" i="1"/>
  <c r="M4301" i="1"/>
  <c r="M4289" i="1"/>
  <c r="M4290" i="1"/>
  <c r="M4291" i="1"/>
  <c r="M4292" i="1"/>
  <c r="M4293" i="1"/>
  <c r="M4294" i="1"/>
  <c r="M4295" i="1"/>
  <c r="M4296" i="1"/>
  <c r="M4288" i="1"/>
  <c r="M4277" i="1"/>
  <c r="M4278" i="1"/>
  <c r="M4279" i="1"/>
  <c r="M4280" i="1"/>
  <c r="M4281" i="1"/>
  <c r="M4282" i="1"/>
  <c r="M4283" i="1"/>
  <c r="M4284" i="1"/>
  <c r="M4285" i="1"/>
  <c r="M4286" i="1"/>
  <c r="M4276" i="1"/>
  <c r="M4257" i="1"/>
  <c r="M4258" i="1"/>
  <c r="M4259" i="1"/>
  <c r="M4260" i="1"/>
  <c r="M4261" i="1"/>
  <c r="M4262" i="1"/>
  <c r="M4263" i="1"/>
  <c r="M4264" i="1"/>
  <c r="M4265" i="1"/>
  <c r="M4266" i="1"/>
  <c r="M4267" i="1"/>
  <c r="M4268" i="1"/>
  <c r="M4269" i="1"/>
  <c r="M4270" i="1"/>
  <c r="M4271" i="1"/>
  <c r="M4272" i="1"/>
  <c r="M4273" i="1"/>
  <c r="M4274" i="1"/>
  <c r="M4255" i="1"/>
  <c r="L4679" i="1" l="1"/>
  <c r="L4680" i="1"/>
  <c r="L4681" i="1"/>
  <c r="L4682" i="1"/>
  <c r="L4688" i="1"/>
  <c r="L4689" i="1"/>
  <c r="L4690" i="1"/>
  <c r="L4695" i="1"/>
  <c r="L4696" i="1"/>
  <c r="L4697" i="1"/>
  <c r="L4698" i="1"/>
  <c r="L4703" i="1"/>
  <c r="L4704" i="1"/>
  <c r="L4705" i="1"/>
  <c r="L4706" i="1"/>
  <c r="L4712" i="1"/>
  <c r="L4713" i="1"/>
  <c r="L4714" i="1"/>
  <c r="L4719" i="1"/>
  <c r="L4720" i="1"/>
  <c r="L4721" i="1"/>
  <c r="L4722" i="1"/>
  <c r="L4662" i="1"/>
  <c r="L4663" i="1"/>
  <c r="L4626" i="1"/>
  <c r="L4627" i="1"/>
  <c r="L4628" i="1"/>
  <c r="L4633" i="1"/>
  <c r="L4634" i="1"/>
  <c r="L4635" i="1"/>
  <c r="L4636" i="1"/>
  <c r="L4641" i="1"/>
  <c r="L4642" i="1"/>
  <c r="L4643" i="1"/>
  <c r="L4644" i="1"/>
  <c r="L4650" i="1"/>
  <c r="L4651" i="1"/>
  <c r="L4652" i="1"/>
  <c r="L4657" i="1"/>
  <c r="L4658" i="1"/>
  <c r="L4659" i="1"/>
  <c r="L4602" i="1"/>
  <c r="L4603" i="1"/>
  <c r="L4604" i="1"/>
  <c r="L4537" i="1"/>
  <c r="L4538" i="1"/>
  <c r="L4539" i="1"/>
  <c r="L4542" i="1"/>
  <c r="L4544" i="1"/>
  <c r="L4545" i="1"/>
  <c r="L4546" i="1"/>
  <c r="L4547" i="1"/>
  <c r="L4550" i="1"/>
  <c r="L4552" i="1"/>
  <c r="L4554" i="1"/>
  <c r="L4555" i="1"/>
  <c r="L4558" i="1"/>
  <c r="L4560" i="1"/>
  <c r="L4561" i="1"/>
  <c r="L4562" i="1"/>
  <c r="L4563" i="1"/>
  <c r="L4566" i="1"/>
  <c r="L4568" i="1"/>
  <c r="L4570" i="1"/>
  <c r="L4571" i="1"/>
  <c r="L4574" i="1"/>
  <c r="L4576" i="1"/>
  <c r="L4577" i="1"/>
  <c r="L4578" i="1"/>
  <c r="L4579" i="1"/>
  <c r="L4582" i="1"/>
  <c r="L4584" i="1"/>
  <c r="L4585" i="1"/>
  <c r="L4586" i="1"/>
  <c r="L4587" i="1"/>
  <c r="L4590" i="1"/>
  <c r="L4592" i="1"/>
  <c r="L4593" i="1"/>
  <c r="L4594" i="1"/>
  <c r="L4595" i="1"/>
  <c r="L4384" i="1"/>
  <c r="L4383" i="1"/>
  <c r="L4371" i="1"/>
  <c r="L4373" i="1"/>
  <c r="L4374" i="1"/>
  <c r="L4348" i="1"/>
  <c r="L4349" i="1"/>
  <c r="L4350" i="1"/>
  <c r="L4351" i="1"/>
  <c r="L4352" i="1"/>
  <c r="L4345" i="1"/>
  <c r="L4338" i="1"/>
  <c r="L4339" i="1"/>
  <c r="L4341" i="1"/>
  <c r="L4343" i="1"/>
  <c r="L4327" i="1"/>
  <c r="L4328" i="1"/>
  <c r="L4330" i="1"/>
  <c r="L4331" i="1"/>
  <c r="L4334" i="1"/>
  <c r="L4335" i="1"/>
  <c r="L4325" i="1"/>
  <c r="L4319" i="1"/>
  <c r="L4323" i="1"/>
  <c r="L4317" i="1"/>
  <c r="L4304" i="1"/>
  <c r="L4306" i="1"/>
  <c r="L4309" i="1"/>
  <c r="L4310" i="1"/>
  <c r="L4311" i="1"/>
  <c r="L4312" i="1"/>
  <c r="L4314" i="1"/>
  <c r="L4290" i="1"/>
  <c r="L4291" i="1"/>
  <c r="L4292" i="1"/>
  <c r="L4294" i="1"/>
  <c r="L4298" i="1"/>
  <c r="L4299" i="1"/>
  <c r="L4300" i="1"/>
  <c r="L4288" i="1"/>
  <c r="L4280" i="1"/>
  <c r="L4281" i="1"/>
  <c r="L4282" i="1"/>
  <c r="L4256" i="1"/>
  <c r="L4257" i="1"/>
  <c r="L4263" i="1"/>
  <c r="L4264" i="1"/>
  <c r="L4265" i="1"/>
  <c r="L4266" i="1"/>
  <c r="L4268" i="1"/>
  <c r="L4271" i="1"/>
  <c r="L4272" i="1"/>
  <c r="L4273" i="1"/>
  <c r="L4274" i="1"/>
  <c r="K2767" i="1"/>
  <c r="K2770" i="1"/>
  <c r="K2771" i="1"/>
  <c r="K2772" i="1"/>
  <c r="K2773" i="1"/>
  <c r="K2774" i="1"/>
  <c r="K2775" i="1"/>
  <c r="K2776" i="1"/>
  <c r="K2777" i="1"/>
  <c r="K2778" i="1"/>
  <c r="K2779" i="1"/>
  <c r="L223" i="1"/>
  <c r="L147" i="1"/>
  <c r="L190" i="1"/>
  <c r="L128" i="1"/>
  <c r="W3" i="2"/>
  <c r="W4"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2" i="2"/>
  <c r="V3" i="2"/>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2" i="2"/>
  <c r="U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2" i="2"/>
  <c r="M258" i="1"/>
  <c r="N258" i="1"/>
  <c r="M259" i="1"/>
  <c r="N259" i="1"/>
  <c r="M260" i="1"/>
  <c r="N260" i="1"/>
  <c r="M261" i="1"/>
  <c r="N261" i="1"/>
  <c r="M262" i="1"/>
  <c r="N262" i="1"/>
  <c r="M263" i="1"/>
  <c r="N263" i="1"/>
  <c r="I2" i="2"/>
  <c r="J2" i="2"/>
  <c r="L2" i="2" s="1"/>
  <c r="Q2" i="2" s="1"/>
  <c r="K2" i="2"/>
  <c r="M2" i="2"/>
  <c r="R2" i="2" s="1"/>
  <c r="T2" i="2" s="1"/>
  <c r="N2" i="2"/>
  <c r="S2" i="2"/>
  <c r="P2" i="2"/>
  <c r="A14" i="4"/>
  <c r="A17" i="4"/>
  <c r="D3" i="2"/>
  <c r="I3" i="2"/>
  <c r="K3" i="2"/>
  <c r="M3" i="2"/>
  <c r="R3" i="2" s="1"/>
  <c r="T3" i="2" s="1"/>
  <c r="P3" i="2"/>
  <c r="D4" i="2"/>
  <c r="I4" i="2"/>
  <c r="J4" i="2"/>
  <c r="K4" i="2"/>
  <c r="M4" i="2" s="1"/>
  <c r="R4" i="2" s="1"/>
  <c r="T4" i="2" s="1"/>
  <c r="L4" i="2"/>
  <c r="Q4" i="2" s="1"/>
  <c r="N4" i="2"/>
  <c r="O4" i="2"/>
  <c r="P4" i="2"/>
  <c r="S4" i="2"/>
  <c r="D5" i="2"/>
  <c r="I5" i="2"/>
  <c r="J5" i="2"/>
  <c r="L5" i="2" s="1"/>
  <c r="Q5" i="2" s="1"/>
  <c r="S5" i="2" s="1"/>
  <c r="K5" i="2"/>
  <c r="M5" i="2" s="1"/>
  <c r="N5" i="2"/>
  <c r="O5" i="2"/>
  <c r="P5" i="2"/>
  <c r="D6" i="2"/>
  <c r="I6" i="2"/>
  <c r="O6" i="2" s="1"/>
  <c r="K6" i="2"/>
  <c r="M6" i="2"/>
  <c r="R6" i="2" s="1"/>
  <c r="T6" i="2" s="1"/>
  <c r="N6" i="2"/>
  <c r="P6" i="2"/>
  <c r="D7" i="2"/>
  <c r="I7" i="2"/>
  <c r="J7" i="2" s="1"/>
  <c r="L7" i="2" s="1"/>
  <c r="Q7" i="2" s="1"/>
  <c r="S7" i="2" s="1"/>
  <c r="K7" i="2"/>
  <c r="M7" i="2"/>
  <c r="N7" i="2"/>
  <c r="P7" i="2"/>
  <c r="D8" i="2"/>
  <c r="I8" i="2"/>
  <c r="J8" i="2"/>
  <c r="L8" i="2" s="1"/>
  <c r="Q8" i="2" s="1"/>
  <c r="S8" i="2" s="1"/>
  <c r="K8" i="2"/>
  <c r="M8" i="2" s="1"/>
  <c r="N8" i="2"/>
  <c r="O8" i="2"/>
  <c r="P8" i="2"/>
  <c r="D9" i="2"/>
  <c r="I9" i="2"/>
  <c r="J9" i="2"/>
  <c r="L9" i="2" s="1"/>
  <c r="Q9" i="2" s="1"/>
  <c r="S9" i="2" s="1"/>
  <c r="K9" i="2"/>
  <c r="M9" i="2" s="1"/>
  <c r="N9" i="2"/>
  <c r="O9" i="2"/>
  <c r="P9" i="2"/>
  <c r="D10" i="2"/>
  <c r="I10" i="2"/>
  <c r="O10" i="2" s="1"/>
  <c r="K10" i="2"/>
  <c r="M10" i="2"/>
  <c r="N10" i="2"/>
  <c r="P10" i="2"/>
  <c r="R10" i="2"/>
  <c r="T10" i="2" s="1"/>
  <c r="D11" i="2"/>
  <c r="I11" i="2"/>
  <c r="J11" i="2" s="1"/>
  <c r="L11" i="2" s="1"/>
  <c r="Q11" i="2" s="1"/>
  <c r="S11" i="2" s="1"/>
  <c r="K11" i="2"/>
  <c r="M11" i="2"/>
  <c r="N11" i="2"/>
  <c r="P11" i="2"/>
  <c r="D12" i="2"/>
  <c r="I12" i="2"/>
  <c r="J12" i="2"/>
  <c r="L12" i="2" s="1"/>
  <c r="Q12" i="2" s="1"/>
  <c r="S12" i="2" s="1"/>
  <c r="K12" i="2"/>
  <c r="M12" i="2" s="1"/>
  <c r="R12" i="2" s="1"/>
  <c r="T12" i="2" s="1"/>
  <c r="N12" i="2"/>
  <c r="O12" i="2"/>
  <c r="P12" i="2"/>
  <c r="D13" i="2"/>
  <c r="I13" i="2"/>
  <c r="J13" i="2"/>
  <c r="L13" i="2" s="1"/>
  <c r="Q13" i="2" s="1"/>
  <c r="S13" i="2" s="1"/>
  <c r="K13" i="2"/>
  <c r="M13" i="2" s="1"/>
  <c r="R13" i="2" s="1"/>
  <c r="T13" i="2" s="1"/>
  <c r="N13" i="2"/>
  <c r="O13" i="2"/>
  <c r="P13" i="2"/>
  <c r="D14" i="2"/>
  <c r="I14" i="2"/>
  <c r="O14" i="2" s="1"/>
  <c r="K14" i="2"/>
  <c r="M14" i="2"/>
  <c r="R14" i="2" s="1"/>
  <c r="T14" i="2" s="1"/>
  <c r="N14" i="2"/>
  <c r="P14" i="2"/>
  <c r="D15" i="2"/>
  <c r="I15" i="2"/>
  <c r="J15" i="2" s="1"/>
  <c r="L15" i="2" s="1"/>
  <c r="K15" i="2"/>
  <c r="M15" i="2"/>
  <c r="N15" i="2"/>
  <c r="P15" i="2"/>
  <c r="D16" i="2"/>
  <c r="I16" i="2"/>
  <c r="J16" i="2"/>
  <c r="L16" i="2" s="1"/>
  <c r="Q16" i="2" s="1"/>
  <c r="S16" i="2" s="1"/>
  <c r="K16" i="2"/>
  <c r="M16" i="2" s="1"/>
  <c r="R16" i="2" s="1"/>
  <c r="T16" i="2" s="1"/>
  <c r="N16" i="2"/>
  <c r="O16" i="2"/>
  <c r="P16" i="2"/>
  <c r="D17" i="2"/>
  <c r="I17" i="2"/>
  <c r="J17" i="2"/>
  <c r="L17" i="2" s="1"/>
  <c r="Q17" i="2" s="1"/>
  <c r="S17" i="2" s="1"/>
  <c r="K17" i="2"/>
  <c r="M17" i="2" s="1"/>
  <c r="R17" i="2" s="1"/>
  <c r="T17" i="2" s="1"/>
  <c r="N17" i="2"/>
  <c r="O17" i="2"/>
  <c r="P17" i="2"/>
  <c r="D18" i="2"/>
  <c r="I18" i="2"/>
  <c r="O18" i="2" s="1"/>
  <c r="K18" i="2"/>
  <c r="M18" i="2"/>
  <c r="N18" i="2"/>
  <c r="P18" i="2"/>
  <c r="R18" i="2"/>
  <c r="T18" i="2" s="1"/>
  <c r="D19" i="2"/>
  <c r="I19" i="2"/>
  <c r="J19" i="2" s="1"/>
  <c r="L19" i="2" s="1"/>
  <c r="Q19" i="2" s="1"/>
  <c r="S19" i="2" s="1"/>
  <c r="K19" i="2"/>
  <c r="M19" i="2"/>
  <c r="R19" i="2" s="1"/>
  <c r="T19" i="2" s="1"/>
  <c r="N19" i="2"/>
  <c r="P19" i="2"/>
  <c r="D20" i="2"/>
  <c r="I20" i="2"/>
  <c r="J20" i="2"/>
  <c r="L20" i="2" s="1"/>
  <c r="Q20" i="2" s="1"/>
  <c r="K20" i="2"/>
  <c r="M20" i="2" s="1"/>
  <c r="R20" i="2" s="1"/>
  <c r="T20" i="2" s="1"/>
  <c r="N20" i="2"/>
  <c r="O20" i="2"/>
  <c r="P20" i="2"/>
  <c r="D21" i="2"/>
  <c r="I21" i="2"/>
  <c r="J21" i="2"/>
  <c r="L21" i="2" s="1"/>
  <c r="Q21" i="2" s="1"/>
  <c r="S21" i="2" s="1"/>
  <c r="K21" i="2"/>
  <c r="M21" i="2" s="1"/>
  <c r="R21" i="2" s="1"/>
  <c r="T21" i="2" s="1"/>
  <c r="N21" i="2"/>
  <c r="O21" i="2"/>
  <c r="P21" i="2"/>
  <c r="D22" i="2"/>
  <c r="I22" i="2"/>
  <c r="O22" i="2" s="1"/>
  <c r="K22" i="2"/>
  <c r="M22" i="2"/>
  <c r="R22" i="2" s="1"/>
  <c r="T22" i="2" s="1"/>
  <c r="N22" i="2"/>
  <c r="P22" i="2"/>
  <c r="D23" i="2"/>
  <c r="I23" i="2"/>
  <c r="J23" i="2" s="1"/>
  <c r="L23" i="2" s="1"/>
  <c r="Q23" i="2" s="1"/>
  <c r="S23" i="2" s="1"/>
  <c r="K23" i="2"/>
  <c r="M23" i="2"/>
  <c r="R23" i="2" s="1"/>
  <c r="T23" i="2" s="1"/>
  <c r="N23" i="2"/>
  <c r="P23" i="2"/>
  <c r="D24" i="2"/>
  <c r="I24" i="2"/>
  <c r="J24" i="2"/>
  <c r="L24" i="2" s="1"/>
  <c r="Q24" i="2" s="1"/>
  <c r="S24" i="2" s="1"/>
  <c r="K24" i="2"/>
  <c r="M24" i="2" s="1"/>
  <c r="R24" i="2" s="1"/>
  <c r="T24" i="2" s="1"/>
  <c r="N24" i="2"/>
  <c r="O24" i="2"/>
  <c r="P24" i="2"/>
  <c r="D25" i="2"/>
  <c r="I25" i="2"/>
  <c r="J25" i="2"/>
  <c r="L25" i="2" s="1"/>
  <c r="Q25" i="2" s="1"/>
  <c r="S25" i="2" s="1"/>
  <c r="K25" i="2"/>
  <c r="M25" i="2" s="1"/>
  <c r="R25" i="2" s="1"/>
  <c r="T25" i="2" s="1"/>
  <c r="N25" i="2"/>
  <c r="O25" i="2"/>
  <c r="P25" i="2"/>
  <c r="D26" i="2"/>
  <c r="I26" i="2"/>
  <c r="O26" i="2" s="1"/>
  <c r="K26" i="2"/>
  <c r="M26" i="2"/>
  <c r="N26" i="2"/>
  <c r="P26" i="2"/>
  <c r="R26" i="2"/>
  <c r="T26" i="2" s="1"/>
  <c r="D27" i="2"/>
  <c r="I27" i="2"/>
  <c r="J27" i="2" s="1"/>
  <c r="L27" i="2" s="1"/>
  <c r="Q27" i="2" s="1"/>
  <c r="S27" i="2" s="1"/>
  <c r="K27" i="2"/>
  <c r="M27" i="2"/>
  <c r="R27" i="2" s="1"/>
  <c r="T27" i="2" s="1"/>
  <c r="N27" i="2"/>
  <c r="P27" i="2"/>
  <c r="D28" i="2"/>
  <c r="I28" i="2"/>
  <c r="J28" i="2"/>
  <c r="L28" i="2" s="1"/>
  <c r="Q28" i="2" s="1"/>
  <c r="S28" i="2" s="1"/>
  <c r="K28" i="2"/>
  <c r="M28" i="2" s="1"/>
  <c r="R28" i="2" s="1"/>
  <c r="T28" i="2" s="1"/>
  <c r="N28" i="2"/>
  <c r="O28" i="2"/>
  <c r="P28" i="2"/>
  <c r="D29" i="2"/>
  <c r="I29" i="2"/>
  <c r="J29" i="2"/>
  <c r="L29" i="2" s="1"/>
  <c r="Q29" i="2" s="1"/>
  <c r="S29" i="2" s="1"/>
  <c r="K29" i="2"/>
  <c r="M29" i="2" s="1"/>
  <c r="R29" i="2" s="1"/>
  <c r="T29" i="2" s="1"/>
  <c r="N29" i="2"/>
  <c r="O29" i="2"/>
  <c r="P29" i="2"/>
  <c r="D30" i="2"/>
  <c r="I30" i="2"/>
  <c r="O30" i="2" s="1"/>
  <c r="K30" i="2"/>
  <c r="M30" i="2"/>
  <c r="R30" i="2" s="1"/>
  <c r="T30" i="2" s="1"/>
  <c r="N30" i="2"/>
  <c r="P30" i="2"/>
  <c r="D31" i="2"/>
  <c r="I31" i="2"/>
  <c r="J31" i="2" s="1"/>
  <c r="L31" i="2" s="1"/>
  <c r="Q31" i="2" s="1"/>
  <c r="S31" i="2" s="1"/>
  <c r="K31" i="2"/>
  <c r="M31" i="2"/>
  <c r="R31" i="2" s="1"/>
  <c r="T31" i="2" s="1"/>
  <c r="N31" i="2"/>
  <c r="P31" i="2"/>
  <c r="D32" i="2"/>
  <c r="I32" i="2"/>
  <c r="J32" i="2"/>
  <c r="L32" i="2" s="1"/>
  <c r="Q32" i="2" s="1"/>
  <c r="S32" i="2" s="1"/>
  <c r="K32" i="2"/>
  <c r="M32" i="2" s="1"/>
  <c r="R32" i="2" s="1"/>
  <c r="T32" i="2" s="1"/>
  <c r="N32" i="2"/>
  <c r="O32" i="2"/>
  <c r="P32" i="2"/>
  <c r="D33" i="2"/>
  <c r="I33" i="2"/>
  <c r="J33" i="2"/>
  <c r="L33" i="2" s="1"/>
  <c r="Q33" i="2" s="1"/>
  <c r="S33" i="2" s="1"/>
  <c r="K33" i="2"/>
  <c r="M33" i="2" s="1"/>
  <c r="R33" i="2" s="1"/>
  <c r="T33" i="2" s="1"/>
  <c r="N33" i="2"/>
  <c r="O33" i="2"/>
  <c r="P33" i="2"/>
  <c r="D34" i="2"/>
  <c r="I34" i="2"/>
  <c r="O34" i="2" s="1"/>
  <c r="J34" i="2"/>
  <c r="L34" i="2" s="1"/>
  <c r="Q34" i="2" s="1"/>
  <c r="S34" i="2" s="1"/>
  <c r="K34" i="2"/>
  <c r="M34" i="2"/>
  <c r="N34" i="2"/>
  <c r="P34" i="2"/>
  <c r="R34" i="2"/>
  <c r="T34" i="2" s="1"/>
  <c r="D35" i="2"/>
  <c r="I35" i="2"/>
  <c r="O35" i="2" s="1"/>
  <c r="K35" i="2"/>
  <c r="M35" i="2"/>
  <c r="R35" i="2" s="1"/>
  <c r="T35" i="2" s="1"/>
  <c r="N35" i="2"/>
  <c r="P35" i="2"/>
  <c r="D36" i="2"/>
  <c r="I36" i="2"/>
  <c r="J36" i="2" s="1"/>
  <c r="L36" i="2" s="1"/>
  <c r="Q36" i="2" s="1"/>
  <c r="S36" i="2" s="1"/>
  <c r="K36" i="2"/>
  <c r="M36" i="2" s="1"/>
  <c r="R36" i="2" s="1"/>
  <c r="T36" i="2" s="1"/>
  <c r="N36" i="2"/>
  <c r="O36" i="2"/>
  <c r="P36" i="2"/>
  <c r="D37" i="2"/>
  <c r="I37" i="2"/>
  <c r="J37" i="2"/>
  <c r="L37" i="2" s="1"/>
  <c r="Q37" i="2" s="1"/>
  <c r="S37" i="2" s="1"/>
  <c r="K37" i="2"/>
  <c r="M37" i="2" s="1"/>
  <c r="R37" i="2" s="1"/>
  <c r="T37" i="2" s="1"/>
  <c r="N37" i="2"/>
  <c r="O37" i="2"/>
  <c r="P37" i="2"/>
  <c r="D38" i="2"/>
  <c r="I38" i="2"/>
  <c r="O38" i="2" s="1"/>
  <c r="J38" i="2"/>
  <c r="L38" i="2" s="1"/>
  <c r="Q38" i="2" s="1"/>
  <c r="S38" i="2" s="1"/>
  <c r="K38" i="2"/>
  <c r="M38" i="2"/>
  <c r="N38" i="2"/>
  <c r="P38" i="2"/>
  <c r="R38" i="2"/>
  <c r="T38" i="2" s="1"/>
  <c r="D39" i="2"/>
  <c r="I39" i="2"/>
  <c r="O39" i="2" s="1"/>
  <c r="K39" i="2"/>
  <c r="M39" i="2"/>
  <c r="R39" i="2" s="1"/>
  <c r="T39" i="2" s="1"/>
  <c r="N39" i="2"/>
  <c r="P39" i="2"/>
  <c r="D40" i="2"/>
  <c r="I40" i="2"/>
  <c r="J40" i="2" s="1"/>
  <c r="L40" i="2" s="1"/>
  <c r="Q40" i="2" s="1"/>
  <c r="S40" i="2" s="1"/>
  <c r="K40" i="2"/>
  <c r="M40" i="2" s="1"/>
  <c r="R40" i="2" s="1"/>
  <c r="T40" i="2" s="1"/>
  <c r="N40" i="2"/>
  <c r="O40" i="2"/>
  <c r="P40" i="2"/>
  <c r="D41" i="2"/>
  <c r="I41" i="2"/>
  <c r="J41" i="2"/>
  <c r="L41" i="2" s="1"/>
  <c r="Q41" i="2" s="1"/>
  <c r="S41" i="2" s="1"/>
  <c r="K41" i="2"/>
  <c r="M41" i="2" s="1"/>
  <c r="R41" i="2" s="1"/>
  <c r="T41" i="2" s="1"/>
  <c r="N41" i="2"/>
  <c r="O41" i="2"/>
  <c r="P41" i="2"/>
  <c r="D42" i="2"/>
  <c r="I42" i="2"/>
  <c r="O42" i="2" s="1"/>
  <c r="J42" i="2"/>
  <c r="L42" i="2" s="1"/>
  <c r="Q42" i="2" s="1"/>
  <c r="S42" i="2" s="1"/>
  <c r="K42" i="2"/>
  <c r="M42" i="2"/>
  <c r="N42" i="2"/>
  <c r="P42" i="2"/>
  <c r="R42" i="2"/>
  <c r="T42" i="2" s="1"/>
  <c r="D43" i="2"/>
  <c r="I43" i="2"/>
  <c r="O43" i="2" s="1"/>
  <c r="K43" i="2"/>
  <c r="M43" i="2"/>
  <c r="R43" i="2" s="1"/>
  <c r="T43" i="2" s="1"/>
  <c r="N43" i="2"/>
  <c r="P43" i="2"/>
  <c r="D44" i="2"/>
  <c r="I44" i="2"/>
  <c r="J44" i="2" s="1"/>
  <c r="L44" i="2" s="1"/>
  <c r="Q44" i="2" s="1"/>
  <c r="S44" i="2" s="1"/>
  <c r="K44" i="2"/>
  <c r="M44" i="2" s="1"/>
  <c r="R44" i="2" s="1"/>
  <c r="T44" i="2" s="1"/>
  <c r="N44" i="2"/>
  <c r="O44" i="2"/>
  <c r="P44" i="2"/>
  <c r="K3892" i="2"/>
  <c r="M50" i="1"/>
  <c r="N50" i="1"/>
  <c r="M54" i="1"/>
  <c r="N54" i="1"/>
  <c r="M55" i="1"/>
  <c r="N55" i="1"/>
  <c r="M56" i="1"/>
  <c r="N56" i="1"/>
  <c r="M64" i="1"/>
  <c r="N64" i="1"/>
  <c r="M65" i="1"/>
  <c r="N65" i="1"/>
  <c r="M72" i="1"/>
  <c r="N72" i="1"/>
  <c r="M73" i="1"/>
  <c r="N73" i="1"/>
  <c r="M74" i="1"/>
  <c r="N74" i="1"/>
  <c r="M75" i="1"/>
  <c r="N75" i="1"/>
  <c r="M76" i="1"/>
  <c r="N76" i="1"/>
  <c r="M78" i="1"/>
  <c r="N78" i="1"/>
  <c r="M79" i="1"/>
  <c r="N79" i="1"/>
  <c r="M80" i="1"/>
  <c r="N80" i="1"/>
  <c r="M81" i="1"/>
  <c r="N81" i="1"/>
  <c r="M82" i="1"/>
  <c r="N82" i="1"/>
  <c r="M106" i="1"/>
  <c r="N106" i="1"/>
  <c r="M107" i="1"/>
  <c r="N107" i="1"/>
  <c r="M108" i="1"/>
  <c r="N108" i="1"/>
  <c r="M109" i="1"/>
  <c r="N109" i="1"/>
  <c r="M110" i="1"/>
  <c r="N110" i="1"/>
  <c r="M111" i="1"/>
  <c r="N111" i="1"/>
  <c r="M112" i="1"/>
  <c r="N112" i="1"/>
  <c r="M113" i="1"/>
  <c r="N113" i="1"/>
  <c r="M114" i="1"/>
  <c r="N114" i="1"/>
  <c r="M115" i="1"/>
  <c r="N115" i="1"/>
  <c r="M116" i="1"/>
  <c r="N116" i="1"/>
  <c r="N120" i="1"/>
  <c r="O120" i="1" s="1"/>
  <c r="M122" i="1"/>
  <c r="N122" i="1"/>
  <c r="M123" i="1"/>
  <c r="N123" i="1"/>
  <c r="M124" i="1"/>
  <c r="N124" i="1"/>
  <c r="M125" i="1"/>
  <c r="N125" i="1"/>
  <c r="M126" i="1"/>
  <c r="N126" i="1"/>
  <c r="M128" i="1"/>
  <c r="N128" i="1"/>
  <c r="M129" i="1"/>
  <c r="N129" i="1"/>
  <c r="M130" i="1"/>
  <c r="N130" i="1"/>
  <c r="M131" i="1"/>
  <c r="N131" i="1"/>
  <c r="M132" i="1"/>
  <c r="N132" i="1"/>
  <c r="M133" i="1"/>
  <c r="N133" i="1"/>
  <c r="M134" i="1"/>
  <c r="N134" i="1"/>
  <c r="M135" i="1"/>
  <c r="N135" i="1"/>
  <c r="M136" i="1"/>
  <c r="N136" i="1"/>
  <c r="M137" i="1"/>
  <c r="N137" i="1"/>
  <c r="M138" i="1"/>
  <c r="N138" i="1"/>
  <c r="M139" i="1"/>
  <c r="N139" i="1"/>
  <c r="M140" i="1"/>
  <c r="N140" i="1"/>
  <c r="M141" i="1"/>
  <c r="N141" i="1"/>
  <c r="M142" i="1"/>
  <c r="N142" i="1"/>
  <c r="M143" i="1"/>
  <c r="N143" i="1"/>
  <c r="M144" i="1"/>
  <c r="N144" i="1"/>
  <c r="M145" i="1"/>
  <c r="N145" i="1"/>
  <c r="M146" i="1"/>
  <c r="N146" i="1"/>
  <c r="M147" i="1"/>
  <c r="N147" i="1"/>
  <c r="M148" i="1"/>
  <c r="N148" i="1"/>
  <c r="M149" i="1"/>
  <c r="N149" i="1"/>
  <c r="M150" i="1"/>
  <c r="N150" i="1"/>
  <c r="M151" i="1"/>
  <c r="N151" i="1"/>
  <c r="M152" i="1"/>
  <c r="N152" i="1"/>
  <c r="M153" i="1"/>
  <c r="N153" i="1"/>
  <c r="M154" i="1"/>
  <c r="N154" i="1"/>
  <c r="M155" i="1"/>
  <c r="N155" i="1"/>
  <c r="M156" i="1"/>
  <c r="N156" i="1"/>
  <c r="M157" i="1"/>
  <c r="N157" i="1"/>
  <c r="M158" i="1"/>
  <c r="N158" i="1"/>
  <c r="M159" i="1"/>
  <c r="N159" i="1"/>
  <c r="M160" i="1"/>
  <c r="N160" i="1"/>
  <c r="M161" i="1"/>
  <c r="N161" i="1"/>
  <c r="M162" i="1"/>
  <c r="N162" i="1"/>
  <c r="M163" i="1"/>
  <c r="N163" i="1"/>
  <c r="M164" i="1"/>
  <c r="N164" i="1"/>
  <c r="M165" i="1"/>
  <c r="N165" i="1"/>
  <c r="M166" i="1"/>
  <c r="N166" i="1"/>
  <c r="M167" i="1"/>
  <c r="N167" i="1"/>
  <c r="M168" i="1"/>
  <c r="N168" i="1"/>
  <c r="M169" i="1"/>
  <c r="N169" i="1"/>
  <c r="M170" i="1"/>
  <c r="N170" i="1"/>
  <c r="M171" i="1"/>
  <c r="N171" i="1"/>
  <c r="M172" i="1"/>
  <c r="N172" i="1"/>
  <c r="M173" i="1"/>
  <c r="N173" i="1"/>
  <c r="M174" i="1"/>
  <c r="N174" i="1"/>
  <c r="M175" i="1"/>
  <c r="N175" i="1"/>
  <c r="M176" i="1"/>
  <c r="N176" i="1"/>
  <c r="M177" i="1"/>
  <c r="N177" i="1"/>
  <c r="M178" i="1"/>
  <c r="N178" i="1"/>
  <c r="M179" i="1"/>
  <c r="N179" i="1"/>
  <c r="M180" i="1"/>
  <c r="N180" i="1"/>
  <c r="M181" i="1"/>
  <c r="N181" i="1"/>
  <c r="M182" i="1"/>
  <c r="N182" i="1"/>
  <c r="M183" i="1"/>
  <c r="N183" i="1"/>
  <c r="M184" i="1"/>
  <c r="N184" i="1"/>
  <c r="M185" i="1"/>
  <c r="N185" i="1"/>
  <c r="M186" i="1"/>
  <c r="N186" i="1"/>
  <c r="M187" i="1"/>
  <c r="N187" i="1"/>
  <c r="M188" i="1"/>
  <c r="N188" i="1"/>
  <c r="M189" i="1"/>
  <c r="N189" i="1"/>
  <c r="M190" i="1"/>
  <c r="N190" i="1"/>
  <c r="M191" i="1"/>
  <c r="N191" i="1"/>
  <c r="M192" i="1"/>
  <c r="N192" i="1"/>
  <c r="M193" i="1"/>
  <c r="N193" i="1"/>
  <c r="M194" i="1"/>
  <c r="N194" i="1"/>
  <c r="M195" i="1"/>
  <c r="N195" i="1"/>
  <c r="M196" i="1"/>
  <c r="N196" i="1"/>
  <c r="M197" i="1"/>
  <c r="N197" i="1"/>
  <c r="M199" i="1"/>
  <c r="N199" i="1"/>
  <c r="M200" i="1"/>
  <c r="N200" i="1"/>
  <c r="M201" i="1"/>
  <c r="N201" i="1"/>
  <c r="M202" i="1"/>
  <c r="N202" i="1"/>
  <c r="M203" i="1"/>
  <c r="N203" i="1"/>
  <c r="M204" i="1"/>
  <c r="N204" i="1"/>
  <c r="M205" i="1"/>
  <c r="N205" i="1"/>
  <c r="M206" i="1"/>
  <c r="N206" i="1"/>
  <c r="M207" i="1"/>
  <c r="N207" i="1"/>
  <c r="M208" i="1"/>
  <c r="N208" i="1"/>
  <c r="M209" i="1"/>
  <c r="N209" i="1"/>
  <c r="M210" i="1"/>
  <c r="N210" i="1"/>
  <c r="M211" i="1"/>
  <c r="N211" i="1"/>
  <c r="M212" i="1"/>
  <c r="N212" i="1"/>
  <c r="M213" i="1"/>
  <c r="N213" i="1"/>
  <c r="M214" i="1"/>
  <c r="N214" i="1"/>
  <c r="M215" i="1"/>
  <c r="N215" i="1"/>
  <c r="M216" i="1"/>
  <c r="N216" i="1"/>
  <c r="M217" i="1"/>
  <c r="N217" i="1"/>
  <c r="M218" i="1"/>
  <c r="N218" i="1"/>
  <c r="M219" i="1"/>
  <c r="N219" i="1"/>
  <c r="M220" i="1"/>
  <c r="N220" i="1"/>
  <c r="M221" i="1"/>
  <c r="N221" i="1"/>
  <c r="M222" i="1"/>
  <c r="N222" i="1"/>
  <c r="M223" i="1"/>
  <c r="N223" i="1"/>
  <c r="M224" i="1"/>
  <c r="N224" i="1"/>
  <c r="M225" i="1"/>
  <c r="N225" i="1"/>
  <c r="M226" i="1"/>
  <c r="N226" i="1"/>
  <c r="M240" i="1"/>
  <c r="N240" i="1"/>
  <c r="M241" i="1"/>
  <c r="N241" i="1"/>
  <c r="M242" i="1"/>
  <c r="N242" i="1"/>
  <c r="M243" i="1"/>
  <c r="N243" i="1"/>
  <c r="M244" i="1"/>
  <c r="N244" i="1"/>
  <c r="M245" i="1"/>
  <c r="N245" i="1"/>
  <c r="M246" i="1"/>
  <c r="N246" i="1"/>
  <c r="M247" i="1"/>
  <c r="N247" i="1"/>
  <c r="M248" i="1"/>
  <c r="N248" i="1"/>
  <c r="M249" i="1"/>
  <c r="N249" i="1"/>
  <c r="M250" i="1"/>
  <c r="N250" i="1"/>
  <c r="M251" i="1"/>
  <c r="N251" i="1"/>
  <c r="M265" i="1"/>
  <c r="N265" i="1"/>
  <c r="M266" i="1"/>
  <c r="N266" i="1"/>
  <c r="M267" i="1"/>
  <c r="N267" i="1"/>
  <c r="M268" i="1"/>
  <c r="N268" i="1"/>
  <c r="M269" i="1"/>
  <c r="N269" i="1"/>
  <c r="M271" i="1"/>
  <c r="N271" i="1"/>
  <c r="M272" i="1"/>
  <c r="N272" i="1"/>
  <c r="M273" i="1"/>
  <c r="N273" i="1"/>
  <c r="M274" i="1"/>
  <c r="N274" i="1"/>
  <c r="M275" i="1"/>
  <c r="N275" i="1"/>
  <c r="M276" i="1"/>
  <c r="N276" i="1"/>
  <c r="M289" i="1"/>
  <c r="N289" i="1"/>
  <c r="M290" i="1"/>
  <c r="N290" i="1"/>
  <c r="M291" i="1"/>
  <c r="N291" i="1"/>
  <c r="M292" i="1"/>
  <c r="N292" i="1"/>
  <c r="M293" i="1"/>
  <c r="N293" i="1"/>
  <c r="M294" i="1"/>
  <c r="N294" i="1"/>
  <c r="M295" i="1"/>
  <c r="N295" i="1"/>
  <c r="M296" i="1"/>
  <c r="N296" i="1"/>
  <c r="M297" i="1"/>
  <c r="N297" i="1"/>
  <c r="M298" i="1"/>
  <c r="N298" i="1"/>
  <c r="M299" i="1"/>
  <c r="N299" i="1"/>
  <c r="M300" i="1"/>
  <c r="N300" i="1"/>
  <c r="M301" i="1"/>
  <c r="N301" i="1"/>
  <c r="M302" i="1"/>
  <c r="N302" i="1"/>
  <c r="M303" i="1"/>
  <c r="N303" i="1"/>
  <c r="M304" i="1"/>
  <c r="N304" i="1"/>
  <c r="M305" i="1"/>
  <c r="N305" i="1"/>
  <c r="M306" i="1"/>
  <c r="N306" i="1"/>
  <c r="M307" i="1"/>
  <c r="N307" i="1"/>
  <c r="M308" i="1"/>
  <c r="N308" i="1"/>
  <c r="M309" i="1"/>
  <c r="N309" i="1"/>
  <c r="M310" i="1"/>
  <c r="N310" i="1"/>
  <c r="M311" i="1"/>
  <c r="N311" i="1"/>
  <c r="M312" i="1"/>
  <c r="N312" i="1"/>
  <c r="M313" i="1"/>
  <c r="N313" i="1"/>
  <c r="M314" i="1"/>
  <c r="N314" i="1"/>
  <c r="M315" i="1"/>
  <c r="N315" i="1"/>
  <c r="M316" i="1"/>
  <c r="N316" i="1"/>
  <c r="M317" i="1"/>
  <c r="N317" i="1"/>
  <c r="M318" i="1"/>
  <c r="N318" i="1"/>
  <c r="M319" i="1"/>
  <c r="N319" i="1"/>
  <c r="M320" i="1"/>
  <c r="N320" i="1"/>
  <c r="M321" i="1"/>
  <c r="N321" i="1"/>
  <c r="M322" i="1"/>
  <c r="N322" i="1"/>
  <c r="M323" i="1"/>
  <c r="N323" i="1"/>
  <c r="M324" i="1"/>
  <c r="N324" i="1"/>
  <c r="M325" i="1"/>
  <c r="N325" i="1"/>
  <c r="M326" i="1"/>
  <c r="N326" i="1"/>
  <c r="M327" i="1"/>
  <c r="N327" i="1"/>
  <c r="M328" i="1"/>
  <c r="N328" i="1"/>
  <c r="M329" i="1"/>
  <c r="N329" i="1"/>
  <c r="M330" i="1"/>
  <c r="N330" i="1"/>
  <c r="M331" i="1"/>
  <c r="N331" i="1"/>
  <c r="M332" i="1"/>
  <c r="N332" i="1"/>
  <c r="M333" i="1"/>
  <c r="N333" i="1"/>
  <c r="M334" i="1"/>
  <c r="N334" i="1"/>
  <c r="M335" i="1"/>
  <c r="N335" i="1"/>
  <c r="M336" i="1"/>
  <c r="N336" i="1"/>
  <c r="M337" i="1"/>
  <c r="N337" i="1"/>
  <c r="M338" i="1"/>
  <c r="N338" i="1"/>
  <c r="M339" i="1"/>
  <c r="N339" i="1"/>
  <c r="M340" i="1"/>
  <c r="N340" i="1"/>
  <c r="M341" i="1"/>
  <c r="N341" i="1"/>
  <c r="M342" i="1"/>
  <c r="N342" i="1"/>
  <c r="M343" i="1"/>
  <c r="N343" i="1"/>
  <c r="M344" i="1"/>
  <c r="N344" i="1"/>
  <c r="M345" i="1"/>
  <c r="N345" i="1"/>
  <c r="M346" i="1"/>
  <c r="N346" i="1"/>
  <c r="M347" i="1"/>
  <c r="N347" i="1"/>
  <c r="M348" i="1"/>
  <c r="N348" i="1"/>
  <c r="M349" i="1"/>
  <c r="N349" i="1"/>
  <c r="M350" i="1"/>
  <c r="N350" i="1"/>
  <c r="M352" i="1"/>
  <c r="N352" i="1"/>
  <c r="M353" i="1"/>
  <c r="N353" i="1"/>
  <c r="M354" i="1"/>
  <c r="N354" i="1"/>
  <c r="M355" i="1"/>
  <c r="N355" i="1"/>
  <c r="M356" i="1"/>
  <c r="N356" i="1"/>
  <c r="M357" i="1"/>
  <c r="N357" i="1"/>
  <c r="M358" i="1"/>
  <c r="N358" i="1"/>
  <c r="M359" i="1"/>
  <c r="N359" i="1"/>
  <c r="M360" i="1"/>
  <c r="N360" i="1"/>
  <c r="M361" i="1"/>
  <c r="N361" i="1"/>
  <c r="M362" i="1"/>
  <c r="N362" i="1"/>
  <c r="M363" i="1"/>
  <c r="N363" i="1"/>
  <c r="M364" i="1"/>
  <c r="N364" i="1"/>
  <c r="M365" i="1"/>
  <c r="N365" i="1"/>
  <c r="M366" i="1"/>
  <c r="N366" i="1"/>
  <c r="M367" i="1"/>
  <c r="N367" i="1"/>
  <c r="M368" i="1"/>
  <c r="N368" i="1"/>
  <c r="M369" i="1"/>
  <c r="N369" i="1"/>
  <c r="M370" i="1"/>
  <c r="N370" i="1"/>
  <c r="M371" i="1"/>
  <c r="N371" i="1"/>
  <c r="M372" i="1"/>
  <c r="N372" i="1"/>
  <c r="M373" i="1"/>
  <c r="N373" i="1"/>
  <c r="M374" i="1"/>
  <c r="N374" i="1"/>
  <c r="M375" i="1"/>
  <c r="N375" i="1"/>
  <c r="M376" i="1"/>
  <c r="N376" i="1"/>
  <c r="M377" i="1"/>
  <c r="N377" i="1"/>
  <c r="M378" i="1"/>
  <c r="N378" i="1"/>
  <c r="M391" i="1"/>
  <c r="N391" i="1"/>
  <c r="M392" i="1"/>
  <c r="N392" i="1"/>
  <c r="M393" i="1"/>
  <c r="N393" i="1"/>
  <c r="M394" i="1"/>
  <c r="N394" i="1"/>
  <c r="M395" i="1"/>
  <c r="N395" i="1"/>
  <c r="M396" i="1"/>
  <c r="N396" i="1"/>
  <c r="M397" i="1"/>
  <c r="N397" i="1"/>
  <c r="M398" i="1"/>
  <c r="N398" i="1"/>
  <c r="M399" i="1"/>
  <c r="N399" i="1"/>
  <c r="M400" i="1"/>
  <c r="N400" i="1"/>
  <c r="M401" i="1"/>
  <c r="N401" i="1"/>
  <c r="M403" i="1"/>
  <c r="N403" i="1"/>
  <c r="M404" i="1"/>
  <c r="N404" i="1"/>
  <c r="M405" i="1"/>
  <c r="N405" i="1"/>
  <c r="M406" i="1"/>
  <c r="N406" i="1"/>
  <c r="M407" i="1"/>
  <c r="N407" i="1"/>
  <c r="M408" i="1"/>
  <c r="N408" i="1"/>
  <c r="M409" i="1"/>
  <c r="N409" i="1"/>
  <c r="M410" i="1"/>
  <c r="N410" i="1"/>
  <c r="M411" i="1"/>
  <c r="N411" i="1"/>
  <c r="M412" i="1"/>
  <c r="N412" i="1"/>
  <c r="M413" i="1"/>
  <c r="N413" i="1"/>
  <c r="M414" i="1"/>
  <c r="N414" i="1"/>
  <c r="M415" i="1"/>
  <c r="N415" i="1"/>
  <c r="M416" i="1"/>
  <c r="N416" i="1"/>
  <c r="M418" i="1"/>
  <c r="N418" i="1"/>
  <c r="M419" i="1"/>
  <c r="N419" i="1"/>
  <c r="M420" i="1"/>
  <c r="N420" i="1"/>
  <c r="M422" i="1"/>
  <c r="N422" i="1"/>
  <c r="M423" i="1"/>
  <c r="N423" i="1"/>
  <c r="M424" i="1"/>
  <c r="N424" i="1"/>
  <c r="M425" i="1"/>
  <c r="N425" i="1"/>
  <c r="M426" i="1"/>
  <c r="N426" i="1"/>
  <c r="M427" i="1"/>
  <c r="N427" i="1"/>
  <c r="M428" i="1"/>
  <c r="N428" i="1"/>
  <c r="M429" i="1"/>
  <c r="N429" i="1"/>
  <c r="M430" i="1"/>
  <c r="N430" i="1"/>
  <c r="M431" i="1"/>
  <c r="N431" i="1"/>
  <c r="M433" i="1"/>
  <c r="N433" i="1"/>
  <c r="M434" i="1"/>
  <c r="N434" i="1"/>
  <c r="M435" i="1"/>
  <c r="N435" i="1"/>
  <c r="M436" i="1"/>
  <c r="N436" i="1"/>
  <c r="M437" i="1"/>
  <c r="N437" i="1"/>
  <c r="M438" i="1"/>
  <c r="N438" i="1"/>
  <c r="M439" i="1"/>
  <c r="N439" i="1"/>
  <c r="M440" i="1"/>
  <c r="N440" i="1"/>
  <c r="M441" i="1"/>
  <c r="N441" i="1"/>
  <c r="M442" i="1"/>
  <c r="N442" i="1"/>
  <c r="M443" i="1"/>
  <c r="N443" i="1"/>
  <c r="M444" i="1"/>
  <c r="N444" i="1"/>
  <c r="M445" i="1"/>
  <c r="N445" i="1"/>
  <c r="M446" i="1"/>
  <c r="N446" i="1"/>
  <c r="M447" i="1"/>
  <c r="N447" i="1"/>
  <c r="M448" i="1"/>
  <c r="N448" i="1"/>
  <c r="M449" i="1"/>
  <c r="N449" i="1"/>
  <c r="M450" i="1"/>
  <c r="N450" i="1"/>
  <c r="M451" i="1"/>
  <c r="N451" i="1"/>
  <c r="M452" i="1"/>
  <c r="N452" i="1"/>
  <c r="M453" i="1"/>
  <c r="N453" i="1"/>
  <c r="M454" i="1"/>
  <c r="N454" i="1"/>
  <c r="M455" i="1"/>
  <c r="N455" i="1"/>
  <c r="M456" i="1"/>
  <c r="N456" i="1"/>
  <c r="M457" i="1"/>
  <c r="N457" i="1"/>
  <c r="M459" i="1"/>
  <c r="N459" i="1"/>
  <c r="M460" i="1"/>
  <c r="N460" i="1"/>
  <c r="M461" i="1"/>
  <c r="N461" i="1"/>
  <c r="M462" i="1"/>
  <c r="N462" i="1"/>
  <c r="M463" i="1"/>
  <c r="N463" i="1"/>
  <c r="M464" i="1"/>
  <c r="N464" i="1"/>
  <c r="M465" i="1"/>
  <c r="N465" i="1"/>
  <c r="M466" i="1"/>
  <c r="N466" i="1"/>
  <c r="M467" i="1"/>
  <c r="N467" i="1"/>
  <c r="M468" i="1"/>
  <c r="N468" i="1"/>
  <c r="M469" i="1"/>
  <c r="N469" i="1"/>
  <c r="M470" i="1"/>
  <c r="N470" i="1"/>
  <c r="M471" i="1"/>
  <c r="N471" i="1"/>
  <c r="M472" i="1"/>
  <c r="N472" i="1"/>
  <c r="M473" i="1"/>
  <c r="N473" i="1"/>
  <c r="M474" i="1"/>
  <c r="N474" i="1"/>
  <c r="M475" i="1"/>
  <c r="N475" i="1"/>
  <c r="M476" i="1"/>
  <c r="N476" i="1"/>
  <c r="M477" i="1"/>
  <c r="N477" i="1"/>
  <c r="M478" i="1"/>
  <c r="N478" i="1"/>
  <c r="M479" i="1"/>
  <c r="N479" i="1"/>
  <c r="M480" i="1"/>
  <c r="N480" i="1"/>
  <c r="M481" i="1"/>
  <c r="N481" i="1"/>
  <c r="M483" i="1"/>
  <c r="N483" i="1"/>
  <c r="M484" i="1"/>
  <c r="N484" i="1"/>
  <c r="M485" i="1"/>
  <c r="N485" i="1"/>
  <c r="M486" i="1"/>
  <c r="N486" i="1"/>
  <c r="M487" i="1"/>
  <c r="N487" i="1"/>
  <c r="M488" i="1"/>
  <c r="N488" i="1"/>
  <c r="M489" i="1"/>
  <c r="N489" i="1"/>
  <c r="M490" i="1"/>
  <c r="N490" i="1"/>
  <c r="M491" i="1"/>
  <c r="N491" i="1"/>
  <c r="M492" i="1"/>
  <c r="N492" i="1"/>
  <c r="M493" i="1"/>
  <c r="N493" i="1"/>
  <c r="M494" i="1"/>
  <c r="N494" i="1"/>
  <c r="M495" i="1"/>
  <c r="N495" i="1"/>
  <c r="M496" i="1"/>
  <c r="N496" i="1"/>
  <c r="M497" i="1"/>
  <c r="N497" i="1"/>
  <c r="M498" i="1"/>
  <c r="N498" i="1"/>
  <c r="M499" i="1"/>
  <c r="N499" i="1"/>
  <c r="M500" i="1"/>
  <c r="N500" i="1"/>
  <c r="M501" i="1"/>
  <c r="N501" i="1"/>
  <c r="M502" i="1"/>
  <c r="N502" i="1"/>
  <c r="M503" i="1"/>
  <c r="N503" i="1"/>
  <c r="M504" i="1"/>
  <c r="N504" i="1"/>
  <c r="M506" i="1"/>
  <c r="N506" i="1"/>
  <c r="M507" i="1"/>
  <c r="N507" i="1"/>
  <c r="M508" i="1"/>
  <c r="N508" i="1"/>
  <c r="M509" i="1"/>
  <c r="N509" i="1"/>
  <c r="M510" i="1"/>
  <c r="N510" i="1"/>
  <c r="M511" i="1"/>
  <c r="N511" i="1"/>
  <c r="M512" i="1"/>
  <c r="N512" i="1"/>
  <c r="M513" i="1"/>
  <c r="N513" i="1"/>
  <c r="M514" i="1"/>
  <c r="N514" i="1"/>
  <c r="M515" i="1"/>
  <c r="N515" i="1"/>
  <c r="M516" i="1"/>
  <c r="N516" i="1"/>
  <c r="M517" i="1"/>
  <c r="N517" i="1"/>
  <c r="M518" i="1"/>
  <c r="N518" i="1"/>
  <c r="M520" i="1"/>
  <c r="N520" i="1"/>
  <c r="M521" i="1"/>
  <c r="N521" i="1"/>
  <c r="M522" i="1"/>
  <c r="N522" i="1"/>
  <c r="M523" i="1"/>
  <c r="N523" i="1"/>
  <c r="M524" i="1"/>
  <c r="N524" i="1"/>
  <c r="M526" i="1"/>
  <c r="N526" i="1"/>
  <c r="M527" i="1"/>
  <c r="N527" i="1"/>
  <c r="M528" i="1"/>
  <c r="N528" i="1"/>
  <c r="M529" i="1"/>
  <c r="N529" i="1"/>
  <c r="M530" i="1"/>
  <c r="N530" i="1"/>
  <c r="M531" i="1"/>
  <c r="N531" i="1"/>
  <c r="M532" i="1"/>
  <c r="N532" i="1"/>
  <c r="M533" i="1"/>
  <c r="N533" i="1"/>
  <c r="M534" i="1"/>
  <c r="N534" i="1"/>
  <c r="M535" i="1"/>
  <c r="N535" i="1"/>
  <c r="M536" i="1"/>
  <c r="N536" i="1"/>
  <c r="M537" i="1"/>
  <c r="N537" i="1"/>
  <c r="M539" i="1"/>
  <c r="N539" i="1"/>
  <c r="M540" i="1"/>
  <c r="N540" i="1"/>
  <c r="M541" i="1"/>
  <c r="N541" i="1"/>
  <c r="M542" i="1"/>
  <c r="N542" i="1"/>
  <c r="M544" i="1"/>
  <c r="N544" i="1"/>
  <c r="M545" i="1"/>
  <c r="N545" i="1"/>
  <c r="M546" i="1"/>
  <c r="N546" i="1"/>
  <c r="M547" i="1"/>
  <c r="N547" i="1"/>
  <c r="M548" i="1"/>
  <c r="N548" i="1"/>
  <c r="M549" i="1"/>
  <c r="N549" i="1"/>
  <c r="M550" i="1"/>
  <c r="N550" i="1"/>
  <c r="M551" i="1"/>
  <c r="N551" i="1"/>
  <c r="M552" i="1"/>
  <c r="N552" i="1"/>
  <c r="M553" i="1"/>
  <c r="N553" i="1"/>
  <c r="M554" i="1"/>
  <c r="N554" i="1"/>
  <c r="M555" i="1"/>
  <c r="N555" i="1"/>
  <c r="M556" i="1"/>
  <c r="N556" i="1"/>
  <c r="M557" i="1"/>
  <c r="N557" i="1"/>
  <c r="M558" i="1"/>
  <c r="N558" i="1"/>
  <c r="M559" i="1"/>
  <c r="N559" i="1"/>
  <c r="M560" i="1"/>
  <c r="N560" i="1"/>
  <c r="M561" i="1"/>
  <c r="N561" i="1"/>
  <c r="M562" i="1"/>
  <c r="N562" i="1"/>
  <c r="M564" i="1"/>
  <c r="N564" i="1"/>
  <c r="M565" i="1"/>
  <c r="N565" i="1"/>
  <c r="M566" i="1"/>
  <c r="N566" i="1"/>
  <c r="M567" i="1"/>
  <c r="N567" i="1"/>
  <c r="M568" i="1"/>
  <c r="N568" i="1"/>
  <c r="M570" i="1"/>
  <c r="N570" i="1"/>
  <c r="M571" i="1"/>
  <c r="N571" i="1"/>
  <c r="M572" i="1"/>
  <c r="N572" i="1"/>
  <c r="M573" i="1"/>
  <c r="N573" i="1"/>
  <c r="M574" i="1"/>
  <c r="N574" i="1"/>
  <c r="M576" i="1"/>
  <c r="N576" i="1"/>
  <c r="M577" i="1"/>
  <c r="N577" i="1"/>
  <c r="M578" i="1"/>
  <c r="N578" i="1"/>
  <c r="M579" i="1"/>
  <c r="N579" i="1"/>
  <c r="M580" i="1"/>
  <c r="N580" i="1"/>
  <c r="M581" i="1"/>
  <c r="N581" i="1"/>
  <c r="M582" i="1"/>
  <c r="N582" i="1"/>
  <c r="M583" i="1"/>
  <c r="N583" i="1"/>
  <c r="M587" i="1"/>
  <c r="N587" i="1"/>
  <c r="M588" i="1"/>
  <c r="N588" i="1"/>
  <c r="M589" i="1"/>
  <c r="N589" i="1"/>
  <c r="M590" i="1"/>
  <c r="N590" i="1"/>
  <c r="M591" i="1"/>
  <c r="N591" i="1"/>
  <c r="M592" i="1"/>
  <c r="N592" i="1"/>
  <c r="M593" i="1"/>
  <c r="N593" i="1"/>
  <c r="M594" i="1"/>
  <c r="N594" i="1"/>
  <c r="M595" i="1"/>
  <c r="N595" i="1"/>
  <c r="M596" i="1"/>
  <c r="N596" i="1"/>
  <c r="M597" i="1"/>
  <c r="N597" i="1"/>
  <c r="M598" i="1"/>
  <c r="N598" i="1"/>
  <c r="M599" i="1"/>
  <c r="N599" i="1"/>
  <c r="M600" i="1"/>
  <c r="N600" i="1"/>
  <c r="M601" i="1"/>
  <c r="N601" i="1"/>
  <c r="M602" i="1"/>
  <c r="N602" i="1"/>
  <c r="M603" i="1"/>
  <c r="N603" i="1"/>
  <c r="M604" i="1"/>
  <c r="N604" i="1"/>
  <c r="M605" i="1"/>
  <c r="N605" i="1"/>
  <c r="M606" i="1"/>
  <c r="N606" i="1"/>
  <c r="M607" i="1"/>
  <c r="N607" i="1"/>
  <c r="M608" i="1"/>
  <c r="N608" i="1"/>
  <c r="M609" i="1"/>
  <c r="N609" i="1"/>
  <c r="M610" i="1"/>
  <c r="N610" i="1"/>
  <c r="M611" i="1"/>
  <c r="N611" i="1"/>
  <c r="M612" i="1"/>
  <c r="N612" i="1"/>
  <c r="M614" i="1"/>
  <c r="N614" i="1"/>
  <c r="M615" i="1"/>
  <c r="N615" i="1"/>
  <c r="M616" i="1"/>
  <c r="N616" i="1"/>
  <c r="M617" i="1"/>
  <c r="N617" i="1"/>
  <c r="M618" i="1"/>
  <c r="N618" i="1"/>
  <c r="M619" i="1"/>
  <c r="N619" i="1"/>
  <c r="M620" i="1"/>
  <c r="N620" i="1"/>
  <c r="M621" i="1"/>
  <c r="N621" i="1"/>
  <c r="M622" i="1"/>
  <c r="N622" i="1"/>
  <c r="M623" i="1"/>
  <c r="N623" i="1"/>
  <c r="M624" i="1"/>
  <c r="N624" i="1"/>
  <c r="M625" i="1"/>
  <c r="N625" i="1"/>
  <c r="M626" i="1"/>
  <c r="N626" i="1"/>
  <c r="M628" i="1"/>
  <c r="N628" i="1"/>
  <c r="M629" i="1"/>
  <c r="N629" i="1"/>
  <c r="M630" i="1"/>
  <c r="N630" i="1"/>
  <c r="M631" i="1"/>
  <c r="N631" i="1"/>
  <c r="M632" i="1"/>
  <c r="N632" i="1"/>
  <c r="M633" i="1"/>
  <c r="N633" i="1"/>
  <c r="M634" i="1"/>
  <c r="N634" i="1"/>
  <c r="M635" i="1"/>
  <c r="N635" i="1"/>
  <c r="M636" i="1"/>
  <c r="N636" i="1"/>
  <c r="M637" i="1"/>
  <c r="N637" i="1"/>
  <c r="M638" i="1"/>
  <c r="N638" i="1"/>
  <c r="M640" i="1"/>
  <c r="N640" i="1"/>
  <c r="M641" i="1"/>
  <c r="N641" i="1"/>
  <c r="M642" i="1"/>
  <c r="N642" i="1"/>
  <c r="M643" i="1"/>
  <c r="N643" i="1"/>
  <c r="M644" i="1"/>
  <c r="N644" i="1"/>
  <c r="M645" i="1"/>
  <c r="N645" i="1"/>
  <c r="M646" i="1"/>
  <c r="N646" i="1"/>
  <c r="M651" i="1"/>
  <c r="N651" i="1"/>
  <c r="M652" i="1"/>
  <c r="N652" i="1"/>
  <c r="M653" i="1"/>
  <c r="N653" i="1"/>
  <c r="M654" i="1"/>
  <c r="N654" i="1"/>
  <c r="M656" i="1"/>
  <c r="N656" i="1"/>
  <c r="M660" i="1"/>
  <c r="N660" i="1"/>
  <c r="M661" i="1"/>
  <c r="N661" i="1"/>
  <c r="M662" i="1"/>
  <c r="N662" i="1"/>
  <c r="M664" i="1"/>
  <c r="N664" i="1"/>
  <c r="M665" i="1"/>
  <c r="N665" i="1"/>
  <c r="M666" i="1"/>
  <c r="N666" i="1"/>
  <c r="M667" i="1"/>
  <c r="N667" i="1"/>
  <c r="M668" i="1"/>
  <c r="N668" i="1"/>
  <c r="M669" i="1"/>
  <c r="N669" i="1"/>
  <c r="M670" i="1"/>
  <c r="N670" i="1"/>
  <c r="M671" i="1"/>
  <c r="N671" i="1"/>
  <c r="M672" i="1"/>
  <c r="N672" i="1"/>
  <c r="M673" i="1"/>
  <c r="N673" i="1"/>
  <c r="M674" i="1"/>
  <c r="N674" i="1"/>
  <c r="M675" i="1"/>
  <c r="N675" i="1"/>
  <c r="M676" i="1"/>
  <c r="N676" i="1"/>
  <c r="M684" i="1"/>
  <c r="N684" i="1"/>
  <c r="M685" i="1"/>
  <c r="N685" i="1"/>
  <c r="M686" i="1"/>
  <c r="N686" i="1"/>
  <c r="M688" i="1"/>
  <c r="N688" i="1"/>
  <c r="M689" i="1"/>
  <c r="N689" i="1"/>
  <c r="M690" i="1"/>
  <c r="N690" i="1"/>
  <c r="M692" i="1"/>
  <c r="N692" i="1"/>
  <c r="M693" i="1"/>
  <c r="N693" i="1"/>
  <c r="M694" i="1"/>
  <c r="N694" i="1"/>
  <c r="M695" i="1"/>
  <c r="N695" i="1"/>
  <c r="M696" i="1"/>
  <c r="N696" i="1"/>
  <c r="M697" i="1"/>
  <c r="N697" i="1"/>
  <c r="M698" i="1"/>
  <c r="N698" i="1"/>
  <c r="M699" i="1"/>
  <c r="N699" i="1"/>
  <c r="M700" i="1"/>
  <c r="N700" i="1"/>
  <c r="M701" i="1"/>
  <c r="N701" i="1"/>
  <c r="M705" i="1"/>
  <c r="N705" i="1"/>
  <c r="M706" i="1"/>
  <c r="N706" i="1"/>
  <c r="M707" i="1"/>
  <c r="N707" i="1"/>
  <c r="M708" i="1"/>
  <c r="N708" i="1"/>
  <c r="M709" i="1"/>
  <c r="N709" i="1"/>
  <c r="M711" i="1"/>
  <c r="N711" i="1"/>
  <c r="M712" i="1"/>
  <c r="N712" i="1"/>
  <c r="M713" i="1"/>
  <c r="N713" i="1"/>
  <c r="M714" i="1"/>
  <c r="N714" i="1"/>
  <c r="M715" i="1"/>
  <c r="N715" i="1"/>
  <c r="M716" i="1"/>
  <c r="N716" i="1"/>
  <c r="M717" i="1"/>
  <c r="N717" i="1"/>
  <c r="M718" i="1"/>
  <c r="N718" i="1"/>
  <c r="M719" i="1"/>
  <c r="N719" i="1"/>
  <c r="M720" i="1"/>
  <c r="N720" i="1"/>
  <c r="M721" i="1"/>
  <c r="N721" i="1"/>
  <c r="M722" i="1"/>
  <c r="N722" i="1"/>
  <c r="M723" i="1"/>
  <c r="N723" i="1"/>
  <c r="M725" i="1"/>
  <c r="N725" i="1"/>
  <c r="M726" i="1"/>
  <c r="N726" i="1"/>
  <c r="M727" i="1"/>
  <c r="N727" i="1"/>
  <c r="M728" i="1"/>
  <c r="N728" i="1"/>
  <c r="M729" i="1"/>
  <c r="N729" i="1"/>
  <c r="M730" i="1"/>
  <c r="N730" i="1"/>
  <c r="M734" i="1"/>
  <c r="N734" i="1"/>
  <c r="M735" i="1"/>
  <c r="N735" i="1"/>
  <c r="M736" i="1"/>
  <c r="N736" i="1"/>
  <c r="M737" i="1"/>
  <c r="N737" i="1"/>
  <c r="M738" i="1"/>
  <c r="N738" i="1"/>
  <c r="M739" i="1"/>
  <c r="N739" i="1"/>
  <c r="M740" i="1"/>
  <c r="N740" i="1"/>
  <c r="M741" i="1"/>
  <c r="N741" i="1"/>
  <c r="M742" i="1"/>
  <c r="N742" i="1"/>
  <c r="M743" i="1"/>
  <c r="N743" i="1"/>
  <c r="M745" i="1"/>
  <c r="N745" i="1"/>
  <c r="M746" i="1"/>
  <c r="N746" i="1"/>
  <c r="M747" i="1"/>
  <c r="N747" i="1"/>
  <c r="M748" i="1"/>
  <c r="N748" i="1"/>
  <c r="M749" i="1"/>
  <c r="N749" i="1"/>
  <c r="M750" i="1"/>
  <c r="N750" i="1"/>
  <c r="M751" i="1"/>
  <c r="N751" i="1"/>
  <c r="M752" i="1"/>
  <c r="N752" i="1"/>
  <c r="M753" i="1"/>
  <c r="N753" i="1"/>
  <c r="M755" i="1"/>
  <c r="N755" i="1"/>
  <c r="M756" i="1"/>
  <c r="N756" i="1"/>
  <c r="M757" i="1"/>
  <c r="N757" i="1"/>
  <c r="M758" i="1"/>
  <c r="N758" i="1"/>
  <c r="M759" i="1"/>
  <c r="N759" i="1"/>
  <c r="M760" i="1"/>
  <c r="N760" i="1"/>
  <c r="M761" i="1"/>
  <c r="N761" i="1"/>
  <c r="M762" i="1"/>
  <c r="N762" i="1"/>
  <c r="M763" i="1"/>
  <c r="N763" i="1"/>
  <c r="M764" i="1"/>
  <c r="N764" i="1"/>
  <c r="M765" i="1"/>
  <c r="N765" i="1"/>
  <c r="M766" i="1"/>
  <c r="N766" i="1"/>
  <c r="M767" i="1"/>
  <c r="N767" i="1"/>
  <c r="M768" i="1"/>
  <c r="N768" i="1"/>
  <c r="M769" i="1"/>
  <c r="N769" i="1"/>
  <c r="M771" i="1"/>
  <c r="N771" i="1"/>
  <c r="M772" i="1"/>
  <c r="N772" i="1"/>
  <c r="M773" i="1"/>
  <c r="N773" i="1"/>
  <c r="M774" i="1"/>
  <c r="N774" i="1"/>
  <c r="M775" i="1"/>
  <c r="N775" i="1"/>
  <c r="M776" i="1"/>
  <c r="N776" i="1"/>
  <c r="M777" i="1"/>
  <c r="N777" i="1"/>
  <c r="M778" i="1"/>
  <c r="N778" i="1"/>
  <c r="M779" i="1"/>
  <c r="N779" i="1"/>
  <c r="M780" i="1"/>
  <c r="N780" i="1"/>
  <c r="M781" i="1"/>
  <c r="N781" i="1"/>
  <c r="M782" i="1"/>
  <c r="N782" i="1"/>
  <c r="M785" i="1"/>
  <c r="N785" i="1"/>
  <c r="M786" i="1"/>
  <c r="N786" i="1"/>
  <c r="M787" i="1"/>
  <c r="N787" i="1"/>
  <c r="M788" i="1"/>
  <c r="N788" i="1"/>
  <c r="M789" i="1"/>
  <c r="N789" i="1"/>
  <c r="M790" i="1"/>
  <c r="N790" i="1"/>
  <c r="M791" i="1"/>
  <c r="N791" i="1"/>
  <c r="M792" i="1"/>
  <c r="N792" i="1"/>
  <c r="M793" i="1"/>
  <c r="N793" i="1"/>
  <c r="M794" i="1"/>
  <c r="N794" i="1"/>
  <c r="M795" i="1"/>
  <c r="N795" i="1"/>
  <c r="M796" i="1"/>
  <c r="N796" i="1"/>
  <c r="M797" i="1"/>
  <c r="N797" i="1"/>
  <c r="M798" i="1"/>
  <c r="N798" i="1"/>
  <c r="M799" i="1"/>
  <c r="N799" i="1"/>
  <c r="M800" i="1"/>
  <c r="N800" i="1"/>
  <c r="M801" i="1"/>
  <c r="N801" i="1"/>
  <c r="M802" i="1"/>
  <c r="N802" i="1"/>
  <c r="M803" i="1"/>
  <c r="N803" i="1"/>
  <c r="M804" i="1"/>
  <c r="N804" i="1"/>
  <c r="M805" i="1"/>
  <c r="N805" i="1"/>
  <c r="M806" i="1"/>
  <c r="N806" i="1"/>
  <c r="M807" i="1"/>
  <c r="N807" i="1"/>
  <c r="M808" i="1"/>
  <c r="N808" i="1"/>
  <c r="M809" i="1"/>
  <c r="N809" i="1"/>
  <c r="M810" i="1"/>
  <c r="N810" i="1"/>
  <c r="M811" i="1"/>
  <c r="N811" i="1"/>
  <c r="M812" i="1"/>
  <c r="N812" i="1"/>
  <c r="M813" i="1"/>
  <c r="N813" i="1"/>
  <c r="M814" i="1"/>
  <c r="N814" i="1"/>
  <c r="M815" i="1"/>
  <c r="N815" i="1"/>
  <c r="M816" i="1"/>
  <c r="N816" i="1"/>
  <c r="M817" i="1"/>
  <c r="N817" i="1"/>
  <c r="M818" i="1"/>
  <c r="N818" i="1"/>
  <c r="M819" i="1"/>
  <c r="N819" i="1"/>
  <c r="M820" i="1"/>
  <c r="N820" i="1"/>
  <c r="M821" i="1"/>
  <c r="N821" i="1"/>
  <c r="M822" i="1"/>
  <c r="N822" i="1"/>
  <c r="M823" i="1"/>
  <c r="N823" i="1"/>
  <c r="M824" i="1"/>
  <c r="N824" i="1"/>
  <c r="M825" i="1"/>
  <c r="N825" i="1"/>
  <c r="M826" i="1"/>
  <c r="N826" i="1"/>
  <c r="M827" i="1"/>
  <c r="N827" i="1"/>
  <c r="M828" i="1"/>
  <c r="N828" i="1"/>
  <c r="M829" i="1"/>
  <c r="N829" i="1"/>
  <c r="M830" i="1"/>
  <c r="N830" i="1"/>
  <c r="M831" i="1"/>
  <c r="N831" i="1"/>
  <c r="M832" i="1"/>
  <c r="N832" i="1"/>
  <c r="M833" i="1"/>
  <c r="N833" i="1"/>
  <c r="M834" i="1"/>
  <c r="N834" i="1"/>
  <c r="M835" i="1"/>
  <c r="N835" i="1"/>
  <c r="M837" i="1"/>
  <c r="N837" i="1"/>
  <c r="M838" i="1"/>
  <c r="N838" i="1"/>
  <c r="M839" i="1"/>
  <c r="N839" i="1"/>
  <c r="M840" i="1"/>
  <c r="N840" i="1"/>
  <c r="M841" i="1"/>
  <c r="N841" i="1"/>
  <c r="M842" i="1"/>
  <c r="N842" i="1"/>
  <c r="M843" i="1"/>
  <c r="N843" i="1"/>
  <c r="M844" i="1"/>
  <c r="N844" i="1"/>
  <c r="M845" i="1"/>
  <c r="N845" i="1"/>
  <c r="M846" i="1"/>
  <c r="N846" i="1"/>
  <c r="M847" i="1"/>
  <c r="N847" i="1"/>
  <c r="M848" i="1"/>
  <c r="N848" i="1"/>
  <c r="M849" i="1"/>
  <c r="N849" i="1"/>
  <c r="M850" i="1"/>
  <c r="N850" i="1"/>
  <c r="M851" i="1"/>
  <c r="N851" i="1"/>
  <c r="M852" i="1"/>
  <c r="N852" i="1"/>
  <c r="M853" i="1"/>
  <c r="N853" i="1"/>
  <c r="M854" i="1"/>
  <c r="N854" i="1"/>
  <c r="M855" i="1"/>
  <c r="N855" i="1"/>
  <c r="M856" i="1"/>
  <c r="N856" i="1"/>
  <c r="M857" i="1"/>
  <c r="N857" i="1"/>
  <c r="M858" i="1"/>
  <c r="N858" i="1"/>
  <c r="M859" i="1"/>
  <c r="N859" i="1"/>
  <c r="M860" i="1"/>
  <c r="N860" i="1"/>
  <c r="M861" i="1"/>
  <c r="N861" i="1"/>
  <c r="M862" i="1"/>
  <c r="N862" i="1"/>
  <c r="M863" i="1"/>
  <c r="N863" i="1"/>
  <c r="M864" i="1"/>
  <c r="N864" i="1"/>
  <c r="M865" i="1"/>
  <c r="N865" i="1"/>
  <c r="M866" i="1"/>
  <c r="N866" i="1"/>
  <c r="M867" i="1"/>
  <c r="N867" i="1"/>
  <c r="M868" i="1"/>
  <c r="N868" i="1"/>
  <c r="M869" i="1"/>
  <c r="N869" i="1"/>
  <c r="M870" i="1"/>
  <c r="N870" i="1"/>
  <c r="M887" i="1"/>
  <c r="N887" i="1"/>
  <c r="M888" i="1"/>
  <c r="N888" i="1"/>
  <c r="M889" i="1"/>
  <c r="N889" i="1"/>
  <c r="M890" i="1"/>
  <c r="N890" i="1"/>
  <c r="M891" i="1"/>
  <c r="N891" i="1"/>
  <c r="M892" i="1"/>
  <c r="N892" i="1"/>
  <c r="M893" i="1"/>
  <c r="N893" i="1"/>
  <c r="M894" i="1"/>
  <c r="N894" i="1"/>
  <c r="M895" i="1"/>
  <c r="N895" i="1"/>
  <c r="M896" i="1"/>
  <c r="N896" i="1"/>
  <c r="M897" i="1"/>
  <c r="N897" i="1"/>
  <c r="M898" i="1"/>
  <c r="N898" i="1"/>
  <c r="M899" i="1"/>
  <c r="N899" i="1"/>
  <c r="M900" i="1"/>
  <c r="N900" i="1"/>
  <c r="M901" i="1"/>
  <c r="N901" i="1"/>
  <c r="M902" i="1"/>
  <c r="N902" i="1"/>
  <c r="M903" i="1"/>
  <c r="N903" i="1"/>
  <c r="M904" i="1"/>
  <c r="N904" i="1"/>
  <c r="M905" i="1"/>
  <c r="N905" i="1"/>
  <c r="M906" i="1"/>
  <c r="N906" i="1"/>
  <c r="M907" i="1"/>
  <c r="N907" i="1"/>
  <c r="M908" i="1"/>
  <c r="N908" i="1"/>
  <c r="M909" i="1"/>
  <c r="N909" i="1"/>
  <c r="M910" i="1"/>
  <c r="N910" i="1"/>
  <c r="M911" i="1"/>
  <c r="N911" i="1"/>
  <c r="M912" i="1"/>
  <c r="N912" i="1"/>
  <c r="M913" i="1"/>
  <c r="N913" i="1"/>
  <c r="M914" i="1"/>
  <c r="N914" i="1"/>
  <c r="M915" i="1"/>
  <c r="N915" i="1"/>
  <c r="M916" i="1"/>
  <c r="N916" i="1"/>
  <c r="M917" i="1"/>
  <c r="N917" i="1"/>
  <c r="M918" i="1"/>
  <c r="N918" i="1"/>
  <c r="M919" i="1"/>
  <c r="N919" i="1"/>
  <c r="M920" i="1"/>
  <c r="N920" i="1"/>
  <c r="M921" i="1"/>
  <c r="N921" i="1"/>
  <c r="M922" i="1"/>
  <c r="N922" i="1"/>
  <c r="M923" i="1"/>
  <c r="N923" i="1"/>
  <c r="M924" i="1"/>
  <c r="N924" i="1"/>
  <c r="M925" i="1"/>
  <c r="N925" i="1"/>
  <c r="M926" i="1"/>
  <c r="N926" i="1"/>
  <c r="M927" i="1"/>
  <c r="N927" i="1"/>
  <c r="M928" i="1"/>
  <c r="N928" i="1"/>
  <c r="M929" i="1"/>
  <c r="N929" i="1"/>
  <c r="M930" i="1"/>
  <c r="N930" i="1"/>
  <c r="M931" i="1"/>
  <c r="N931" i="1"/>
  <c r="M932" i="1"/>
  <c r="N932" i="1"/>
  <c r="M933" i="1"/>
  <c r="N933" i="1"/>
  <c r="M934" i="1"/>
  <c r="N934" i="1"/>
  <c r="M935" i="1"/>
  <c r="N935" i="1"/>
  <c r="M936" i="1"/>
  <c r="N936" i="1"/>
  <c r="M937" i="1"/>
  <c r="N937" i="1"/>
  <c r="M938" i="1"/>
  <c r="N938" i="1"/>
  <c r="M939" i="1"/>
  <c r="N939" i="1"/>
  <c r="M940" i="1"/>
  <c r="N940" i="1"/>
  <c r="M941" i="1"/>
  <c r="N941" i="1"/>
  <c r="M942" i="1"/>
  <c r="N942" i="1"/>
  <c r="M943" i="1"/>
  <c r="N943" i="1"/>
  <c r="M944" i="1"/>
  <c r="N944" i="1"/>
  <c r="M945" i="1"/>
  <c r="N945" i="1"/>
  <c r="M946" i="1"/>
  <c r="N946" i="1"/>
  <c r="M947" i="1"/>
  <c r="N947" i="1"/>
  <c r="M949" i="1"/>
  <c r="N949" i="1"/>
  <c r="M950" i="1"/>
  <c r="N950" i="1"/>
  <c r="M951" i="1"/>
  <c r="N951" i="1"/>
  <c r="M952" i="1"/>
  <c r="N952" i="1"/>
  <c r="M953" i="1"/>
  <c r="N953" i="1"/>
  <c r="M954" i="1"/>
  <c r="N954" i="1"/>
  <c r="M955" i="1"/>
  <c r="N955" i="1"/>
  <c r="M956" i="1"/>
  <c r="N956" i="1"/>
  <c r="M957" i="1"/>
  <c r="N957" i="1"/>
  <c r="M958" i="1"/>
  <c r="N958" i="1"/>
  <c r="M959" i="1"/>
  <c r="N959" i="1"/>
  <c r="M960" i="1"/>
  <c r="N960" i="1"/>
  <c r="M961" i="1"/>
  <c r="N961" i="1"/>
  <c r="M962" i="1"/>
  <c r="N962" i="1"/>
  <c r="M963" i="1"/>
  <c r="N963" i="1"/>
  <c r="M964" i="1"/>
  <c r="N964" i="1"/>
  <c r="M965" i="1"/>
  <c r="N965" i="1"/>
  <c r="M966" i="1"/>
  <c r="N966" i="1"/>
  <c r="M967" i="1"/>
  <c r="N967" i="1"/>
  <c r="M968" i="1"/>
  <c r="N968" i="1"/>
  <c r="M969" i="1"/>
  <c r="N969" i="1"/>
  <c r="M971" i="1"/>
  <c r="N971" i="1"/>
  <c r="M972" i="1"/>
  <c r="N972" i="1"/>
  <c r="M973" i="1"/>
  <c r="N973" i="1"/>
  <c r="M974" i="1"/>
  <c r="N974" i="1"/>
  <c r="M975" i="1"/>
  <c r="N975" i="1"/>
  <c r="M976" i="1"/>
  <c r="N976" i="1"/>
  <c r="M977" i="1"/>
  <c r="N977" i="1"/>
  <c r="M978" i="1"/>
  <c r="N978" i="1"/>
  <c r="M980" i="1"/>
  <c r="N980" i="1"/>
  <c r="M981" i="1"/>
  <c r="N981" i="1"/>
  <c r="M982" i="1"/>
  <c r="N982" i="1"/>
  <c r="M983" i="1"/>
  <c r="N983" i="1"/>
  <c r="M984" i="1"/>
  <c r="N984" i="1"/>
  <c r="M985" i="1"/>
  <c r="N985" i="1"/>
  <c r="M986" i="1"/>
  <c r="N986" i="1"/>
  <c r="M987" i="1"/>
  <c r="N987" i="1"/>
  <c r="M988" i="1"/>
  <c r="N988" i="1"/>
  <c r="M989" i="1"/>
  <c r="N989" i="1"/>
  <c r="M990" i="1"/>
  <c r="N990" i="1"/>
  <c r="M991" i="1"/>
  <c r="N991" i="1"/>
  <c r="M992" i="1"/>
  <c r="N992" i="1"/>
  <c r="M993" i="1"/>
  <c r="N993" i="1"/>
  <c r="M994" i="1"/>
  <c r="N994" i="1"/>
  <c r="M995" i="1"/>
  <c r="N995" i="1"/>
  <c r="M996" i="1"/>
  <c r="N996" i="1"/>
  <c r="M997" i="1"/>
  <c r="N997" i="1"/>
  <c r="M999" i="1"/>
  <c r="N999" i="1"/>
  <c r="M1000" i="1"/>
  <c r="N1000" i="1"/>
  <c r="M1001" i="1"/>
  <c r="N1001" i="1"/>
  <c r="M1002" i="1"/>
  <c r="N1002" i="1"/>
  <c r="M1003" i="1"/>
  <c r="N1003" i="1"/>
  <c r="M1004" i="1"/>
  <c r="N1004" i="1"/>
  <c r="M1005" i="1"/>
  <c r="N1005" i="1"/>
  <c r="M1006" i="1"/>
  <c r="N1006" i="1"/>
  <c r="M1008" i="1"/>
  <c r="N1008" i="1"/>
  <c r="M1009" i="1"/>
  <c r="N1009" i="1"/>
  <c r="M1010" i="1"/>
  <c r="N1010" i="1"/>
  <c r="M1011" i="1"/>
  <c r="N1011" i="1"/>
  <c r="M1012" i="1"/>
  <c r="N1012" i="1"/>
  <c r="M1013" i="1"/>
  <c r="N1013" i="1"/>
  <c r="M1014" i="1"/>
  <c r="N1014" i="1"/>
  <c r="M1015" i="1"/>
  <c r="N1015" i="1"/>
  <c r="M1017" i="1"/>
  <c r="N1017" i="1"/>
  <c r="M1018" i="1"/>
  <c r="N1018" i="1"/>
  <c r="M1019" i="1"/>
  <c r="N1019" i="1"/>
  <c r="M1023" i="1"/>
  <c r="N1023" i="1"/>
  <c r="M1024" i="1"/>
  <c r="N1024" i="1"/>
  <c r="M1025" i="1"/>
  <c r="N1025" i="1"/>
  <c r="M1026" i="1"/>
  <c r="N1026" i="1"/>
  <c r="M1027" i="1"/>
  <c r="N1027" i="1"/>
  <c r="M1028" i="1"/>
  <c r="N1028" i="1"/>
  <c r="M1030" i="1"/>
  <c r="N1030" i="1"/>
  <c r="M1031" i="1"/>
  <c r="N1031" i="1"/>
  <c r="M1032" i="1"/>
  <c r="N1032" i="1"/>
  <c r="M1034" i="1"/>
  <c r="N1034" i="1"/>
  <c r="M1035" i="1"/>
  <c r="N1035" i="1"/>
  <c r="M1036" i="1"/>
  <c r="N1036" i="1"/>
  <c r="M1037" i="1"/>
  <c r="N1037" i="1"/>
  <c r="M1038" i="1"/>
  <c r="N1038" i="1"/>
  <c r="M1040" i="1"/>
  <c r="N1040" i="1"/>
  <c r="M1041" i="1"/>
  <c r="N1041" i="1"/>
  <c r="M1042" i="1"/>
  <c r="N1042" i="1"/>
  <c r="M1044" i="1"/>
  <c r="N1044" i="1"/>
  <c r="M1045" i="1"/>
  <c r="N1045" i="1"/>
  <c r="M1046" i="1"/>
  <c r="N1046" i="1"/>
  <c r="M1047" i="1"/>
  <c r="N1047" i="1"/>
  <c r="M1048" i="1"/>
  <c r="N1048" i="1"/>
  <c r="M1049" i="1"/>
  <c r="N1049" i="1"/>
  <c r="M1050" i="1"/>
  <c r="N1050" i="1"/>
  <c r="M1051" i="1"/>
  <c r="N1051" i="1"/>
  <c r="M1052" i="1"/>
  <c r="N1052" i="1"/>
  <c r="M1053" i="1"/>
  <c r="N1053" i="1"/>
  <c r="M1054" i="1"/>
  <c r="N1054" i="1"/>
  <c r="M1055" i="1"/>
  <c r="N1055" i="1"/>
  <c r="M1056" i="1"/>
  <c r="N1056" i="1"/>
  <c r="M1057" i="1"/>
  <c r="N1057" i="1"/>
  <c r="M1059" i="1"/>
  <c r="N1059" i="1"/>
  <c r="M1060" i="1"/>
  <c r="N1060" i="1"/>
  <c r="M1061" i="1"/>
  <c r="N1061" i="1"/>
  <c r="M1062" i="1"/>
  <c r="N1062" i="1"/>
  <c r="M1063" i="1"/>
  <c r="N1063" i="1"/>
  <c r="M1064" i="1"/>
  <c r="N1064" i="1"/>
  <c r="M1065" i="1"/>
  <c r="N1065" i="1"/>
  <c r="M1066" i="1"/>
  <c r="N1066" i="1"/>
  <c r="M1068" i="1"/>
  <c r="N1068" i="1"/>
  <c r="M1069" i="1"/>
  <c r="N1069" i="1"/>
  <c r="M1070" i="1"/>
  <c r="N1070" i="1"/>
  <c r="M1072" i="1"/>
  <c r="N1072" i="1"/>
  <c r="M1073" i="1"/>
  <c r="N1073" i="1"/>
  <c r="M1074" i="1"/>
  <c r="N1074" i="1"/>
  <c r="M1075" i="1"/>
  <c r="N1075" i="1"/>
  <c r="M1076" i="1"/>
  <c r="N1076" i="1"/>
  <c r="M1077" i="1"/>
  <c r="N1077" i="1"/>
  <c r="M1078" i="1"/>
  <c r="N1078" i="1"/>
  <c r="M1079" i="1"/>
  <c r="N1079" i="1"/>
  <c r="M1080" i="1"/>
  <c r="N1080" i="1"/>
  <c r="M1081" i="1"/>
  <c r="N1081" i="1"/>
  <c r="M1082" i="1"/>
  <c r="N1082" i="1"/>
  <c r="M1083" i="1"/>
  <c r="N1083" i="1"/>
  <c r="M1084" i="1"/>
  <c r="N1084" i="1"/>
  <c r="M1085" i="1"/>
  <c r="N1085" i="1"/>
  <c r="M1086" i="1"/>
  <c r="N1086" i="1"/>
  <c r="M1087" i="1"/>
  <c r="N1087" i="1"/>
  <c r="M1088" i="1"/>
  <c r="N1088" i="1"/>
  <c r="M1089" i="1"/>
  <c r="N1089" i="1"/>
  <c r="M1090" i="1"/>
  <c r="N1090" i="1"/>
  <c r="M1091" i="1"/>
  <c r="N1091" i="1"/>
  <c r="M1092" i="1"/>
  <c r="N1092" i="1"/>
  <c r="M1093" i="1"/>
  <c r="N1093" i="1"/>
  <c r="M1094" i="1"/>
  <c r="N1094" i="1"/>
  <c r="M1095" i="1"/>
  <c r="N1095" i="1"/>
  <c r="M1096" i="1"/>
  <c r="N1096" i="1"/>
  <c r="M1097" i="1"/>
  <c r="N1097" i="1"/>
  <c r="M1098" i="1"/>
  <c r="N1098" i="1"/>
  <c r="M1099" i="1"/>
  <c r="N1099" i="1"/>
  <c r="M1100" i="1"/>
  <c r="N1100" i="1"/>
  <c r="M1101" i="1"/>
  <c r="N1101" i="1"/>
  <c r="M1102" i="1"/>
  <c r="N1102" i="1"/>
  <c r="M1103" i="1"/>
  <c r="N1103" i="1"/>
  <c r="M1104" i="1"/>
  <c r="N1104" i="1"/>
  <c r="M1105" i="1"/>
  <c r="N1105" i="1"/>
  <c r="M1106" i="1"/>
  <c r="N1106" i="1"/>
  <c r="M1107" i="1"/>
  <c r="N1107" i="1"/>
  <c r="M1108" i="1"/>
  <c r="N1108" i="1"/>
  <c r="M1114" i="1"/>
  <c r="N1114" i="1"/>
  <c r="M1115" i="1"/>
  <c r="N1115" i="1"/>
  <c r="M1116" i="1"/>
  <c r="N1116" i="1"/>
  <c r="M1117" i="1"/>
  <c r="N1117" i="1"/>
  <c r="M1118" i="1"/>
  <c r="N1118" i="1"/>
  <c r="M1119" i="1"/>
  <c r="N1119" i="1"/>
  <c r="M1120" i="1"/>
  <c r="N1120" i="1"/>
  <c r="M1121" i="1"/>
  <c r="N1121" i="1"/>
  <c r="M1122" i="1"/>
  <c r="N1122" i="1"/>
  <c r="M1123" i="1"/>
  <c r="N1123" i="1"/>
  <c r="M1124" i="1"/>
  <c r="N1124" i="1"/>
  <c r="M1125" i="1"/>
  <c r="N1125" i="1"/>
  <c r="M1126" i="1"/>
  <c r="N1126" i="1"/>
  <c r="M1127" i="1"/>
  <c r="N1127" i="1"/>
  <c r="M1128" i="1"/>
  <c r="N1128" i="1"/>
  <c r="M1129" i="1"/>
  <c r="N1129" i="1"/>
  <c r="M1131" i="1"/>
  <c r="N1131" i="1"/>
  <c r="M1132" i="1"/>
  <c r="N1132" i="1"/>
  <c r="M1133" i="1"/>
  <c r="N1133" i="1"/>
  <c r="M1134" i="1"/>
  <c r="N1134" i="1"/>
  <c r="M1135" i="1"/>
  <c r="N1135" i="1"/>
  <c r="M1136" i="1"/>
  <c r="N1136" i="1"/>
  <c r="M1137" i="1"/>
  <c r="N1137" i="1"/>
  <c r="M1138" i="1"/>
  <c r="N1138" i="1"/>
  <c r="M1139" i="1"/>
  <c r="N1139" i="1"/>
  <c r="M1141" i="1"/>
  <c r="N1141" i="1"/>
  <c r="M1142" i="1"/>
  <c r="N1142" i="1"/>
  <c r="M1143" i="1"/>
  <c r="N1143" i="1"/>
  <c r="M1144" i="1"/>
  <c r="N1144" i="1"/>
  <c r="M1145" i="1"/>
  <c r="N1145" i="1"/>
  <c r="M1146" i="1"/>
  <c r="N1146" i="1"/>
  <c r="M1147" i="1"/>
  <c r="N1147" i="1"/>
  <c r="M1148" i="1"/>
  <c r="N1148" i="1"/>
  <c r="M1149" i="1"/>
  <c r="N1149" i="1"/>
  <c r="M1150" i="1"/>
  <c r="N1150" i="1"/>
  <c r="M1151" i="1"/>
  <c r="N1151" i="1"/>
  <c r="M1152" i="1"/>
  <c r="N1152" i="1"/>
  <c r="M1153" i="1"/>
  <c r="N1153" i="1"/>
  <c r="M1155" i="1"/>
  <c r="N1155" i="1"/>
  <c r="M1156" i="1"/>
  <c r="N1156" i="1"/>
  <c r="M1157" i="1"/>
  <c r="N1157" i="1"/>
  <c r="M1158" i="1"/>
  <c r="N1158" i="1"/>
  <c r="M1159" i="1"/>
  <c r="N1159" i="1"/>
  <c r="M1160" i="1"/>
  <c r="N1160" i="1"/>
  <c r="M1161" i="1"/>
  <c r="N1161" i="1"/>
  <c r="M1162" i="1"/>
  <c r="N1162" i="1"/>
  <c r="M1163" i="1"/>
  <c r="N1163" i="1"/>
  <c r="M1164" i="1"/>
  <c r="N1164" i="1"/>
  <c r="M1165" i="1"/>
  <c r="N1165" i="1"/>
  <c r="M1166" i="1"/>
  <c r="N1166" i="1"/>
  <c r="M1167" i="1"/>
  <c r="N1167" i="1"/>
  <c r="M1168" i="1"/>
  <c r="N1168" i="1"/>
  <c r="M1169" i="1"/>
  <c r="N1169" i="1"/>
  <c r="M1170" i="1"/>
  <c r="N1170" i="1"/>
  <c r="M1171" i="1"/>
  <c r="N1171" i="1"/>
  <c r="M1173" i="1"/>
  <c r="N1173" i="1"/>
  <c r="M1174" i="1"/>
  <c r="N1174" i="1"/>
  <c r="M1175" i="1"/>
  <c r="N1175" i="1"/>
  <c r="M1176" i="1"/>
  <c r="N1176" i="1"/>
  <c r="M1177" i="1"/>
  <c r="N1177" i="1"/>
  <c r="M1178" i="1"/>
  <c r="N1178" i="1"/>
  <c r="M1179" i="1"/>
  <c r="N1179" i="1"/>
  <c r="M1180" i="1"/>
  <c r="N1180" i="1"/>
  <c r="M1181" i="1"/>
  <c r="N1181" i="1"/>
  <c r="M1182" i="1"/>
  <c r="N1182" i="1"/>
  <c r="M1183" i="1"/>
  <c r="N1183" i="1"/>
  <c r="M1184" i="1"/>
  <c r="N1184" i="1"/>
  <c r="M1185" i="1"/>
  <c r="N1185" i="1"/>
  <c r="M1186" i="1"/>
  <c r="N1186" i="1"/>
  <c r="M1187" i="1"/>
  <c r="N1187" i="1"/>
  <c r="M1188" i="1"/>
  <c r="N1188" i="1"/>
  <c r="M1189" i="1"/>
  <c r="N1189" i="1"/>
  <c r="M1190" i="1"/>
  <c r="N1190" i="1"/>
  <c r="M1191" i="1"/>
  <c r="N1191" i="1"/>
  <c r="M1192" i="1"/>
  <c r="N1192" i="1"/>
  <c r="M1193" i="1"/>
  <c r="N1193" i="1"/>
  <c r="M1194" i="1"/>
  <c r="N1194" i="1"/>
  <c r="M1195" i="1"/>
  <c r="N1195" i="1"/>
  <c r="M1196" i="1"/>
  <c r="N1196" i="1"/>
  <c r="M1197" i="1"/>
  <c r="N1197" i="1"/>
  <c r="M1199" i="1"/>
  <c r="N1199" i="1"/>
  <c r="M1200" i="1"/>
  <c r="N1200" i="1"/>
  <c r="M1201" i="1"/>
  <c r="N1201" i="1"/>
  <c r="M1202" i="1"/>
  <c r="N1202" i="1"/>
  <c r="M1203" i="1"/>
  <c r="N1203" i="1"/>
  <c r="M1204" i="1"/>
  <c r="N1204" i="1"/>
  <c r="M1205" i="1"/>
  <c r="N1205" i="1"/>
  <c r="M1206" i="1"/>
  <c r="N1206" i="1"/>
  <c r="M1207" i="1"/>
  <c r="N1207" i="1"/>
  <c r="M1208" i="1"/>
  <c r="N1208" i="1"/>
  <c r="M1209" i="1"/>
  <c r="N1209" i="1"/>
  <c r="M1210" i="1"/>
  <c r="N1210" i="1"/>
  <c r="M1211" i="1"/>
  <c r="N1211" i="1"/>
  <c r="M1212" i="1"/>
  <c r="N1212" i="1"/>
  <c r="M1213" i="1"/>
  <c r="N1213" i="1"/>
  <c r="M1214" i="1"/>
  <c r="N1214" i="1"/>
  <c r="M1215" i="1"/>
  <c r="N1215" i="1"/>
  <c r="M1216" i="1"/>
  <c r="N1216" i="1"/>
  <c r="M1217" i="1"/>
  <c r="N1217" i="1"/>
  <c r="M1218" i="1"/>
  <c r="N1218" i="1"/>
  <c r="M1219" i="1"/>
  <c r="N1219" i="1"/>
  <c r="M1220" i="1"/>
  <c r="N1220" i="1"/>
  <c r="M1221" i="1"/>
  <c r="N1221" i="1"/>
  <c r="M1222" i="1"/>
  <c r="N1222" i="1"/>
  <c r="M1223" i="1"/>
  <c r="N1223" i="1"/>
  <c r="M1224" i="1"/>
  <c r="N1224" i="1"/>
  <c r="M1225" i="1"/>
  <c r="N1225" i="1"/>
  <c r="M1226" i="1"/>
  <c r="N1226" i="1"/>
  <c r="M1227" i="1"/>
  <c r="N1227" i="1"/>
  <c r="M1228" i="1"/>
  <c r="N1228" i="1"/>
  <c r="M1229" i="1"/>
  <c r="N1229" i="1"/>
  <c r="M1230" i="1"/>
  <c r="N1230" i="1"/>
  <c r="M1231" i="1"/>
  <c r="N1231" i="1"/>
  <c r="M1232" i="1"/>
  <c r="N1232" i="1"/>
  <c r="M1233" i="1"/>
  <c r="N1233" i="1"/>
  <c r="M1234" i="1"/>
  <c r="N1234" i="1"/>
  <c r="M1235" i="1"/>
  <c r="N1235" i="1"/>
  <c r="M1236" i="1"/>
  <c r="N1236" i="1"/>
  <c r="M1237" i="1"/>
  <c r="N1237" i="1"/>
  <c r="M1238" i="1"/>
  <c r="N1238" i="1"/>
  <c r="M1239" i="1"/>
  <c r="N1239" i="1"/>
  <c r="M1240" i="1"/>
  <c r="N1240" i="1"/>
  <c r="M1241" i="1"/>
  <c r="N1241" i="1"/>
  <c r="M1242" i="1"/>
  <c r="N1242" i="1"/>
  <c r="M1243" i="1"/>
  <c r="N1243" i="1"/>
  <c r="M1244" i="1"/>
  <c r="N1244" i="1"/>
  <c r="M1245" i="1"/>
  <c r="N1245" i="1"/>
  <c r="M1246" i="1"/>
  <c r="N1246" i="1"/>
  <c r="M1247" i="1"/>
  <c r="N1247" i="1"/>
  <c r="M1248" i="1"/>
  <c r="N1248" i="1"/>
  <c r="M1249" i="1"/>
  <c r="N1249" i="1"/>
  <c r="M1250" i="1"/>
  <c r="N1250" i="1"/>
  <c r="M1251" i="1"/>
  <c r="N1251" i="1"/>
  <c r="M1252" i="1"/>
  <c r="N1252" i="1"/>
  <c r="M1253" i="1"/>
  <c r="N1253" i="1"/>
  <c r="M1254" i="1"/>
  <c r="N1254" i="1"/>
  <c r="M1255" i="1"/>
  <c r="N1255" i="1"/>
  <c r="M1256" i="1"/>
  <c r="N1256" i="1"/>
  <c r="M1257" i="1"/>
  <c r="N1257" i="1"/>
  <c r="M1258" i="1"/>
  <c r="N1258" i="1"/>
  <c r="M1259" i="1"/>
  <c r="N1259" i="1"/>
  <c r="M1260" i="1"/>
  <c r="N1260" i="1"/>
  <c r="M1261" i="1"/>
  <c r="N1261" i="1"/>
  <c r="M1262" i="1"/>
  <c r="N1262" i="1"/>
  <c r="M1263" i="1"/>
  <c r="N1263" i="1"/>
  <c r="M1264" i="1"/>
  <c r="N1264" i="1"/>
  <c r="M1265" i="1"/>
  <c r="N1265" i="1"/>
  <c r="M1266" i="1"/>
  <c r="N1266" i="1"/>
  <c r="M1267" i="1"/>
  <c r="N1267" i="1"/>
  <c r="M1268" i="1"/>
  <c r="N1268" i="1"/>
  <c r="M1269" i="1"/>
  <c r="N1269" i="1"/>
  <c r="M1270" i="1"/>
  <c r="N1270" i="1"/>
  <c r="M1271" i="1"/>
  <c r="N1271" i="1"/>
  <c r="M1272" i="1"/>
  <c r="N1272" i="1"/>
  <c r="M1273" i="1"/>
  <c r="N1273" i="1"/>
  <c r="M1274" i="1"/>
  <c r="N1274" i="1"/>
  <c r="M1275" i="1"/>
  <c r="N1275" i="1"/>
  <c r="M1276" i="1"/>
  <c r="N1276" i="1"/>
  <c r="M1277" i="1"/>
  <c r="N1277" i="1"/>
  <c r="M1278" i="1"/>
  <c r="N1278" i="1"/>
  <c r="M1279" i="1"/>
  <c r="N1279" i="1"/>
  <c r="M1280" i="1"/>
  <c r="N1280" i="1"/>
  <c r="M1281" i="1"/>
  <c r="N1281" i="1"/>
  <c r="M1282" i="1"/>
  <c r="N1282" i="1"/>
  <c r="M1284" i="1"/>
  <c r="N1284" i="1"/>
  <c r="M1285" i="1"/>
  <c r="N1285" i="1"/>
  <c r="M1286" i="1"/>
  <c r="N1286" i="1"/>
  <c r="M1287" i="1"/>
  <c r="N1287" i="1"/>
  <c r="M1288" i="1"/>
  <c r="N1288" i="1"/>
  <c r="M1289" i="1"/>
  <c r="N1289" i="1"/>
  <c r="M1290" i="1"/>
  <c r="N1290" i="1"/>
  <c r="M1291" i="1"/>
  <c r="N1291" i="1"/>
  <c r="M1293" i="1"/>
  <c r="N1293" i="1"/>
  <c r="M1294" i="1"/>
  <c r="N1294" i="1"/>
  <c r="M1295" i="1"/>
  <c r="N1295" i="1"/>
  <c r="M1296" i="1"/>
  <c r="N1296" i="1"/>
  <c r="M1297" i="1"/>
  <c r="N1297" i="1"/>
  <c r="M1298" i="1"/>
  <c r="N1298" i="1"/>
  <c r="M1299" i="1"/>
  <c r="N1299" i="1"/>
  <c r="M1300" i="1"/>
  <c r="N1300" i="1"/>
  <c r="M1301" i="1"/>
  <c r="N1301" i="1"/>
  <c r="M1302" i="1"/>
  <c r="N1302" i="1"/>
  <c r="M1303" i="1"/>
  <c r="N1303" i="1"/>
  <c r="M1304" i="1"/>
  <c r="N1304" i="1"/>
  <c r="M1305" i="1"/>
  <c r="N1305" i="1"/>
  <c r="M1306" i="1"/>
  <c r="N1306" i="1"/>
  <c r="M1307" i="1"/>
  <c r="N1307" i="1"/>
  <c r="M1308" i="1"/>
  <c r="N1308" i="1"/>
  <c r="M1309" i="1"/>
  <c r="N1309" i="1"/>
  <c r="M1310" i="1"/>
  <c r="N1310" i="1"/>
  <c r="M1311" i="1"/>
  <c r="N1311" i="1"/>
  <c r="M1312" i="1"/>
  <c r="N1312" i="1"/>
  <c r="M1313" i="1"/>
  <c r="N1313" i="1"/>
  <c r="M1314" i="1"/>
  <c r="N1314" i="1"/>
  <c r="M1315" i="1"/>
  <c r="N1315" i="1"/>
  <c r="M1316" i="1"/>
  <c r="N1316" i="1"/>
  <c r="M1317" i="1"/>
  <c r="N1317" i="1"/>
  <c r="M1318" i="1"/>
  <c r="N1318" i="1"/>
  <c r="M1319" i="1"/>
  <c r="N1319" i="1"/>
  <c r="M1320" i="1"/>
  <c r="N1320" i="1"/>
  <c r="M1322" i="1"/>
  <c r="N1322" i="1"/>
  <c r="M1323" i="1"/>
  <c r="N1323" i="1"/>
  <c r="M1324" i="1"/>
  <c r="N1324" i="1"/>
  <c r="M1325" i="1"/>
  <c r="N1325" i="1"/>
  <c r="M1326" i="1"/>
  <c r="N1326" i="1"/>
  <c r="M1327" i="1"/>
  <c r="N1327" i="1"/>
  <c r="M1328" i="1"/>
  <c r="N1328" i="1"/>
  <c r="M1329" i="1"/>
  <c r="N1329" i="1"/>
  <c r="M1330" i="1"/>
  <c r="N1330" i="1"/>
  <c r="M1331" i="1"/>
  <c r="N1331" i="1"/>
  <c r="M1332" i="1"/>
  <c r="N1332" i="1"/>
  <c r="M1333" i="1"/>
  <c r="N1333" i="1"/>
  <c r="M1334" i="1"/>
  <c r="N1334" i="1"/>
  <c r="M1335" i="1"/>
  <c r="N1335" i="1"/>
  <c r="M1336" i="1"/>
  <c r="N1336" i="1"/>
  <c r="M1337" i="1"/>
  <c r="N1337" i="1"/>
  <c r="M1339" i="1"/>
  <c r="N1339" i="1"/>
  <c r="M1340" i="1"/>
  <c r="N1340" i="1"/>
  <c r="M1341" i="1"/>
  <c r="N1341" i="1"/>
  <c r="M1342" i="1"/>
  <c r="N1342" i="1"/>
  <c r="M1343" i="1"/>
  <c r="N1343" i="1"/>
  <c r="M1344" i="1"/>
  <c r="N1344" i="1"/>
  <c r="M1345" i="1"/>
  <c r="N1345" i="1"/>
  <c r="M1346" i="1"/>
  <c r="N1346" i="1"/>
  <c r="M1347" i="1"/>
  <c r="N1347" i="1"/>
  <c r="M1348" i="1"/>
  <c r="N1348" i="1"/>
  <c r="M1349" i="1"/>
  <c r="N1349" i="1"/>
  <c r="M1350" i="1"/>
  <c r="N1350" i="1"/>
  <c r="M1351" i="1"/>
  <c r="N1351" i="1"/>
  <c r="M1352" i="1"/>
  <c r="N1352" i="1"/>
  <c r="M1353" i="1"/>
  <c r="N1353" i="1"/>
  <c r="M1354" i="1"/>
  <c r="N1354" i="1"/>
  <c r="M1355" i="1"/>
  <c r="N1355" i="1"/>
  <c r="M1356" i="1"/>
  <c r="N1356" i="1"/>
  <c r="M1357" i="1"/>
  <c r="N1357" i="1"/>
  <c r="M1358" i="1"/>
  <c r="N1358" i="1"/>
  <c r="M1359" i="1"/>
  <c r="N1359" i="1"/>
  <c r="M1360" i="1"/>
  <c r="N1360" i="1"/>
  <c r="M1361" i="1"/>
  <c r="N1361" i="1"/>
  <c r="M1362" i="1"/>
  <c r="N1362" i="1"/>
  <c r="M1363" i="1"/>
  <c r="N1363" i="1"/>
  <c r="M1364" i="1"/>
  <c r="N1364" i="1"/>
  <c r="M1365" i="1"/>
  <c r="N1365" i="1"/>
  <c r="M1366" i="1"/>
  <c r="N1366" i="1"/>
  <c r="M1367" i="1"/>
  <c r="N1367" i="1"/>
  <c r="M1368" i="1"/>
  <c r="N1368" i="1"/>
  <c r="M1370" i="1"/>
  <c r="N1370" i="1"/>
  <c r="M1371" i="1"/>
  <c r="N1371" i="1"/>
  <c r="M1372" i="1"/>
  <c r="N1372" i="1"/>
  <c r="M1373" i="1"/>
  <c r="N1373" i="1"/>
  <c r="M1374" i="1"/>
  <c r="N1374" i="1"/>
  <c r="M1375" i="1"/>
  <c r="N1375" i="1"/>
  <c r="M1376" i="1"/>
  <c r="N1376" i="1"/>
  <c r="M1377" i="1"/>
  <c r="N1377" i="1"/>
  <c r="M1378" i="1"/>
  <c r="N1378" i="1"/>
  <c r="M1379" i="1"/>
  <c r="N1379" i="1"/>
  <c r="M1380" i="1"/>
  <c r="N1380" i="1"/>
  <c r="M1381" i="1"/>
  <c r="N1381" i="1"/>
  <c r="M1382" i="1"/>
  <c r="N1382" i="1"/>
  <c r="M1383" i="1"/>
  <c r="N1383" i="1"/>
  <c r="M1384" i="1"/>
  <c r="N1384" i="1"/>
  <c r="M1385" i="1"/>
  <c r="N1385" i="1"/>
  <c r="M1386" i="1"/>
  <c r="N1386" i="1"/>
  <c r="M1387" i="1"/>
  <c r="N1387" i="1"/>
  <c r="M1389" i="1"/>
  <c r="N1389" i="1"/>
  <c r="M1390" i="1"/>
  <c r="N1390" i="1"/>
  <c r="M1391" i="1"/>
  <c r="N1391" i="1"/>
  <c r="M1392" i="1"/>
  <c r="N1392" i="1"/>
  <c r="M1393" i="1"/>
  <c r="N1393" i="1"/>
  <c r="M1394" i="1"/>
  <c r="N1394" i="1"/>
  <c r="M1395" i="1"/>
  <c r="N1395" i="1"/>
  <c r="M1396" i="1"/>
  <c r="N1396" i="1"/>
  <c r="M1397" i="1"/>
  <c r="N1397" i="1"/>
  <c r="M1398" i="1"/>
  <c r="N1398" i="1"/>
  <c r="M1399" i="1"/>
  <c r="N1399" i="1"/>
  <c r="M1400" i="1"/>
  <c r="N1400" i="1"/>
  <c r="M1401" i="1"/>
  <c r="N1401" i="1"/>
  <c r="M1402" i="1"/>
  <c r="N1402" i="1"/>
  <c r="M1403" i="1"/>
  <c r="N1403" i="1"/>
  <c r="M1404" i="1"/>
  <c r="N1404" i="1"/>
  <c r="M1405" i="1"/>
  <c r="N1405" i="1"/>
  <c r="M1407" i="1"/>
  <c r="N1407" i="1"/>
  <c r="M1408" i="1"/>
  <c r="N1408" i="1"/>
  <c r="M1409" i="1"/>
  <c r="N1409" i="1"/>
  <c r="M1410" i="1"/>
  <c r="N1410" i="1"/>
  <c r="M1411" i="1"/>
  <c r="N1411" i="1"/>
  <c r="M1412" i="1"/>
  <c r="N1412" i="1"/>
  <c r="M1413" i="1"/>
  <c r="N1413" i="1"/>
  <c r="M1414" i="1"/>
  <c r="N1414" i="1"/>
  <c r="M1415" i="1"/>
  <c r="N1415" i="1"/>
  <c r="M1416" i="1"/>
  <c r="N1416" i="1"/>
  <c r="M1417" i="1"/>
  <c r="N1417" i="1"/>
  <c r="M1418" i="1"/>
  <c r="N1418" i="1"/>
  <c r="M1419" i="1"/>
  <c r="N1419" i="1"/>
  <c r="M1420" i="1"/>
  <c r="N1420" i="1"/>
  <c r="M1421" i="1"/>
  <c r="N1421" i="1"/>
  <c r="M1422" i="1"/>
  <c r="N1422" i="1"/>
  <c r="M1423" i="1"/>
  <c r="N1423" i="1"/>
  <c r="M1424" i="1"/>
  <c r="N1424" i="1"/>
  <c r="M1425" i="1"/>
  <c r="N1425" i="1"/>
  <c r="M1426" i="1"/>
  <c r="N1426" i="1"/>
  <c r="M1427" i="1"/>
  <c r="N1427" i="1"/>
  <c r="M1428" i="1"/>
  <c r="N1428" i="1"/>
  <c r="M1429" i="1"/>
  <c r="N1429" i="1"/>
  <c r="M1430" i="1"/>
  <c r="N1430" i="1"/>
  <c r="M1431" i="1"/>
  <c r="N1431" i="1"/>
  <c r="M1432" i="1"/>
  <c r="N1432" i="1"/>
  <c r="M1433" i="1"/>
  <c r="N1433" i="1"/>
  <c r="M1434" i="1"/>
  <c r="N1434" i="1"/>
  <c r="M1435" i="1"/>
  <c r="N1435" i="1"/>
  <c r="M1436" i="1"/>
  <c r="N1436" i="1"/>
  <c r="M1437" i="1"/>
  <c r="N1437" i="1"/>
  <c r="M1438" i="1"/>
  <c r="N1438" i="1"/>
  <c r="M1439" i="1"/>
  <c r="N1439" i="1"/>
  <c r="M1441" i="1"/>
  <c r="N1441" i="1"/>
  <c r="M1442" i="1"/>
  <c r="N1442" i="1"/>
  <c r="M1443" i="1"/>
  <c r="N1443" i="1"/>
  <c r="M1444" i="1"/>
  <c r="N1444" i="1"/>
  <c r="M1445" i="1"/>
  <c r="N1445" i="1"/>
  <c r="M1446" i="1"/>
  <c r="N1446" i="1"/>
  <c r="M1447" i="1"/>
  <c r="N1447" i="1"/>
  <c r="M1448" i="1"/>
  <c r="N1448" i="1"/>
  <c r="M1449" i="1"/>
  <c r="N1449" i="1"/>
  <c r="M1450" i="1"/>
  <c r="N1450" i="1"/>
  <c r="M1451" i="1"/>
  <c r="N1451" i="1"/>
  <c r="M1452" i="1"/>
  <c r="N1452" i="1"/>
  <c r="M1454" i="1"/>
  <c r="N1454" i="1"/>
  <c r="M1455" i="1"/>
  <c r="N1455" i="1"/>
  <c r="M1456" i="1"/>
  <c r="N1456" i="1"/>
  <c r="M1457" i="1"/>
  <c r="N1457" i="1"/>
  <c r="M1458" i="1"/>
  <c r="N1458" i="1"/>
  <c r="M1459" i="1"/>
  <c r="N1459" i="1"/>
  <c r="M1460" i="1"/>
  <c r="N1460" i="1"/>
  <c r="M1461" i="1"/>
  <c r="N1461" i="1"/>
  <c r="M1462" i="1"/>
  <c r="N1462" i="1"/>
  <c r="M1463" i="1"/>
  <c r="N1463" i="1"/>
  <c r="M1464" i="1"/>
  <c r="N1464" i="1"/>
  <c r="M1465" i="1"/>
  <c r="N1465" i="1"/>
  <c r="M1466" i="1"/>
  <c r="N1466" i="1"/>
  <c r="M1467" i="1"/>
  <c r="N1467" i="1"/>
  <c r="M1468" i="1"/>
  <c r="N1468" i="1"/>
  <c r="M1469" i="1"/>
  <c r="N1469" i="1"/>
  <c r="M1470" i="1"/>
  <c r="N1470" i="1"/>
  <c r="M1471" i="1"/>
  <c r="N1471" i="1"/>
  <c r="M1472" i="1"/>
  <c r="N1472" i="1"/>
  <c r="M1473" i="1"/>
  <c r="N1473" i="1"/>
  <c r="M1474" i="1"/>
  <c r="N1474" i="1"/>
  <c r="M1475" i="1"/>
  <c r="N1475" i="1"/>
  <c r="M1476" i="1"/>
  <c r="N1476" i="1"/>
  <c r="M1478" i="1"/>
  <c r="N1478" i="1"/>
  <c r="M1479" i="1"/>
  <c r="N1479" i="1"/>
  <c r="M1480" i="1"/>
  <c r="N1480" i="1"/>
  <c r="M1481" i="1"/>
  <c r="N1481" i="1"/>
  <c r="M1482" i="1"/>
  <c r="N1482" i="1"/>
  <c r="M1483" i="1"/>
  <c r="N1483" i="1"/>
  <c r="M1484" i="1"/>
  <c r="N1484" i="1"/>
  <c r="M1485" i="1"/>
  <c r="N1485" i="1"/>
  <c r="M1486" i="1"/>
  <c r="N1486" i="1"/>
  <c r="M1488" i="1"/>
  <c r="N1488" i="1"/>
  <c r="M1489" i="1"/>
  <c r="N1489" i="1"/>
  <c r="M1490" i="1"/>
  <c r="N1490" i="1"/>
  <c r="M1491" i="1"/>
  <c r="N1491" i="1"/>
  <c r="M1492" i="1"/>
  <c r="N1492" i="1"/>
  <c r="M1493" i="1"/>
  <c r="N1493" i="1"/>
  <c r="M1494" i="1"/>
  <c r="N1494" i="1"/>
  <c r="M1495" i="1"/>
  <c r="N1495" i="1"/>
  <c r="M1496" i="1"/>
  <c r="N1496" i="1"/>
  <c r="M1497" i="1"/>
  <c r="N1497" i="1"/>
  <c r="M1499" i="1"/>
  <c r="N1499" i="1"/>
  <c r="M1500" i="1"/>
  <c r="N1500" i="1"/>
  <c r="M1501" i="1"/>
  <c r="N1501" i="1"/>
  <c r="M1502" i="1"/>
  <c r="N1502" i="1"/>
  <c r="M1503" i="1"/>
  <c r="N1503" i="1"/>
  <c r="M1504" i="1"/>
  <c r="N1504" i="1"/>
  <c r="M1506" i="1"/>
  <c r="N1506" i="1"/>
  <c r="M1507" i="1"/>
  <c r="N1507" i="1"/>
  <c r="M1508" i="1"/>
  <c r="N1508" i="1"/>
  <c r="M1509" i="1"/>
  <c r="N1509" i="1"/>
  <c r="M1510" i="1"/>
  <c r="N1510" i="1"/>
  <c r="M1511" i="1"/>
  <c r="N1511" i="1"/>
  <c r="M1512" i="1"/>
  <c r="N1512" i="1"/>
  <c r="M1513" i="1"/>
  <c r="N1513" i="1"/>
  <c r="M1514" i="1"/>
  <c r="N1514" i="1"/>
  <c r="M1516" i="1"/>
  <c r="N1516" i="1"/>
  <c r="M1517" i="1"/>
  <c r="N1517" i="1"/>
  <c r="M1518" i="1"/>
  <c r="N1518" i="1"/>
  <c r="M1519" i="1"/>
  <c r="N1519" i="1"/>
  <c r="M1520" i="1"/>
  <c r="N1520" i="1"/>
  <c r="M1521" i="1"/>
  <c r="N1521" i="1"/>
  <c r="M1523" i="1"/>
  <c r="N1523" i="1"/>
  <c r="M1524" i="1"/>
  <c r="N1524" i="1"/>
  <c r="M1525" i="1"/>
  <c r="N1525" i="1"/>
  <c r="M1526" i="1"/>
  <c r="N1526" i="1"/>
  <c r="M1527" i="1"/>
  <c r="N1527" i="1"/>
  <c r="M1528" i="1"/>
  <c r="N1528" i="1"/>
  <c r="M1529" i="1"/>
  <c r="N1529" i="1"/>
  <c r="M1531" i="1"/>
  <c r="N1531" i="1"/>
  <c r="M1532" i="1"/>
  <c r="N1532" i="1"/>
  <c r="M1533" i="1"/>
  <c r="N1533" i="1"/>
  <c r="M1534" i="1"/>
  <c r="N1534" i="1"/>
  <c r="M1535" i="1"/>
  <c r="N1535" i="1"/>
  <c r="M1547" i="1"/>
  <c r="N1547" i="1"/>
  <c r="M1548" i="1"/>
  <c r="N1548" i="1"/>
  <c r="M1549" i="1"/>
  <c r="N1549" i="1"/>
  <c r="M1550" i="1"/>
  <c r="N1550" i="1"/>
  <c r="M1551" i="1"/>
  <c r="N1551" i="1"/>
  <c r="M1552" i="1"/>
  <c r="N1552" i="1"/>
  <c r="M1553" i="1"/>
  <c r="N1553" i="1"/>
  <c r="M1554" i="1"/>
  <c r="N1554" i="1"/>
  <c r="M1555" i="1"/>
  <c r="N1555" i="1"/>
  <c r="M1556" i="1"/>
  <c r="N1556" i="1"/>
  <c r="M1557" i="1"/>
  <c r="N1557" i="1"/>
  <c r="M1558" i="1"/>
  <c r="N1558" i="1"/>
  <c r="M1559" i="1"/>
  <c r="N1559" i="1"/>
  <c r="M1560" i="1"/>
  <c r="N1560" i="1"/>
  <c r="M1561" i="1"/>
  <c r="N1561" i="1"/>
  <c r="M1562" i="1"/>
  <c r="N1562" i="1"/>
  <c r="M1564" i="1"/>
  <c r="N1564" i="1"/>
  <c r="M1565" i="1"/>
  <c r="N1565" i="1"/>
  <c r="M1566" i="1"/>
  <c r="N1566" i="1"/>
  <c r="M1567" i="1"/>
  <c r="N1567" i="1"/>
  <c r="M1568" i="1"/>
  <c r="N1568" i="1"/>
  <c r="M1570" i="1"/>
  <c r="N1570" i="1"/>
  <c r="M1571" i="1"/>
  <c r="N1571" i="1"/>
  <c r="M1572" i="1"/>
  <c r="N1572" i="1"/>
  <c r="M1573" i="1"/>
  <c r="N1573" i="1"/>
  <c r="M1574" i="1"/>
  <c r="N1574" i="1"/>
  <c r="M1575" i="1"/>
  <c r="N1575" i="1"/>
  <c r="M1576" i="1"/>
  <c r="N1576" i="1"/>
  <c r="M1577" i="1"/>
  <c r="N1577" i="1"/>
  <c r="M1578" i="1"/>
  <c r="N1578" i="1"/>
  <c r="M1579" i="1"/>
  <c r="N1579" i="1"/>
  <c r="M1580" i="1"/>
  <c r="N1580" i="1"/>
  <c r="M1581" i="1"/>
  <c r="N1581" i="1"/>
  <c r="M1582" i="1"/>
  <c r="N1582" i="1"/>
  <c r="M1583" i="1"/>
  <c r="N1583" i="1"/>
  <c r="M1584" i="1"/>
  <c r="N1584" i="1"/>
  <c r="M1585" i="1"/>
  <c r="N1585" i="1"/>
  <c r="M1586" i="1"/>
  <c r="N1586" i="1"/>
  <c r="M1587" i="1"/>
  <c r="N1587" i="1"/>
  <c r="M1588" i="1"/>
  <c r="N1588" i="1"/>
  <c r="M1589" i="1"/>
  <c r="N1589" i="1"/>
  <c r="M1590" i="1"/>
  <c r="N1590" i="1"/>
  <c r="M1591" i="1"/>
  <c r="N1591" i="1"/>
  <c r="M1592" i="1"/>
  <c r="N1592" i="1"/>
  <c r="M1594" i="1"/>
  <c r="N1594" i="1"/>
  <c r="M1595" i="1"/>
  <c r="N1595" i="1"/>
  <c r="M1596" i="1"/>
  <c r="N1596" i="1"/>
  <c r="M1597" i="1"/>
  <c r="N1597" i="1"/>
  <c r="M1598" i="1"/>
  <c r="N1598" i="1"/>
  <c r="M1599" i="1"/>
  <c r="N1599" i="1"/>
  <c r="M1600" i="1"/>
  <c r="N1600" i="1"/>
  <c r="M1601" i="1"/>
  <c r="N1601" i="1"/>
  <c r="M1602" i="1"/>
  <c r="N1602" i="1"/>
  <c r="M1603" i="1"/>
  <c r="N1603" i="1"/>
  <c r="M1604" i="1"/>
  <c r="N1604" i="1"/>
  <c r="M1605" i="1"/>
  <c r="N1605" i="1"/>
  <c r="M1606" i="1"/>
  <c r="N1606" i="1"/>
  <c r="M1607" i="1"/>
  <c r="N1607" i="1"/>
  <c r="M1608" i="1"/>
  <c r="N1608" i="1"/>
  <c r="M1609" i="1"/>
  <c r="N1609" i="1"/>
  <c r="M1610" i="1"/>
  <c r="N1610" i="1"/>
  <c r="M1611" i="1"/>
  <c r="N1611" i="1"/>
  <c r="M1612" i="1"/>
  <c r="N1612" i="1"/>
  <c r="M1613" i="1"/>
  <c r="N1613" i="1"/>
  <c r="M1614" i="1"/>
  <c r="N1614" i="1"/>
  <c r="M1615" i="1"/>
  <c r="N1615" i="1"/>
  <c r="M1616" i="1"/>
  <c r="N1616" i="1"/>
  <c r="M1618" i="1"/>
  <c r="N1618" i="1"/>
  <c r="M1619" i="1"/>
  <c r="N1619" i="1"/>
  <c r="M1620" i="1"/>
  <c r="N1620" i="1"/>
  <c r="M1621" i="1"/>
  <c r="N1621" i="1"/>
  <c r="M1622" i="1"/>
  <c r="N1622" i="1"/>
  <c r="M1623" i="1"/>
  <c r="N1623" i="1"/>
  <c r="M1624" i="1"/>
  <c r="N1624" i="1"/>
  <c r="M1625" i="1"/>
  <c r="N1625" i="1"/>
  <c r="M1626" i="1"/>
  <c r="N1626" i="1"/>
  <c r="M1627" i="1"/>
  <c r="N1627" i="1"/>
  <c r="M1628" i="1"/>
  <c r="N1628" i="1"/>
  <c r="M1629" i="1"/>
  <c r="N1629" i="1"/>
  <c r="M1630" i="1"/>
  <c r="N1630" i="1"/>
  <c r="M1631" i="1"/>
  <c r="N1631" i="1"/>
  <c r="M1632" i="1"/>
  <c r="N1632" i="1"/>
  <c r="M1633" i="1"/>
  <c r="N1633" i="1"/>
  <c r="M1634" i="1"/>
  <c r="N1634" i="1"/>
  <c r="M1635" i="1"/>
  <c r="N1635" i="1"/>
  <c r="M1636" i="1"/>
  <c r="N1636" i="1"/>
  <c r="M1637" i="1"/>
  <c r="N1637" i="1"/>
  <c r="M1638" i="1"/>
  <c r="N1638" i="1"/>
  <c r="M1639" i="1"/>
  <c r="N1639" i="1"/>
  <c r="M1640" i="1"/>
  <c r="N1640" i="1"/>
  <c r="M1641" i="1"/>
  <c r="N1641" i="1"/>
  <c r="M1643" i="1"/>
  <c r="N1643" i="1"/>
  <c r="M1644" i="1"/>
  <c r="N1644" i="1"/>
  <c r="M1645" i="1"/>
  <c r="N1645" i="1"/>
  <c r="M1646" i="1"/>
  <c r="N1646" i="1"/>
  <c r="M1647" i="1"/>
  <c r="N1647" i="1"/>
  <c r="M1649" i="1"/>
  <c r="N1649" i="1"/>
  <c r="M1650" i="1"/>
  <c r="N1650" i="1"/>
  <c r="M1651" i="1"/>
  <c r="N1651" i="1"/>
  <c r="M1652" i="1"/>
  <c r="N1652" i="1"/>
  <c r="M1653" i="1"/>
  <c r="N1653" i="1"/>
  <c r="M1654" i="1"/>
  <c r="N1654" i="1"/>
  <c r="M1655" i="1"/>
  <c r="N1655" i="1"/>
  <c r="M1656" i="1"/>
  <c r="N1656" i="1"/>
  <c r="M1657" i="1"/>
  <c r="N1657" i="1"/>
  <c r="M1658" i="1"/>
  <c r="N1658" i="1"/>
  <c r="M1659" i="1"/>
  <c r="N1659" i="1"/>
  <c r="M1661" i="1"/>
  <c r="N1661" i="1"/>
  <c r="M1662" i="1"/>
  <c r="N1662" i="1"/>
  <c r="M1663" i="1"/>
  <c r="N1663" i="1"/>
  <c r="M1664" i="1"/>
  <c r="N1664" i="1"/>
  <c r="M1665" i="1"/>
  <c r="N1665" i="1"/>
  <c r="M1667" i="1"/>
  <c r="N1667" i="1"/>
  <c r="M1668" i="1"/>
  <c r="N1668" i="1"/>
  <c r="M1669" i="1"/>
  <c r="N1669" i="1"/>
  <c r="M1670" i="1"/>
  <c r="N1670" i="1"/>
  <c r="M1672" i="1"/>
  <c r="N1672" i="1"/>
  <c r="M1673" i="1"/>
  <c r="N1673" i="1"/>
  <c r="M1674" i="1"/>
  <c r="N1674" i="1"/>
  <c r="M1675" i="1"/>
  <c r="N1675" i="1"/>
  <c r="M1676" i="1"/>
  <c r="N1676" i="1"/>
  <c r="M1677" i="1"/>
  <c r="N1677" i="1"/>
  <c r="M1678" i="1"/>
  <c r="N1678" i="1"/>
  <c r="M1679" i="1"/>
  <c r="N1679" i="1"/>
  <c r="M1680" i="1"/>
  <c r="N1680" i="1"/>
  <c r="M1681" i="1"/>
  <c r="N1681" i="1"/>
  <c r="M1684" i="1"/>
  <c r="N1684" i="1"/>
  <c r="M1685" i="1"/>
  <c r="N1685" i="1"/>
  <c r="M1686" i="1"/>
  <c r="N1686" i="1"/>
  <c r="M1687" i="1"/>
  <c r="N1687" i="1"/>
  <c r="M1688" i="1"/>
  <c r="N1688" i="1"/>
  <c r="M1689" i="1"/>
  <c r="N1689" i="1"/>
  <c r="M1691" i="1"/>
  <c r="N1691" i="1"/>
  <c r="M1692" i="1"/>
  <c r="N1692" i="1"/>
  <c r="M1693" i="1"/>
  <c r="N1693" i="1"/>
  <c r="M1694" i="1"/>
  <c r="N1694" i="1"/>
  <c r="M1695" i="1"/>
  <c r="N1695" i="1"/>
  <c r="M1696" i="1"/>
  <c r="N1696" i="1"/>
  <c r="M1697" i="1"/>
  <c r="N1697" i="1"/>
  <c r="M1698" i="1"/>
  <c r="N1698" i="1"/>
  <c r="M1699" i="1"/>
  <c r="N1699" i="1"/>
  <c r="M1700" i="1"/>
  <c r="N1700" i="1"/>
  <c r="M1701" i="1"/>
  <c r="N1701" i="1"/>
  <c r="M1702" i="1"/>
  <c r="N1702" i="1"/>
  <c r="M1703" i="1"/>
  <c r="N1703" i="1"/>
  <c r="M1704" i="1"/>
  <c r="N1704" i="1"/>
  <c r="M1705" i="1"/>
  <c r="N1705" i="1"/>
  <c r="M1706" i="1"/>
  <c r="N1706" i="1"/>
  <c r="M1707" i="1"/>
  <c r="N1707" i="1"/>
  <c r="M1708" i="1"/>
  <c r="N1708" i="1"/>
  <c r="M1709" i="1"/>
  <c r="N1709" i="1"/>
  <c r="M1710" i="1"/>
  <c r="N1710" i="1"/>
  <c r="M1711" i="1"/>
  <c r="N1711" i="1"/>
  <c r="M1712" i="1"/>
  <c r="N1712" i="1"/>
  <c r="M1713" i="1"/>
  <c r="N1713" i="1"/>
  <c r="M1714" i="1"/>
  <c r="N1714" i="1"/>
  <c r="M1715" i="1"/>
  <c r="N1715" i="1"/>
  <c r="M1716" i="1"/>
  <c r="N1716" i="1"/>
  <c r="M1717" i="1"/>
  <c r="N1717" i="1"/>
  <c r="M1718" i="1"/>
  <c r="N1718" i="1"/>
  <c r="M1719" i="1"/>
  <c r="N1719" i="1"/>
  <c r="M1720" i="1"/>
  <c r="N1720" i="1"/>
  <c r="M1721" i="1"/>
  <c r="N1721" i="1"/>
  <c r="M1722" i="1"/>
  <c r="N1722" i="1"/>
  <c r="M1723" i="1"/>
  <c r="N1723" i="1"/>
  <c r="M1724" i="1"/>
  <c r="N1724" i="1"/>
  <c r="M1725" i="1"/>
  <c r="N1725" i="1"/>
  <c r="M1726" i="1"/>
  <c r="N1726" i="1"/>
  <c r="M1727" i="1"/>
  <c r="N1727" i="1"/>
  <c r="M1728" i="1"/>
  <c r="N1728" i="1"/>
  <c r="M1729" i="1"/>
  <c r="N1729" i="1"/>
  <c r="M1730" i="1"/>
  <c r="N1730" i="1"/>
  <c r="M1731" i="1"/>
  <c r="N1731" i="1"/>
  <c r="M1732" i="1"/>
  <c r="N1732" i="1"/>
  <c r="M1733" i="1"/>
  <c r="N1733" i="1"/>
  <c r="M1735" i="1"/>
  <c r="N1735" i="1"/>
  <c r="M1736" i="1"/>
  <c r="N1736" i="1"/>
  <c r="M1737" i="1"/>
  <c r="N1737" i="1"/>
  <c r="M1738" i="1"/>
  <c r="N1738" i="1"/>
  <c r="M1739" i="1"/>
  <c r="N1739" i="1"/>
  <c r="M1740" i="1"/>
  <c r="N1740" i="1"/>
  <c r="M1741" i="1"/>
  <c r="N1741" i="1"/>
  <c r="M1742" i="1"/>
  <c r="N1742" i="1"/>
  <c r="M1743" i="1"/>
  <c r="N1743" i="1"/>
  <c r="M1744" i="1"/>
  <c r="N1744" i="1"/>
  <c r="M1745" i="1"/>
  <c r="N1745" i="1"/>
  <c r="M1746" i="1"/>
  <c r="N1746" i="1"/>
  <c r="M1747" i="1"/>
  <c r="N1747" i="1"/>
  <c r="M1748" i="1"/>
  <c r="N1748" i="1"/>
  <c r="M1760" i="1"/>
  <c r="N1760" i="1"/>
  <c r="M1761" i="1"/>
  <c r="N1761" i="1"/>
  <c r="M1762" i="1"/>
  <c r="N1762" i="1"/>
  <c r="M1763" i="1"/>
  <c r="N1763" i="1"/>
  <c r="M1764" i="1"/>
  <c r="N1764" i="1"/>
  <c r="M1765" i="1"/>
  <c r="N1765" i="1"/>
  <c r="M1766" i="1"/>
  <c r="N1766" i="1"/>
  <c r="M1767" i="1"/>
  <c r="N1767" i="1"/>
  <c r="M1768" i="1"/>
  <c r="N1768" i="1"/>
  <c r="M1769" i="1"/>
  <c r="N1769" i="1"/>
  <c r="L1771" i="1"/>
  <c r="M1771" i="1"/>
  <c r="N1771" i="1"/>
  <c r="M1772" i="1"/>
  <c r="N1772" i="1"/>
  <c r="M1773" i="1"/>
  <c r="N1773" i="1"/>
  <c r="M1774" i="1"/>
  <c r="N1774" i="1"/>
  <c r="M1779" i="1"/>
  <c r="N1779" i="1"/>
  <c r="M1780" i="1"/>
  <c r="N1780" i="1"/>
  <c r="M1781" i="1"/>
  <c r="N1781" i="1"/>
  <c r="M1782" i="1"/>
  <c r="N1782" i="1"/>
  <c r="M1783" i="1"/>
  <c r="N1783" i="1"/>
  <c r="M1784" i="1"/>
  <c r="N1784" i="1"/>
  <c r="M1785" i="1"/>
  <c r="N1785" i="1"/>
  <c r="M1786" i="1"/>
  <c r="N1786" i="1"/>
  <c r="M1787" i="1"/>
  <c r="N1787" i="1"/>
  <c r="M1788" i="1"/>
  <c r="N1788" i="1"/>
  <c r="M1789" i="1"/>
  <c r="N1789" i="1"/>
  <c r="M1790" i="1"/>
  <c r="N1790" i="1"/>
  <c r="M1791" i="1"/>
  <c r="N1791" i="1"/>
  <c r="M1792" i="1"/>
  <c r="N1792" i="1"/>
  <c r="M1794" i="1"/>
  <c r="N1794" i="1"/>
  <c r="M1795" i="1"/>
  <c r="N1795" i="1"/>
  <c r="M1796" i="1"/>
  <c r="N1796" i="1"/>
  <c r="M1797" i="1"/>
  <c r="N1797" i="1"/>
  <c r="M1798" i="1"/>
  <c r="N1798" i="1"/>
  <c r="M1799" i="1"/>
  <c r="N1799" i="1"/>
  <c r="M1800" i="1"/>
  <c r="N1800" i="1"/>
  <c r="M1801" i="1"/>
  <c r="N1801" i="1"/>
  <c r="M1802" i="1"/>
  <c r="N1802" i="1"/>
  <c r="M1803" i="1"/>
  <c r="N1803" i="1"/>
  <c r="M1804" i="1"/>
  <c r="N1804" i="1"/>
  <c r="M1805" i="1"/>
  <c r="N1805" i="1"/>
  <c r="M1806" i="1"/>
  <c r="N1806" i="1"/>
  <c r="M1807" i="1"/>
  <c r="N1807" i="1"/>
  <c r="M1808" i="1"/>
  <c r="N1808" i="1"/>
  <c r="M1809" i="1"/>
  <c r="N1809" i="1"/>
  <c r="M1815" i="1"/>
  <c r="N1815" i="1"/>
  <c r="M1816" i="1"/>
  <c r="N1816" i="1"/>
  <c r="M1817" i="1"/>
  <c r="N1817" i="1"/>
  <c r="M1818" i="1"/>
  <c r="N1818" i="1"/>
  <c r="M1819" i="1"/>
  <c r="N1819" i="1"/>
  <c r="M1820" i="1"/>
  <c r="N1820" i="1"/>
  <c r="M1821" i="1"/>
  <c r="N1821" i="1"/>
  <c r="M1822" i="1"/>
  <c r="N1822" i="1"/>
  <c r="M1823" i="1"/>
  <c r="N1823" i="1"/>
  <c r="M1824" i="1"/>
  <c r="N1824" i="1"/>
  <c r="M1825" i="1"/>
  <c r="N1825" i="1"/>
  <c r="M1826" i="1"/>
  <c r="N1826" i="1"/>
  <c r="M1827" i="1"/>
  <c r="N1827" i="1"/>
  <c r="M1828" i="1"/>
  <c r="N1828" i="1"/>
  <c r="M1829" i="1"/>
  <c r="N1829" i="1"/>
  <c r="M1830" i="1"/>
  <c r="N1830" i="1"/>
  <c r="M1831" i="1"/>
  <c r="N1831" i="1"/>
  <c r="M1832" i="1"/>
  <c r="N1832" i="1"/>
  <c r="M1833" i="1"/>
  <c r="N1833" i="1"/>
  <c r="M1834" i="1"/>
  <c r="N1834" i="1"/>
  <c r="M1835" i="1"/>
  <c r="N1835" i="1"/>
  <c r="M1836" i="1"/>
  <c r="N1836" i="1"/>
  <c r="M1837" i="1"/>
  <c r="N1837" i="1"/>
  <c r="M1838" i="1"/>
  <c r="N1838" i="1"/>
  <c r="M1839" i="1"/>
  <c r="N1839" i="1"/>
  <c r="M1840" i="1"/>
  <c r="N1840" i="1"/>
  <c r="M1841" i="1"/>
  <c r="N1841" i="1"/>
  <c r="M1842" i="1"/>
  <c r="N1842" i="1"/>
  <c r="M1848" i="1"/>
  <c r="N1848" i="1"/>
  <c r="M1849" i="1"/>
  <c r="N1849" i="1"/>
  <c r="M1850" i="1"/>
  <c r="N1850" i="1"/>
  <c r="M1851" i="1"/>
  <c r="N1851" i="1"/>
  <c r="M1852" i="1"/>
  <c r="N1852" i="1"/>
  <c r="M1853" i="1"/>
  <c r="N1853" i="1"/>
  <c r="M1854" i="1"/>
  <c r="N1854" i="1"/>
  <c r="M1855" i="1"/>
  <c r="N1855" i="1"/>
  <c r="M1856" i="1"/>
  <c r="N1856" i="1"/>
  <c r="M1857" i="1"/>
  <c r="N1857" i="1"/>
  <c r="M1858" i="1"/>
  <c r="N1858" i="1"/>
  <c r="M1860" i="1"/>
  <c r="N1860" i="1"/>
  <c r="M1861" i="1"/>
  <c r="N1861" i="1"/>
  <c r="M1862" i="1"/>
  <c r="N1862" i="1"/>
  <c r="M1863" i="1"/>
  <c r="N1863" i="1"/>
  <c r="M1864" i="1"/>
  <c r="N1864" i="1"/>
  <c r="M1865" i="1"/>
  <c r="N1865" i="1"/>
  <c r="M1866" i="1"/>
  <c r="N1866" i="1"/>
  <c r="M1867" i="1"/>
  <c r="N1867" i="1"/>
  <c r="M1868" i="1"/>
  <c r="N1868" i="1"/>
  <c r="M1869" i="1"/>
  <c r="N1869" i="1"/>
  <c r="M1870" i="1"/>
  <c r="N1870" i="1"/>
  <c r="M1871" i="1"/>
  <c r="N1871" i="1"/>
  <c r="M1872" i="1"/>
  <c r="N1872" i="1"/>
  <c r="M1873" i="1"/>
  <c r="N1873" i="1"/>
  <c r="M1875" i="1"/>
  <c r="N1875" i="1"/>
  <c r="M1877" i="1"/>
  <c r="N1877" i="1"/>
  <c r="M1878" i="1"/>
  <c r="N1878" i="1"/>
  <c r="M1879" i="1"/>
  <c r="N1879" i="1"/>
  <c r="M1880" i="1"/>
  <c r="N1880" i="1"/>
  <c r="M1881" i="1"/>
  <c r="N1881" i="1"/>
  <c r="M1882" i="1"/>
  <c r="N1882" i="1"/>
  <c r="M1884" i="1"/>
  <c r="N1884" i="1"/>
  <c r="M1886" i="1"/>
  <c r="N1886" i="1"/>
  <c r="M1887" i="1"/>
  <c r="N1887" i="1"/>
  <c r="M1888" i="1"/>
  <c r="N1888" i="1"/>
  <c r="M1889" i="1"/>
  <c r="N1889" i="1"/>
  <c r="M1897" i="1"/>
  <c r="N1897" i="1"/>
  <c r="M1898" i="1"/>
  <c r="N1898" i="1"/>
  <c r="M1899" i="1"/>
  <c r="N1899" i="1"/>
  <c r="M1900" i="1"/>
  <c r="N1900" i="1"/>
  <c r="M1901" i="1"/>
  <c r="N1901" i="1"/>
  <c r="M1902" i="1"/>
  <c r="N1902" i="1"/>
  <c r="M1903" i="1"/>
  <c r="N1903" i="1"/>
  <c r="M1904" i="1"/>
  <c r="N1904" i="1"/>
  <c r="M1906" i="1"/>
  <c r="N1906" i="1"/>
  <c r="M1907" i="1"/>
  <c r="N1907" i="1"/>
  <c r="M1908" i="1"/>
  <c r="N1908" i="1"/>
  <c r="M1909" i="1"/>
  <c r="N1909" i="1"/>
  <c r="M1910" i="1"/>
  <c r="N1910" i="1"/>
  <c r="M1911" i="1"/>
  <c r="N1911" i="1"/>
  <c r="M1912" i="1"/>
  <c r="N1912" i="1"/>
  <c r="M1913" i="1"/>
  <c r="N1913" i="1"/>
  <c r="M1914" i="1"/>
  <c r="N1914" i="1"/>
  <c r="M1915" i="1"/>
  <c r="N1915" i="1"/>
  <c r="M1916" i="1"/>
  <c r="N1916" i="1"/>
  <c r="M1917" i="1"/>
  <c r="N1917" i="1"/>
  <c r="M1918" i="1"/>
  <c r="N1918" i="1"/>
  <c r="M1919" i="1"/>
  <c r="N1919" i="1"/>
  <c r="M1920" i="1"/>
  <c r="N1920" i="1"/>
  <c r="M1921" i="1"/>
  <c r="N1921" i="1"/>
  <c r="M1922" i="1"/>
  <c r="N1922" i="1"/>
  <c r="M1923" i="1"/>
  <c r="N1923" i="1"/>
  <c r="M1924" i="1"/>
  <c r="N1924" i="1"/>
  <c r="M1925" i="1"/>
  <c r="N1925" i="1"/>
  <c r="M1926" i="1"/>
  <c r="N1926" i="1"/>
  <c r="M1927" i="1"/>
  <c r="N1927" i="1"/>
  <c r="M1928" i="1"/>
  <c r="N1928" i="1"/>
  <c r="M1929" i="1"/>
  <c r="N1929" i="1"/>
  <c r="M1930" i="1"/>
  <c r="N1930" i="1"/>
  <c r="M1931" i="1"/>
  <c r="N1931" i="1"/>
  <c r="M1932" i="1"/>
  <c r="N1932" i="1"/>
  <c r="M1933" i="1"/>
  <c r="N1933" i="1"/>
  <c r="M1934" i="1"/>
  <c r="N1934" i="1"/>
  <c r="M1935" i="1"/>
  <c r="N1935" i="1"/>
  <c r="M1936" i="1"/>
  <c r="N1936" i="1"/>
  <c r="M1937" i="1"/>
  <c r="N1937" i="1"/>
  <c r="M1938" i="1"/>
  <c r="N1938" i="1"/>
  <c r="M1939" i="1"/>
  <c r="N1939" i="1"/>
  <c r="M1941" i="1"/>
  <c r="N1941" i="1"/>
  <c r="M1942" i="1"/>
  <c r="N1942" i="1"/>
  <c r="M1943" i="1"/>
  <c r="N1943" i="1"/>
  <c r="M1944" i="1"/>
  <c r="N1944" i="1"/>
  <c r="M1945" i="1"/>
  <c r="N1945" i="1"/>
  <c r="M1946" i="1"/>
  <c r="N1946" i="1"/>
  <c r="M1947" i="1"/>
  <c r="N1947" i="1"/>
  <c r="M1948" i="1"/>
  <c r="N1948" i="1"/>
  <c r="M1949" i="1"/>
  <c r="N1949" i="1"/>
  <c r="M1950" i="1"/>
  <c r="N1950" i="1"/>
  <c r="M1951" i="1"/>
  <c r="N1951" i="1"/>
  <c r="M1952" i="1"/>
  <c r="N1952" i="1"/>
  <c r="M1953" i="1"/>
  <c r="N1953" i="1"/>
  <c r="M1954" i="1"/>
  <c r="N1954" i="1"/>
  <c r="M1955" i="1"/>
  <c r="N1955" i="1"/>
  <c r="M1956" i="1"/>
  <c r="N1956" i="1"/>
  <c r="M1957" i="1"/>
  <c r="N1957" i="1"/>
  <c r="M1958" i="1"/>
  <c r="N1958" i="1"/>
  <c r="M1959" i="1"/>
  <c r="N1959" i="1"/>
  <c r="M1960" i="1"/>
  <c r="N1960" i="1"/>
  <c r="M1961" i="1"/>
  <c r="N1961" i="1"/>
  <c r="M1962" i="1"/>
  <c r="N1962" i="1"/>
  <c r="M1963" i="1"/>
  <c r="N1963" i="1"/>
  <c r="M1964" i="1"/>
  <c r="N1964" i="1"/>
  <c r="M1965" i="1"/>
  <c r="N1965" i="1"/>
  <c r="M1966" i="1"/>
  <c r="N1966" i="1"/>
  <c r="M1967" i="1"/>
  <c r="N1967" i="1"/>
  <c r="M1968" i="1"/>
  <c r="N1968" i="1"/>
  <c r="M1969" i="1"/>
  <c r="N1969" i="1"/>
  <c r="M1970" i="1"/>
  <c r="N1970" i="1"/>
  <c r="M1971" i="1"/>
  <c r="N1971" i="1"/>
  <c r="M1972" i="1"/>
  <c r="N1972" i="1"/>
  <c r="M1973" i="1"/>
  <c r="N1973" i="1"/>
  <c r="M1974" i="1"/>
  <c r="N1974" i="1"/>
  <c r="M1975" i="1"/>
  <c r="N1975" i="1"/>
  <c r="M1976" i="1"/>
  <c r="N1976" i="1"/>
  <c r="M1977" i="1"/>
  <c r="N1977" i="1"/>
  <c r="M1979" i="1"/>
  <c r="N1979" i="1"/>
  <c r="M1980" i="1"/>
  <c r="N1980" i="1"/>
  <c r="M1981" i="1"/>
  <c r="N1981" i="1"/>
  <c r="M1982" i="1"/>
  <c r="N1982" i="1"/>
  <c r="M1983" i="1"/>
  <c r="N1983" i="1"/>
  <c r="M1984" i="1"/>
  <c r="N1984" i="1"/>
  <c r="M1985" i="1"/>
  <c r="N1985" i="1"/>
  <c r="M1986" i="1"/>
  <c r="N1986" i="1"/>
  <c r="M1987" i="1"/>
  <c r="N1987" i="1"/>
  <c r="M1988" i="1"/>
  <c r="N1988" i="1"/>
  <c r="M1989" i="1"/>
  <c r="N1989" i="1"/>
  <c r="M1990" i="1"/>
  <c r="N1990" i="1"/>
  <c r="M1991" i="1"/>
  <c r="N1991" i="1"/>
  <c r="M1992" i="1"/>
  <c r="N1992" i="1"/>
  <c r="M1993" i="1"/>
  <c r="N1993" i="1"/>
  <c r="M1994" i="1"/>
  <c r="N1994" i="1"/>
  <c r="M1995" i="1"/>
  <c r="N1995" i="1"/>
  <c r="M1996" i="1"/>
  <c r="N1996" i="1"/>
  <c r="M1997" i="1"/>
  <c r="N1997" i="1"/>
  <c r="M1998" i="1"/>
  <c r="N1998" i="1"/>
  <c r="M1999" i="1"/>
  <c r="N1999" i="1"/>
  <c r="M2000" i="1"/>
  <c r="N2000" i="1"/>
  <c r="M2001" i="1"/>
  <c r="N2001" i="1"/>
  <c r="M2002" i="1"/>
  <c r="N2002" i="1"/>
  <c r="M2003" i="1"/>
  <c r="N2003" i="1"/>
  <c r="M2004" i="1"/>
  <c r="N2004" i="1"/>
  <c r="M2005" i="1"/>
  <c r="N2005" i="1"/>
  <c r="M2006" i="1"/>
  <c r="N2006" i="1"/>
  <c r="M2007" i="1"/>
  <c r="N2007" i="1"/>
  <c r="M2008" i="1"/>
  <c r="N2008" i="1"/>
  <c r="M2009" i="1"/>
  <c r="N2009" i="1"/>
  <c r="M2010" i="1"/>
  <c r="N2010" i="1"/>
  <c r="M2011" i="1"/>
  <c r="N2011" i="1"/>
  <c r="M2012" i="1"/>
  <c r="N2012" i="1"/>
  <c r="M2013" i="1"/>
  <c r="N2013" i="1"/>
  <c r="M2014" i="1"/>
  <c r="N2014" i="1"/>
  <c r="M2015" i="1"/>
  <c r="N2015" i="1"/>
  <c r="M2016" i="1"/>
  <c r="N2016" i="1"/>
  <c r="M2017" i="1"/>
  <c r="N2017" i="1"/>
  <c r="M2018" i="1"/>
  <c r="N2018" i="1"/>
  <c r="M2019" i="1"/>
  <c r="N2019" i="1"/>
  <c r="M2020" i="1"/>
  <c r="N2020" i="1"/>
  <c r="M2021" i="1"/>
  <c r="N2021" i="1"/>
  <c r="M2022" i="1"/>
  <c r="N2022" i="1"/>
  <c r="M2023" i="1"/>
  <c r="N2023" i="1"/>
  <c r="M2024" i="1"/>
  <c r="N2024" i="1"/>
  <c r="M2025" i="1"/>
  <c r="N2025" i="1"/>
  <c r="M2026" i="1"/>
  <c r="N2026" i="1"/>
  <c r="M2027" i="1"/>
  <c r="N2027" i="1"/>
  <c r="M2028" i="1"/>
  <c r="N2028" i="1"/>
  <c r="M2029" i="1"/>
  <c r="N2029" i="1"/>
  <c r="M2030" i="1"/>
  <c r="N2030" i="1"/>
  <c r="M2031" i="1"/>
  <c r="N2031" i="1"/>
  <c r="M2032" i="1"/>
  <c r="N2032" i="1"/>
  <c r="M2033" i="1"/>
  <c r="N2033" i="1"/>
  <c r="M2034" i="1"/>
  <c r="N2034" i="1"/>
  <c r="M2035" i="1"/>
  <c r="N2035" i="1"/>
  <c r="M2036" i="1"/>
  <c r="N2036" i="1"/>
  <c r="M2037" i="1"/>
  <c r="N2037" i="1"/>
  <c r="M2038" i="1"/>
  <c r="N2038" i="1"/>
  <c r="M2039" i="1"/>
  <c r="N2039" i="1"/>
  <c r="M2040" i="1"/>
  <c r="N2040" i="1"/>
  <c r="M2041" i="1"/>
  <c r="N2041" i="1"/>
  <c r="M2042" i="1"/>
  <c r="N2042" i="1"/>
  <c r="M2043" i="1"/>
  <c r="N2043" i="1"/>
  <c r="M2044" i="1"/>
  <c r="N2044" i="1"/>
  <c r="M2045" i="1"/>
  <c r="N2045" i="1"/>
  <c r="M2046" i="1"/>
  <c r="N2046" i="1"/>
  <c r="M2047" i="1"/>
  <c r="N2047" i="1"/>
  <c r="M2048" i="1"/>
  <c r="N2048" i="1"/>
  <c r="M2049" i="1"/>
  <c r="N2049" i="1"/>
  <c r="M2050" i="1"/>
  <c r="N2050" i="1"/>
  <c r="M2051" i="1"/>
  <c r="N2051" i="1"/>
  <c r="M2052" i="1"/>
  <c r="N2052" i="1"/>
  <c r="M2053" i="1"/>
  <c r="N2053" i="1"/>
  <c r="M2055" i="1"/>
  <c r="N2055" i="1"/>
  <c r="M2056" i="1"/>
  <c r="N2056" i="1"/>
  <c r="M2057" i="1"/>
  <c r="N2057" i="1"/>
  <c r="M2058" i="1"/>
  <c r="N2058" i="1"/>
  <c r="M2059" i="1"/>
  <c r="N2059" i="1"/>
  <c r="M2060" i="1"/>
  <c r="N2060" i="1"/>
  <c r="M2061" i="1"/>
  <c r="N2061" i="1"/>
  <c r="M2062" i="1"/>
  <c r="N2062" i="1"/>
  <c r="M2063" i="1"/>
  <c r="N2063" i="1"/>
  <c r="M2064" i="1"/>
  <c r="N2064" i="1"/>
  <c r="M2065" i="1"/>
  <c r="N2065" i="1"/>
  <c r="M2066" i="1"/>
  <c r="N2066" i="1"/>
  <c r="M2067" i="1"/>
  <c r="N2067" i="1"/>
  <c r="M2068" i="1"/>
  <c r="N2068" i="1"/>
  <c r="M2069" i="1"/>
  <c r="N2069" i="1"/>
  <c r="M2070" i="1"/>
  <c r="N2070" i="1"/>
  <c r="M2071" i="1"/>
  <c r="N2071" i="1"/>
  <c r="M2072" i="1"/>
  <c r="N2072" i="1"/>
  <c r="M2073" i="1"/>
  <c r="N2073" i="1"/>
  <c r="M2074" i="1"/>
  <c r="N2074" i="1"/>
  <c r="M2075" i="1"/>
  <c r="N2075" i="1"/>
  <c r="M2076" i="1"/>
  <c r="N2076" i="1"/>
  <c r="M2077" i="1"/>
  <c r="N2077" i="1"/>
  <c r="M2078" i="1"/>
  <c r="N2078" i="1"/>
  <c r="M2079" i="1"/>
  <c r="N2079" i="1"/>
  <c r="M2080" i="1"/>
  <c r="N2080" i="1"/>
  <c r="M2081" i="1"/>
  <c r="N2081" i="1"/>
  <c r="M2082" i="1"/>
  <c r="N2082" i="1"/>
  <c r="M2083" i="1"/>
  <c r="N2083" i="1"/>
  <c r="M2084" i="1"/>
  <c r="N2084" i="1"/>
  <c r="M2085" i="1"/>
  <c r="N2085" i="1"/>
  <c r="M2086" i="1"/>
  <c r="N2086" i="1"/>
  <c r="M2087" i="1"/>
  <c r="N2087" i="1"/>
  <c r="M2089" i="1"/>
  <c r="N2089" i="1"/>
  <c r="M2090" i="1"/>
  <c r="N2090" i="1"/>
  <c r="M2091" i="1"/>
  <c r="N2091" i="1"/>
  <c r="M2092" i="1"/>
  <c r="N2092" i="1"/>
  <c r="M2093" i="1"/>
  <c r="N2093" i="1"/>
  <c r="M2094" i="1"/>
  <c r="N2094" i="1"/>
  <c r="M2095" i="1"/>
  <c r="N2095" i="1"/>
  <c r="M2096" i="1"/>
  <c r="N2096" i="1"/>
  <c r="M2097" i="1"/>
  <c r="N2097" i="1"/>
  <c r="M2098" i="1"/>
  <c r="N2098" i="1"/>
  <c r="M2099" i="1"/>
  <c r="N2099" i="1"/>
  <c r="M2100" i="1"/>
  <c r="N2100" i="1"/>
  <c r="M2101" i="1"/>
  <c r="N2101" i="1"/>
  <c r="M2102" i="1"/>
  <c r="N2102" i="1"/>
  <c r="M2103" i="1"/>
  <c r="N2103" i="1"/>
  <c r="M2104" i="1"/>
  <c r="N2104" i="1"/>
  <c r="M2105" i="1"/>
  <c r="N2105" i="1"/>
  <c r="M2106" i="1"/>
  <c r="N2106" i="1"/>
  <c r="M2107" i="1"/>
  <c r="N2107" i="1"/>
  <c r="M2108" i="1"/>
  <c r="N2108" i="1"/>
  <c r="M2109" i="1"/>
  <c r="N2109" i="1"/>
  <c r="M2110" i="1"/>
  <c r="N2110" i="1"/>
  <c r="M2111" i="1"/>
  <c r="N2111" i="1"/>
  <c r="M2112" i="1"/>
  <c r="N2112" i="1"/>
  <c r="M2113" i="1"/>
  <c r="N2113" i="1"/>
  <c r="M2114" i="1"/>
  <c r="N2114" i="1"/>
  <c r="M2115" i="1"/>
  <c r="N2115" i="1"/>
  <c r="M2116" i="1"/>
  <c r="N2116" i="1"/>
  <c r="M2117" i="1"/>
  <c r="N2117" i="1"/>
  <c r="M2118" i="1"/>
  <c r="N2118" i="1"/>
  <c r="M2119" i="1"/>
  <c r="N2119" i="1"/>
  <c r="M2120" i="1"/>
  <c r="N2120" i="1"/>
  <c r="M2121" i="1"/>
  <c r="N2121" i="1"/>
  <c r="M2122" i="1"/>
  <c r="N2122" i="1"/>
  <c r="M2123" i="1"/>
  <c r="N2123" i="1"/>
  <c r="M2124" i="1"/>
  <c r="N2124" i="1"/>
  <c r="M2125" i="1"/>
  <c r="N2125" i="1"/>
  <c r="M2126" i="1"/>
  <c r="N2126" i="1"/>
  <c r="M2127" i="1"/>
  <c r="N2127" i="1"/>
  <c r="M2128" i="1"/>
  <c r="N2128" i="1"/>
  <c r="M2129" i="1"/>
  <c r="N2129" i="1"/>
  <c r="M2130" i="1"/>
  <c r="N2130" i="1"/>
  <c r="M2131" i="1"/>
  <c r="N2131" i="1"/>
  <c r="M2132" i="1"/>
  <c r="N2132" i="1"/>
  <c r="M2133" i="1"/>
  <c r="N2133" i="1"/>
  <c r="M2134" i="1"/>
  <c r="N2134" i="1"/>
  <c r="M2135" i="1"/>
  <c r="N2135" i="1"/>
  <c r="M2136" i="1"/>
  <c r="N2136" i="1"/>
  <c r="M2137" i="1"/>
  <c r="N2137" i="1"/>
  <c r="M2138" i="1"/>
  <c r="N2138" i="1"/>
  <c r="M2139" i="1"/>
  <c r="N2139" i="1"/>
  <c r="M2140" i="1"/>
  <c r="N2140" i="1"/>
  <c r="M2141" i="1"/>
  <c r="N2141" i="1"/>
  <c r="M2142" i="1"/>
  <c r="N2142" i="1"/>
  <c r="M2143" i="1"/>
  <c r="N2143" i="1"/>
  <c r="M2144" i="1"/>
  <c r="N2144" i="1"/>
  <c r="M2145" i="1"/>
  <c r="N2145" i="1"/>
  <c r="M2146" i="1"/>
  <c r="N2146" i="1"/>
  <c r="M2147" i="1"/>
  <c r="N2147" i="1"/>
  <c r="M2148" i="1"/>
  <c r="N2148" i="1"/>
  <c r="M2149" i="1"/>
  <c r="N2149" i="1"/>
  <c r="M2150" i="1"/>
  <c r="N2150" i="1"/>
  <c r="M2151" i="1"/>
  <c r="N2151" i="1"/>
  <c r="M2152" i="1"/>
  <c r="N2152" i="1"/>
  <c r="M2153" i="1"/>
  <c r="N2153" i="1"/>
  <c r="M2154" i="1"/>
  <c r="N2154" i="1"/>
  <c r="M2156" i="1"/>
  <c r="N2156" i="1"/>
  <c r="M2157" i="1"/>
  <c r="N2157" i="1"/>
  <c r="M2158" i="1"/>
  <c r="N2158" i="1"/>
  <c r="M2159" i="1"/>
  <c r="N2159" i="1"/>
  <c r="M2160" i="1"/>
  <c r="N2160" i="1"/>
  <c r="M2161" i="1"/>
  <c r="N2161" i="1"/>
  <c r="M2162" i="1"/>
  <c r="N2162" i="1"/>
  <c r="M2163" i="1"/>
  <c r="N2163" i="1"/>
  <c r="M2164" i="1"/>
  <c r="N2164" i="1"/>
  <c r="M2165" i="1"/>
  <c r="N2165" i="1"/>
  <c r="M2166" i="1"/>
  <c r="N2166" i="1"/>
  <c r="M2167" i="1"/>
  <c r="N2167" i="1"/>
  <c r="M2168" i="1"/>
  <c r="N2168" i="1"/>
  <c r="M2169" i="1"/>
  <c r="N2169" i="1"/>
  <c r="M2170" i="1"/>
  <c r="N2170" i="1"/>
  <c r="M2172" i="1"/>
  <c r="N2172" i="1"/>
  <c r="M2173" i="1"/>
  <c r="N2173" i="1"/>
  <c r="M2174" i="1"/>
  <c r="N2174" i="1"/>
  <c r="M2175" i="1"/>
  <c r="N2175" i="1"/>
  <c r="M2176" i="1"/>
  <c r="N2176" i="1"/>
  <c r="M2177" i="1"/>
  <c r="N2177" i="1"/>
  <c r="M2178" i="1"/>
  <c r="N2178" i="1"/>
  <c r="M2180" i="1"/>
  <c r="N2180" i="1"/>
  <c r="M2181" i="1"/>
  <c r="N2181" i="1"/>
  <c r="M2182" i="1"/>
  <c r="N2182" i="1"/>
  <c r="M2183" i="1"/>
  <c r="N2183" i="1"/>
  <c r="M2184" i="1"/>
  <c r="N2184" i="1"/>
  <c r="M2185" i="1"/>
  <c r="N2185" i="1"/>
  <c r="M2186" i="1"/>
  <c r="N2186" i="1"/>
  <c r="M2187" i="1"/>
  <c r="N2187" i="1"/>
  <c r="M2188" i="1"/>
  <c r="N2188" i="1"/>
  <c r="M2189" i="1"/>
  <c r="N2189" i="1"/>
  <c r="M2191" i="1"/>
  <c r="N2191" i="1"/>
  <c r="M2192" i="1"/>
  <c r="N2192" i="1"/>
  <c r="M2193" i="1"/>
  <c r="N2193" i="1"/>
  <c r="M2194" i="1"/>
  <c r="N2194" i="1"/>
  <c r="M2195" i="1"/>
  <c r="N2195" i="1"/>
  <c r="M2196" i="1"/>
  <c r="N2196" i="1"/>
  <c r="M2197" i="1"/>
  <c r="N2197" i="1"/>
  <c r="M2198" i="1"/>
  <c r="N2198" i="1"/>
  <c r="M2199" i="1"/>
  <c r="N2199" i="1"/>
  <c r="M2200" i="1"/>
  <c r="N2200" i="1"/>
  <c r="M2201" i="1"/>
  <c r="N2201" i="1"/>
  <c r="M2202" i="1"/>
  <c r="N2202" i="1"/>
  <c r="M2203" i="1"/>
  <c r="N2203" i="1"/>
  <c r="M2204" i="1"/>
  <c r="N2204" i="1"/>
  <c r="M2205" i="1"/>
  <c r="N2205" i="1"/>
  <c r="M2206" i="1"/>
  <c r="N2206" i="1"/>
  <c r="M2207" i="1"/>
  <c r="N2207" i="1"/>
  <c r="M2208" i="1"/>
  <c r="N2208" i="1"/>
  <c r="M2209" i="1"/>
  <c r="N2209" i="1"/>
  <c r="M2210" i="1"/>
  <c r="N2210" i="1"/>
  <c r="M2211" i="1"/>
  <c r="N2211" i="1"/>
  <c r="M2212" i="1"/>
  <c r="N2212" i="1"/>
  <c r="M2213" i="1"/>
  <c r="N2213" i="1"/>
  <c r="M2214" i="1"/>
  <c r="N2214" i="1"/>
  <c r="M2215" i="1"/>
  <c r="N2215" i="1"/>
  <c r="M2216" i="1"/>
  <c r="N2216" i="1"/>
  <c r="M2217" i="1"/>
  <c r="N2217" i="1"/>
  <c r="M2218" i="1"/>
  <c r="N2218" i="1"/>
  <c r="M2219" i="1"/>
  <c r="N2219" i="1"/>
  <c r="M2220" i="1"/>
  <c r="N2220" i="1"/>
  <c r="M2221" i="1"/>
  <c r="N2221" i="1"/>
  <c r="M2222" i="1"/>
  <c r="N2222" i="1"/>
  <c r="M2224" i="1"/>
  <c r="N2224" i="1"/>
  <c r="M2225" i="1"/>
  <c r="N2225" i="1"/>
  <c r="M2226" i="1"/>
  <c r="N2226" i="1"/>
  <c r="M2227" i="1"/>
  <c r="N2227" i="1"/>
  <c r="M2228" i="1"/>
  <c r="N2228" i="1"/>
  <c r="M2229" i="1"/>
  <c r="N2229" i="1"/>
  <c r="M2230" i="1"/>
  <c r="N2230" i="1"/>
  <c r="M2231" i="1"/>
  <c r="N2231" i="1"/>
  <c r="M2232" i="1"/>
  <c r="N2232" i="1"/>
  <c r="M2233" i="1"/>
  <c r="N2233" i="1"/>
  <c r="M2234" i="1"/>
  <c r="N2234" i="1"/>
  <c r="M2235" i="1"/>
  <c r="N2235" i="1"/>
  <c r="M2236" i="1"/>
  <c r="N2236" i="1"/>
  <c r="M2237" i="1"/>
  <c r="N2237" i="1"/>
  <c r="M2238" i="1"/>
  <c r="N2238" i="1"/>
  <c r="M2239" i="1"/>
  <c r="N2239" i="1"/>
  <c r="M2240" i="1"/>
  <c r="N2240" i="1"/>
  <c r="M2241" i="1"/>
  <c r="N2241" i="1"/>
  <c r="M2242" i="1"/>
  <c r="N2242" i="1"/>
  <c r="M2243" i="1"/>
  <c r="N2243" i="1"/>
  <c r="M2244" i="1"/>
  <c r="N2244" i="1"/>
  <c r="M2245" i="1"/>
  <c r="N2245" i="1"/>
  <c r="M2246" i="1"/>
  <c r="N2246" i="1"/>
  <c r="M2247" i="1"/>
  <c r="N2247" i="1"/>
  <c r="M2248" i="1"/>
  <c r="N2248" i="1"/>
  <c r="M2249" i="1"/>
  <c r="N2249" i="1"/>
  <c r="M2250" i="1"/>
  <c r="N2250" i="1"/>
  <c r="M2251" i="1"/>
  <c r="N2251" i="1"/>
  <c r="M2252" i="1"/>
  <c r="N2252" i="1"/>
  <c r="M2253" i="1"/>
  <c r="N2253" i="1"/>
  <c r="M2254" i="1"/>
  <c r="N2254" i="1"/>
  <c r="M2255" i="1"/>
  <c r="N2255" i="1"/>
  <c r="M2256" i="1"/>
  <c r="N2256" i="1"/>
  <c r="M2257" i="1"/>
  <c r="N2257" i="1"/>
  <c r="M2258" i="1"/>
  <c r="N2258" i="1"/>
  <c r="M2259" i="1"/>
  <c r="N2259" i="1"/>
  <c r="M2260" i="1"/>
  <c r="N2260" i="1"/>
  <c r="M2261" i="1"/>
  <c r="N2261" i="1"/>
  <c r="M2262" i="1"/>
  <c r="N2262" i="1"/>
  <c r="M2263" i="1"/>
  <c r="N2263" i="1"/>
  <c r="M2264" i="1"/>
  <c r="N2264" i="1"/>
  <c r="M2265" i="1"/>
  <c r="N2265" i="1"/>
  <c r="M2266" i="1"/>
  <c r="N2266" i="1"/>
  <c r="M2267" i="1"/>
  <c r="N2267" i="1"/>
  <c r="M2268" i="1"/>
  <c r="N2268" i="1"/>
  <c r="M2269" i="1"/>
  <c r="N2269" i="1"/>
  <c r="M2270" i="1"/>
  <c r="N2270" i="1"/>
  <c r="M2271" i="1"/>
  <c r="N2271" i="1"/>
  <c r="M2272" i="1"/>
  <c r="N2272" i="1"/>
  <c r="M2273" i="1"/>
  <c r="N2273" i="1"/>
  <c r="M2274" i="1"/>
  <c r="N2274" i="1"/>
  <c r="M2275" i="1"/>
  <c r="N2275" i="1"/>
  <c r="M2276" i="1"/>
  <c r="N2276" i="1"/>
  <c r="M2277" i="1"/>
  <c r="N2277" i="1"/>
  <c r="M2278" i="1"/>
  <c r="N2278" i="1"/>
  <c r="M2279" i="1"/>
  <c r="N2279" i="1"/>
  <c r="M2281" i="1"/>
  <c r="N2281" i="1"/>
  <c r="M2282" i="1"/>
  <c r="N2282" i="1"/>
  <c r="M2283" i="1"/>
  <c r="N2283" i="1"/>
  <c r="M2284" i="1"/>
  <c r="N2284" i="1"/>
  <c r="M2285" i="1"/>
  <c r="N2285" i="1"/>
  <c r="M2286" i="1"/>
  <c r="N2286" i="1"/>
  <c r="M2287" i="1"/>
  <c r="N2287" i="1"/>
  <c r="M2288" i="1"/>
  <c r="N2288" i="1"/>
  <c r="M2289" i="1"/>
  <c r="N2289" i="1"/>
  <c r="M2290" i="1"/>
  <c r="N2290" i="1"/>
  <c r="M2291" i="1"/>
  <c r="N2291" i="1"/>
  <c r="M2292" i="1"/>
  <c r="N2292" i="1"/>
  <c r="M2293" i="1"/>
  <c r="N2293" i="1"/>
  <c r="M2294" i="1"/>
  <c r="N2294" i="1"/>
  <c r="M2295" i="1"/>
  <c r="N2295" i="1"/>
  <c r="M2296" i="1"/>
  <c r="N2296" i="1"/>
  <c r="M2297" i="1"/>
  <c r="N2297" i="1"/>
  <c r="M2298" i="1"/>
  <c r="N2298" i="1"/>
  <c r="M2299" i="1"/>
  <c r="N2299" i="1"/>
  <c r="M2300" i="1"/>
  <c r="N2300" i="1"/>
  <c r="M2301" i="1"/>
  <c r="N2301" i="1"/>
  <c r="M2302" i="1"/>
  <c r="N2302" i="1"/>
  <c r="M2303" i="1"/>
  <c r="N2303" i="1"/>
  <c r="M2304" i="1"/>
  <c r="N2304" i="1"/>
  <c r="M2305" i="1"/>
  <c r="N2305" i="1"/>
  <c r="M2306" i="1"/>
  <c r="N2306" i="1"/>
  <c r="M2307" i="1"/>
  <c r="N2307" i="1"/>
  <c r="M2308" i="1"/>
  <c r="N2308" i="1"/>
  <c r="M2309" i="1"/>
  <c r="N2309" i="1"/>
  <c r="M2310" i="1"/>
  <c r="N2310" i="1"/>
  <c r="M2311" i="1"/>
  <c r="N2311" i="1"/>
  <c r="M2312" i="1"/>
  <c r="N2312" i="1"/>
  <c r="M2313" i="1"/>
  <c r="N2313" i="1"/>
  <c r="M2314" i="1"/>
  <c r="N2314" i="1"/>
  <c r="M2315" i="1"/>
  <c r="N2315" i="1"/>
  <c r="M2316" i="1"/>
  <c r="N2316" i="1"/>
  <c r="M2317" i="1"/>
  <c r="N2317" i="1"/>
  <c r="M2318" i="1"/>
  <c r="N2318" i="1"/>
  <c r="M2319" i="1"/>
  <c r="N2319" i="1"/>
  <c r="M2320" i="1"/>
  <c r="N2320" i="1"/>
  <c r="M2321" i="1"/>
  <c r="N2321" i="1"/>
  <c r="M2322" i="1"/>
  <c r="N2322" i="1"/>
  <c r="M2323" i="1"/>
  <c r="N2323" i="1"/>
  <c r="M2324" i="1"/>
  <c r="N2324" i="1"/>
  <c r="M2325" i="1"/>
  <c r="N2325" i="1"/>
  <c r="M2326" i="1"/>
  <c r="N2326" i="1"/>
  <c r="M2327" i="1"/>
  <c r="N2327" i="1"/>
  <c r="M2328" i="1"/>
  <c r="N2328" i="1"/>
  <c r="M2330" i="1"/>
  <c r="N2330" i="1"/>
  <c r="M2331" i="1"/>
  <c r="N2331" i="1"/>
  <c r="M2332" i="1"/>
  <c r="N2332" i="1"/>
  <c r="M2333" i="1"/>
  <c r="N2333" i="1"/>
  <c r="M2334" i="1"/>
  <c r="N2334" i="1"/>
  <c r="M2335" i="1"/>
  <c r="N2335" i="1"/>
  <c r="M2336" i="1"/>
  <c r="N2336" i="1"/>
  <c r="M2337" i="1"/>
  <c r="N2337" i="1"/>
  <c r="M2338" i="1"/>
  <c r="N2338" i="1"/>
  <c r="M2339" i="1"/>
  <c r="N2339" i="1"/>
  <c r="M2340" i="1"/>
  <c r="N2340" i="1"/>
  <c r="M2341" i="1"/>
  <c r="N2341" i="1"/>
  <c r="M2342" i="1"/>
  <c r="N2342" i="1"/>
  <c r="M2343" i="1"/>
  <c r="N2343" i="1"/>
  <c r="M2344" i="1"/>
  <c r="N2344" i="1"/>
  <c r="M2345" i="1"/>
  <c r="N2345" i="1"/>
  <c r="M2346" i="1"/>
  <c r="N2346" i="1"/>
  <c r="M2347" i="1"/>
  <c r="N2347" i="1"/>
  <c r="M2348" i="1"/>
  <c r="N2348" i="1"/>
  <c r="M2349" i="1"/>
  <c r="N2349" i="1"/>
  <c r="M2350" i="1"/>
  <c r="N2350" i="1"/>
  <c r="M2351" i="1"/>
  <c r="N2351" i="1"/>
  <c r="M2352" i="1"/>
  <c r="N2352" i="1"/>
  <c r="M2353" i="1"/>
  <c r="N2353" i="1"/>
  <c r="M2354" i="1"/>
  <c r="N2354" i="1"/>
  <c r="M2355" i="1"/>
  <c r="N2355" i="1"/>
  <c r="M2356" i="1"/>
  <c r="N2356" i="1"/>
  <c r="M2357" i="1"/>
  <c r="N2357" i="1"/>
  <c r="M2358" i="1"/>
  <c r="N2358" i="1"/>
  <c r="M2359" i="1"/>
  <c r="N2359" i="1"/>
  <c r="M2360" i="1"/>
  <c r="N2360" i="1"/>
  <c r="M2361" i="1"/>
  <c r="N2361" i="1"/>
  <c r="M2362" i="1"/>
  <c r="N2362" i="1"/>
  <c r="M2363" i="1"/>
  <c r="N2363" i="1"/>
  <c r="M2364" i="1"/>
  <c r="N2364" i="1"/>
  <c r="M2365" i="1"/>
  <c r="N2365" i="1"/>
  <c r="M2366" i="1"/>
  <c r="N2366" i="1"/>
  <c r="M2367" i="1"/>
  <c r="N2367" i="1"/>
  <c r="M2368" i="1"/>
  <c r="N2368" i="1"/>
  <c r="M2369" i="1"/>
  <c r="N2369" i="1"/>
  <c r="M2370" i="1"/>
  <c r="N2370" i="1"/>
  <c r="M2371" i="1"/>
  <c r="N2371" i="1"/>
  <c r="M2372" i="1"/>
  <c r="N2372" i="1"/>
  <c r="M2373" i="1"/>
  <c r="N2373" i="1"/>
  <c r="M2374" i="1"/>
  <c r="N2374" i="1"/>
  <c r="M2375" i="1"/>
  <c r="N2375" i="1"/>
  <c r="M2376" i="1"/>
  <c r="N2376" i="1"/>
  <c r="M2377" i="1"/>
  <c r="N2377" i="1"/>
  <c r="M2378" i="1"/>
  <c r="N2378" i="1"/>
  <c r="M2379" i="1"/>
  <c r="N2379" i="1"/>
  <c r="M2380" i="1"/>
  <c r="N2380" i="1"/>
  <c r="M2381" i="1"/>
  <c r="N2381" i="1"/>
  <c r="M2382" i="1"/>
  <c r="N2382" i="1"/>
  <c r="M2383" i="1"/>
  <c r="N2383" i="1"/>
  <c r="M2385" i="1"/>
  <c r="N2385" i="1"/>
  <c r="M2386" i="1"/>
  <c r="N2386" i="1"/>
  <c r="M2387" i="1"/>
  <c r="N2387" i="1"/>
  <c r="M2388" i="1"/>
  <c r="N2388" i="1"/>
  <c r="M2389" i="1"/>
  <c r="N2389" i="1"/>
  <c r="M2390" i="1"/>
  <c r="N2390" i="1"/>
  <c r="M2391" i="1"/>
  <c r="N2391" i="1"/>
  <c r="M2392" i="1"/>
  <c r="N2392" i="1"/>
  <c r="M2393" i="1"/>
  <c r="N2393" i="1"/>
  <c r="M2394" i="1"/>
  <c r="N2394" i="1"/>
  <c r="M2395" i="1"/>
  <c r="N2395" i="1"/>
  <c r="M2396" i="1"/>
  <c r="N2396" i="1"/>
  <c r="M2397" i="1"/>
  <c r="N2397" i="1"/>
  <c r="M2398" i="1"/>
  <c r="N2398" i="1"/>
  <c r="M2399" i="1"/>
  <c r="N2399" i="1"/>
  <c r="M2400" i="1"/>
  <c r="N2400" i="1"/>
  <c r="M2401" i="1"/>
  <c r="N2401" i="1"/>
  <c r="M2402" i="1"/>
  <c r="N2402" i="1"/>
  <c r="M2403" i="1"/>
  <c r="N2403" i="1"/>
  <c r="M2404" i="1"/>
  <c r="N2404" i="1"/>
  <c r="M2405" i="1"/>
  <c r="N2405" i="1"/>
  <c r="M2406" i="1"/>
  <c r="N2406" i="1"/>
  <c r="M2407" i="1"/>
  <c r="N2407" i="1"/>
  <c r="M2408" i="1"/>
  <c r="N2408" i="1"/>
  <c r="M2409" i="1"/>
  <c r="N2409" i="1"/>
  <c r="M2413" i="1"/>
  <c r="N2413" i="1"/>
  <c r="M2414" i="1"/>
  <c r="N2414" i="1"/>
  <c r="M2415" i="1"/>
  <c r="N2415" i="1"/>
  <c r="M2416" i="1"/>
  <c r="N2416" i="1"/>
  <c r="M2417" i="1"/>
  <c r="N2417" i="1"/>
  <c r="M2418" i="1"/>
  <c r="N2418" i="1"/>
  <c r="M2419" i="1"/>
  <c r="N2419" i="1"/>
  <c r="M2420" i="1"/>
  <c r="N2420" i="1"/>
  <c r="M2421" i="1"/>
  <c r="N2421" i="1"/>
  <c r="M2422" i="1"/>
  <c r="N2422" i="1"/>
  <c r="M2423" i="1"/>
  <c r="N2423" i="1"/>
  <c r="M2424" i="1"/>
  <c r="N2424" i="1"/>
  <c r="M2425" i="1"/>
  <c r="N2425" i="1"/>
  <c r="M2426" i="1"/>
  <c r="N2426" i="1"/>
  <c r="M2434" i="1"/>
  <c r="N2434" i="1"/>
  <c r="M2435" i="1"/>
  <c r="N2435" i="1"/>
  <c r="M2436" i="1"/>
  <c r="N2436" i="1"/>
  <c r="M2437" i="1"/>
  <c r="N2437" i="1"/>
  <c r="M2438" i="1"/>
  <c r="N2438" i="1"/>
  <c r="M2440" i="1"/>
  <c r="N2440" i="1"/>
  <c r="M2441" i="1"/>
  <c r="N2441" i="1"/>
  <c r="M2442" i="1"/>
  <c r="N2442" i="1"/>
  <c r="M2443" i="1"/>
  <c r="N2443" i="1"/>
  <c r="M2444" i="1"/>
  <c r="N2444" i="1"/>
  <c r="M2445" i="1"/>
  <c r="N2445" i="1"/>
  <c r="M2446" i="1"/>
  <c r="N2446" i="1"/>
  <c r="M2447" i="1"/>
  <c r="N2447" i="1"/>
  <c r="M2448" i="1"/>
  <c r="N2448" i="1"/>
  <c r="M2449" i="1"/>
  <c r="N2449" i="1"/>
  <c r="M2450" i="1"/>
  <c r="N2450" i="1"/>
  <c r="M2451" i="1"/>
  <c r="N2451" i="1"/>
  <c r="M2452" i="1"/>
  <c r="N2452" i="1"/>
  <c r="M2453" i="1"/>
  <c r="N2453" i="1"/>
  <c r="M2454" i="1"/>
  <c r="N2454" i="1"/>
  <c r="M2456" i="1"/>
  <c r="N2456" i="1"/>
  <c r="M2457" i="1"/>
  <c r="N2457" i="1"/>
  <c r="M2458" i="1"/>
  <c r="N2458" i="1"/>
  <c r="M2459" i="1"/>
  <c r="N2459" i="1"/>
  <c r="M2460" i="1"/>
  <c r="N2460" i="1"/>
  <c r="M2461" i="1"/>
  <c r="N2461" i="1"/>
  <c r="M2463" i="1"/>
  <c r="N2463" i="1"/>
  <c r="M2464" i="1"/>
  <c r="N2464" i="1"/>
  <c r="M2465" i="1"/>
  <c r="N2465" i="1"/>
  <c r="M2466" i="1"/>
  <c r="N2466" i="1"/>
  <c r="M2467" i="1"/>
  <c r="N2467" i="1"/>
  <c r="M2468" i="1"/>
  <c r="N2468" i="1"/>
  <c r="M2476" i="1"/>
  <c r="N2476" i="1"/>
  <c r="M2477" i="1"/>
  <c r="N2477" i="1"/>
  <c r="M2478" i="1"/>
  <c r="N2478" i="1"/>
  <c r="M2479" i="1"/>
  <c r="N2479" i="1"/>
  <c r="M2480" i="1"/>
  <c r="N2480" i="1"/>
  <c r="M2481" i="1"/>
  <c r="N2481" i="1"/>
  <c r="M2482" i="1"/>
  <c r="N2482" i="1"/>
  <c r="M2483" i="1"/>
  <c r="N2483" i="1"/>
  <c r="M2484" i="1"/>
  <c r="N2484" i="1"/>
  <c r="M2485" i="1"/>
  <c r="N2485" i="1"/>
  <c r="M2486" i="1"/>
  <c r="N2486" i="1"/>
  <c r="M2487" i="1"/>
  <c r="N2487" i="1"/>
  <c r="M2488" i="1"/>
  <c r="N2488" i="1"/>
  <c r="M2489" i="1"/>
  <c r="N2489" i="1"/>
  <c r="M2490" i="1"/>
  <c r="N2490" i="1"/>
  <c r="M2491" i="1"/>
  <c r="N2491" i="1"/>
  <c r="M2492" i="1"/>
  <c r="N2492" i="1"/>
  <c r="M2493" i="1"/>
  <c r="N2493" i="1"/>
  <c r="M2494" i="1"/>
  <c r="N2494" i="1"/>
  <c r="M2495" i="1"/>
  <c r="N2495" i="1"/>
  <c r="M2496" i="1"/>
  <c r="N2496" i="1"/>
  <c r="M2497" i="1"/>
  <c r="N2497" i="1"/>
  <c r="M2498" i="1"/>
  <c r="N2498" i="1"/>
  <c r="M2499" i="1"/>
  <c r="N2499" i="1"/>
  <c r="M2500" i="1"/>
  <c r="N2500" i="1"/>
  <c r="M2504" i="1"/>
  <c r="N2504" i="1"/>
  <c r="M2505" i="1"/>
  <c r="N2505" i="1"/>
  <c r="M2506" i="1"/>
  <c r="N2506" i="1"/>
  <c r="M2507" i="1"/>
  <c r="N2507" i="1"/>
  <c r="M2508" i="1"/>
  <c r="N2508" i="1"/>
  <c r="M2509" i="1"/>
  <c r="N2509" i="1"/>
  <c r="M2510" i="1"/>
  <c r="N2510" i="1"/>
  <c r="M2511" i="1"/>
  <c r="N2511" i="1"/>
  <c r="M2513" i="1"/>
  <c r="N2513" i="1"/>
  <c r="M2514" i="1"/>
  <c r="N2514" i="1"/>
  <c r="M2515" i="1"/>
  <c r="N2515" i="1"/>
  <c r="M2516" i="1"/>
  <c r="N2516" i="1"/>
  <c r="M2518" i="1"/>
  <c r="N2518" i="1"/>
  <c r="M2519" i="1"/>
  <c r="N2519" i="1"/>
  <c r="M2520" i="1"/>
  <c r="N2520" i="1"/>
  <c r="M2521" i="1"/>
  <c r="N2521" i="1"/>
  <c r="M2522" i="1"/>
  <c r="N2522" i="1"/>
  <c r="M2523" i="1"/>
  <c r="N2523" i="1"/>
  <c r="M2524" i="1"/>
  <c r="N2524" i="1"/>
  <c r="M2525" i="1"/>
  <c r="N2525" i="1"/>
  <c r="M2526" i="1"/>
  <c r="N2526" i="1"/>
  <c r="M2527" i="1"/>
  <c r="N2527" i="1"/>
  <c r="M2528" i="1"/>
  <c r="N2528" i="1"/>
  <c r="M2529" i="1"/>
  <c r="N2529" i="1"/>
  <c r="M2530" i="1"/>
  <c r="N2530" i="1"/>
  <c r="M2532" i="1"/>
  <c r="N2532" i="1"/>
  <c r="M2533" i="1"/>
  <c r="N2533" i="1"/>
  <c r="M2534" i="1"/>
  <c r="N2534" i="1"/>
  <c r="M2535" i="1"/>
  <c r="N2535" i="1"/>
  <c r="M2536" i="1"/>
  <c r="N2536" i="1"/>
  <c r="M2537" i="1"/>
  <c r="N2537" i="1"/>
  <c r="M2538" i="1"/>
  <c r="N2538" i="1"/>
  <c r="M2539" i="1"/>
  <c r="N2539" i="1"/>
  <c r="M2540" i="1"/>
  <c r="N2540" i="1"/>
  <c r="M2541" i="1"/>
  <c r="N2541" i="1"/>
  <c r="M2542" i="1"/>
  <c r="N2542" i="1"/>
  <c r="M2543" i="1"/>
  <c r="N2543" i="1"/>
  <c r="M2544" i="1"/>
  <c r="N2544" i="1"/>
  <c r="M2545" i="1"/>
  <c r="N2545" i="1"/>
  <c r="M2546" i="1"/>
  <c r="N2546" i="1"/>
  <c r="M2547" i="1"/>
  <c r="N2547" i="1"/>
  <c r="M2548" i="1"/>
  <c r="N2548" i="1"/>
  <c r="M2549" i="1"/>
  <c r="N2549" i="1"/>
  <c r="M2550" i="1"/>
  <c r="N2550" i="1"/>
  <c r="M2551" i="1"/>
  <c r="N2551" i="1"/>
  <c r="M2552" i="1"/>
  <c r="N2552" i="1"/>
  <c r="M2553" i="1"/>
  <c r="N2553" i="1"/>
  <c r="M2554" i="1"/>
  <c r="N2554" i="1"/>
  <c r="M2555" i="1"/>
  <c r="N2555" i="1"/>
  <c r="M2556" i="1"/>
  <c r="N2556" i="1"/>
  <c r="M2557" i="1"/>
  <c r="N2557" i="1"/>
  <c r="M2558" i="1"/>
  <c r="N2558" i="1"/>
  <c r="M2560" i="1"/>
  <c r="N2560" i="1"/>
  <c r="M2561" i="1"/>
  <c r="N2561" i="1"/>
  <c r="M2562" i="1"/>
  <c r="N2562" i="1"/>
  <c r="M2563" i="1"/>
  <c r="N2563" i="1"/>
  <c r="M2564" i="1"/>
  <c r="N2564" i="1"/>
  <c r="M2565" i="1"/>
  <c r="N2565" i="1"/>
  <c r="M2566" i="1"/>
  <c r="N2566" i="1"/>
  <c r="M2567" i="1"/>
  <c r="N2567" i="1"/>
  <c r="M2568" i="1"/>
  <c r="N2568" i="1"/>
  <c r="M2572" i="1"/>
  <c r="N2572" i="1"/>
  <c r="M2573" i="1"/>
  <c r="N2573" i="1"/>
  <c r="M2574" i="1"/>
  <c r="N2574" i="1"/>
  <c r="M2576" i="1"/>
  <c r="N2576" i="1"/>
  <c r="M2577" i="1"/>
  <c r="N2577" i="1"/>
  <c r="M2578" i="1"/>
  <c r="N2578" i="1"/>
  <c r="M2579" i="1"/>
  <c r="N2579" i="1"/>
  <c r="M2580" i="1"/>
  <c r="N2580" i="1"/>
  <c r="M2581" i="1"/>
  <c r="N2581" i="1"/>
  <c r="M2582" i="1"/>
  <c r="N2582" i="1"/>
  <c r="M2583" i="1"/>
  <c r="N2583" i="1"/>
  <c r="M2585" i="1"/>
  <c r="N2585" i="1"/>
  <c r="M2586" i="1"/>
  <c r="N2586" i="1"/>
  <c r="M2587" i="1"/>
  <c r="N2587" i="1"/>
  <c r="M2588" i="1"/>
  <c r="N2588" i="1"/>
  <c r="M2589" i="1"/>
  <c r="N2589" i="1"/>
  <c r="M2590" i="1"/>
  <c r="N2590" i="1"/>
  <c r="M2591" i="1"/>
  <c r="N2591" i="1"/>
  <c r="M2592" i="1"/>
  <c r="N2592" i="1"/>
  <c r="M2593" i="1"/>
  <c r="N2593" i="1"/>
  <c r="M2594" i="1"/>
  <c r="N2594" i="1"/>
  <c r="M2595" i="1"/>
  <c r="N2595" i="1"/>
  <c r="M2596" i="1"/>
  <c r="N2596" i="1"/>
  <c r="M2597" i="1"/>
  <c r="N2597" i="1"/>
  <c r="M2598" i="1"/>
  <c r="N2598" i="1"/>
  <c r="M2599" i="1"/>
  <c r="N2599" i="1"/>
  <c r="M2600" i="1"/>
  <c r="N2600" i="1"/>
  <c r="M2601" i="1"/>
  <c r="N2601" i="1"/>
  <c r="M2602" i="1"/>
  <c r="N2602" i="1"/>
  <c r="M2603" i="1"/>
  <c r="N2603" i="1"/>
  <c r="M2604" i="1"/>
  <c r="N2604" i="1"/>
  <c r="M2605" i="1"/>
  <c r="N2605" i="1"/>
  <c r="M2606" i="1"/>
  <c r="N2606" i="1"/>
  <c r="M2607" i="1"/>
  <c r="N2607" i="1"/>
  <c r="M2608" i="1"/>
  <c r="N2608" i="1"/>
  <c r="M2609" i="1"/>
  <c r="N2609" i="1"/>
  <c r="M2610" i="1"/>
  <c r="N2610" i="1"/>
  <c r="M2613" i="1"/>
  <c r="N2613" i="1"/>
  <c r="M2614" i="1"/>
  <c r="N2614" i="1"/>
  <c r="M2615" i="1"/>
  <c r="N2615" i="1"/>
  <c r="M2616" i="1"/>
  <c r="N2616" i="1"/>
  <c r="M2618" i="1"/>
  <c r="N2618" i="1"/>
  <c r="M2619" i="1"/>
  <c r="N2619" i="1"/>
  <c r="M2620" i="1"/>
  <c r="N2620" i="1"/>
  <c r="M2621" i="1"/>
  <c r="N2621" i="1"/>
  <c r="M2622" i="1"/>
  <c r="N2622" i="1"/>
  <c r="M2623" i="1"/>
  <c r="N2623" i="1"/>
  <c r="M2624" i="1"/>
  <c r="N2624" i="1"/>
  <c r="M2625" i="1"/>
  <c r="N2625" i="1"/>
  <c r="M2626" i="1"/>
  <c r="N2626" i="1"/>
  <c r="M2627" i="1"/>
  <c r="N2627" i="1"/>
  <c r="M2628" i="1"/>
  <c r="N2628" i="1"/>
  <c r="M2629" i="1"/>
  <c r="N2629" i="1"/>
  <c r="M2630" i="1"/>
  <c r="N2630" i="1"/>
  <c r="M2631" i="1"/>
  <c r="N2631" i="1"/>
  <c r="M2632" i="1"/>
  <c r="N2632" i="1"/>
  <c r="M2633" i="1"/>
  <c r="N2633" i="1"/>
  <c r="M2634" i="1"/>
  <c r="N2634" i="1"/>
  <c r="M2635" i="1"/>
  <c r="N2635" i="1"/>
  <c r="M2636" i="1"/>
  <c r="N2636" i="1"/>
  <c r="M2637" i="1"/>
  <c r="N2637" i="1"/>
  <c r="M2638" i="1"/>
  <c r="N2638" i="1"/>
  <c r="M2639" i="1"/>
  <c r="N2639" i="1"/>
  <c r="M2640" i="1"/>
  <c r="N2640" i="1"/>
  <c r="M2645" i="1"/>
  <c r="N2645" i="1"/>
  <c r="M2646" i="1"/>
  <c r="N2646" i="1"/>
  <c r="M2647" i="1"/>
  <c r="N2647" i="1"/>
  <c r="M2648" i="1"/>
  <c r="N2648" i="1"/>
  <c r="M2649" i="1"/>
  <c r="N2649" i="1"/>
  <c r="M2650" i="1"/>
  <c r="N2650" i="1"/>
  <c r="M2651" i="1"/>
  <c r="N2651" i="1"/>
  <c r="M2652" i="1"/>
  <c r="N2652" i="1"/>
  <c r="M2653" i="1"/>
  <c r="N2653" i="1"/>
  <c r="M2654" i="1"/>
  <c r="N2654" i="1"/>
  <c r="M2655" i="1"/>
  <c r="N2655" i="1"/>
  <c r="M2656" i="1"/>
  <c r="N2656" i="1"/>
  <c r="M2657" i="1"/>
  <c r="N2657" i="1"/>
  <c r="M2658" i="1"/>
  <c r="N2658" i="1"/>
  <c r="M2659" i="1"/>
  <c r="N2659" i="1"/>
  <c r="M2660" i="1"/>
  <c r="N2660" i="1"/>
  <c r="M2661" i="1"/>
  <c r="N2661" i="1"/>
  <c r="M2662" i="1"/>
  <c r="N2662" i="1"/>
  <c r="M2663" i="1"/>
  <c r="N2663" i="1"/>
  <c r="M2664" i="1"/>
  <c r="N2664" i="1"/>
  <c r="M2665" i="1"/>
  <c r="N2665" i="1"/>
  <c r="M2666" i="1"/>
  <c r="N2666" i="1"/>
  <c r="M2667" i="1"/>
  <c r="N2667" i="1"/>
  <c r="M2668" i="1"/>
  <c r="N2668" i="1"/>
  <c r="M2669" i="1"/>
  <c r="N2669" i="1"/>
  <c r="M2670" i="1"/>
  <c r="N2670" i="1"/>
  <c r="M2671" i="1"/>
  <c r="N2671" i="1"/>
  <c r="M2672" i="1"/>
  <c r="N2672" i="1"/>
  <c r="M2673" i="1"/>
  <c r="N2673" i="1"/>
  <c r="M2674" i="1"/>
  <c r="N2674" i="1"/>
  <c r="M2675" i="1"/>
  <c r="N2675" i="1"/>
  <c r="M2677" i="1"/>
  <c r="N2677" i="1"/>
  <c r="M2678" i="1"/>
  <c r="N2678" i="1"/>
  <c r="M2679" i="1"/>
  <c r="N2679" i="1"/>
  <c r="M2683" i="1"/>
  <c r="N2683" i="1"/>
  <c r="M2684" i="1"/>
  <c r="N2684" i="1"/>
  <c r="M2685" i="1"/>
  <c r="N2685" i="1"/>
  <c r="M2686" i="1"/>
  <c r="N2686" i="1"/>
  <c r="M2687" i="1"/>
  <c r="N2687" i="1"/>
  <c r="M2688" i="1"/>
  <c r="N2688" i="1"/>
  <c r="M2689" i="1"/>
  <c r="N2689" i="1"/>
  <c r="M2690" i="1"/>
  <c r="N2690" i="1"/>
  <c r="M2691" i="1"/>
  <c r="N2691" i="1"/>
  <c r="M2692" i="1"/>
  <c r="N2692" i="1"/>
  <c r="M2693" i="1"/>
  <c r="N2693" i="1"/>
  <c r="M2694" i="1"/>
  <c r="N2694" i="1"/>
  <c r="M2695" i="1"/>
  <c r="N2695" i="1"/>
  <c r="M2696" i="1"/>
  <c r="N2696" i="1"/>
  <c r="M2697" i="1"/>
  <c r="N2697" i="1"/>
  <c r="M2698" i="1"/>
  <c r="N2698" i="1"/>
  <c r="M2699" i="1"/>
  <c r="N2699" i="1"/>
  <c r="M2700" i="1"/>
  <c r="N2700" i="1"/>
  <c r="M2701" i="1"/>
  <c r="N2701" i="1"/>
  <c r="M2702" i="1"/>
  <c r="N2702" i="1"/>
  <c r="M2703" i="1"/>
  <c r="N2703" i="1"/>
  <c r="M2704" i="1"/>
  <c r="N2704" i="1"/>
  <c r="M2705" i="1"/>
  <c r="N2705" i="1"/>
  <c r="M2706" i="1"/>
  <c r="N2706" i="1"/>
  <c r="M2707" i="1"/>
  <c r="N2707" i="1"/>
  <c r="M2708" i="1"/>
  <c r="N2708" i="1"/>
  <c r="M2709" i="1"/>
  <c r="N2709" i="1"/>
  <c r="M2710" i="1"/>
  <c r="N2710" i="1"/>
  <c r="M2711" i="1"/>
  <c r="N2711" i="1"/>
  <c r="M2712" i="1"/>
  <c r="N2712" i="1"/>
  <c r="M2713" i="1"/>
  <c r="N2713" i="1"/>
  <c r="M2714" i="1"/>
  <c r="N2714" i="1"/>
  <c r="M2715" i="1"/>
  <c r="N2715" i="1"/>
  <c r="M2716" i="1"/>
  <c r="N2716" i="1"/>
  <c r="M2717" i="1"/>
  <c r="N2717" i="1"/>
  <c r="M2719" i="1"/>
  <c r="N2719" i="1"/>
  <c r="M2720" i="1"/>
  <c r="N2720" i="1"/>
  <c r="M2721" i="1"/>
  <c r="N2721" i="1"/>
  <c r="M2723" i="1"/>
  <c r="N2723" i="1"/>
  <c r="M2724" i="1"/>
  <c r="N2724" i="1"/>
  <c r="M2725" i="1"/>
  <c r="N2725" i="1"/>
  <c r="M2727" i="1"/>
  <c r="N2727" i="1"/>
  <c r="M2728" i="1"/>
  <c r="N2728" i="1"/>
  <c r="M2730" i="1"/>
  <c r="N2730" i="1"/>
  <c r="M2731" i="1"/>
  <c r="N2731" i="1"/>
  <c r="M2733" i="1"/>
  <c r="N2733" i="1"/>
  <c r="M2734" i="1"/>
  <c r="N2734" i="1"/>
  <c r="M2736" i="1"/>
  <c r="N2736" i="1"/>
  <c r="M2737" i="1"/>
  <c r="N2737" i="1"/>
  <c r="M2739" i="1"/>
  <c r="N2739" i="1"/>
  <c r="M2740" i="1"/>
  <c r="N2740" i="1"/>
  <c r="M2742" i="1"/>
  <c r="N2742" i="1"/>
  <c r="M2743" i="1"/>
  <c r="N2743" i="1"/>
  <c r="M2744" i="1"/>
  <c r="N2744" i="1"/>
  <c r="M2746" i="1"/>
  <c r="N2746" i="1"/>
  <c r="M2747" i="1"/>
  <c r="N2747" i="1"/>
  <c r="M2749" i="1"/>
  <c r="N2749" i="1"/>
  <c r="M2750" i="1"/>
  <c r="N2750" i="1"/>
  <c r="M2751" i="1"/>
  <c r="N2751" i="1"/>
  <c r="M2752" i="1"/>
  <c r="N2752" i="1"/>
  <c r="M2753" i="1"/>
  <c r="N2753" i="1"/>
  <c r="M2754" i="1"/>
  <c r="N2754" i="1"/>
  <c r="M2755" i="1"/>
  <c r="N2755" i="1"/>
  <c r="M2756" i="1"/>
  <c r="N2756" i="1"/>
  <c r="M2757" i="1"/>
  <c r="N2757" i="1"/>
  <c r="M2758" i="1"/>
  <c r="N2758" i="1"/>
  <c r="M2759" i="1"/>
  <c r="N2759" i="1"/>
  <c r="M2760" i="1"/>
  <c r="N2760" i="1"/>
  <c r="M2761" i="1"/>
  <c r="N2761" i="1"/>
  <c r="M2762" i="1"/>
  <c r="N2762" i="1"/>
  <c r="M2763" i="1"/>
  <c r="N2763" i="1"/>
  <c r="M2764" i="1"/>
  <c r="N2764" i="1"/>
  <c r="M2765" i="1"/>
  <c r="N2765" i="1"/>
  <c r="M2766" i="1"/>
  <c r="N2766" i="1"/>
  <c r="M2767" i="1"/>
  <c r="N2767" i="1"/>
  <c r="M2768" i="1"/>
  <c r="N2768" i="1"/>
  <c r="M2769" i="1"/>
  <c r="N2769" i="1"/>
  <c r="M2770" i="1"/>
  <c r="N2770" i="1"/>
  <c r="M2771" i="1"/>
  <c r="N2771" i="1"/>
  <c r="M2772" i="1"/>
  <c r="N2772" i="1"/>
  <c r="M2773" i="1"/>
  <c r="N2773" i="1"/>
  <c r="M2774" i="1"/>
  <c r="N2774" i="1"/>
  <c r="M2775" i="1"/>
  <c r="N2775" i="1"/>
  <c r="M2776" i="1"/>
  <c r="N2776" i="1"/>
  <c r="M2777" i="1"/>
  <c r="N2777" i="1"/>
  <c r="M2778" i="1"/>
  <c r="N2778" i="1"/>
  <c r="M2779" i="1"/>
  <c r="N2779" i="1"/>
  <c r="M2780" i="1"/>
  <c r="N2780" i="1"/>
  <c r="M2810" i="1"/>
  <c r="N2810" i="1"/>
  <c r="M2811" i="1"/>
  <c r="N2811" i="1"/>
  <c r="M2812" i="1"/>
  <c r="N2812" i="1"/>
  <c r="M2813" i="1"/>
  <c r="N2814" i="1"/>
  <c r="M2816" i="1"/>
  <c r="N2816" i="1"/>
  <c r="M2817" i="1"/>
  <c r="N2817" i="1"/>
  <c r="M2818" i="1"/>
  <c r="N2818" i="1"/>
  <c r="M2819" i="1"/>
  <c r="N2819" i="1"/>
  <c r="M2820" i="1"/>
  <c r="N2820" i="1"/>
  <c r="M2821" i="1"/>
  <c r="N2821" i="1"/>
  <c r="M2822" i="1"/>
  <c r="N2822" i="1"/>
  <c r="M2823" i="1"/>
  <c r="N2823" i="1"/>
  <c r="M2824" i="1"/>
  <c r="N2824" i="1"/>
  <c r="M2825" i="1"/>
  <c r="N2825" i="1"/>
  <c r="M2827" i="1"/>
  <c r="N2827" i="1"/>
  <c r="M2828" i="1"/>
  <c r="N2828" i="1"/>
  <c r="M2829" i="1"/>
  <c r="N2829" i="1"/>
  <c r="M2830" i="1"/>
  <c r="N2830" i="1"/>
  <c r="M2831" i="1"/>
  <c r="N2831" i="1"/>
  <c r="M2832" i="1"/>
  <c r="N2832" i="1"/>
  <c r="M2833" i="1"/>
  <c r="N2833" i="1"/>
  <c r="M2834" i="1"/>
  <c r="N2834" i="1"/>
  <c r="M2835" i="1"/>
  <c r="N2835" i="1"/>
  <c r="M2836" i="1"/>
  <c r="N2836" i="1"/>
  <c r="M2837" i="1"/>
  <c r="N2837" i="1"/>
  <c r="M2838" i="1"/>
  <c r="N2838" i="1"/>
  <c r="M2839" i="1"/>
  <c r="N2839" i="1"/>
  <c r="M2840" i="1"/>
  <c r="N2840" i="1"/>
  <c r="M2841" i="1"/>
  <c r="N2841" i="1"/>
  <c r="M2842" i="1"/>
  <c r="N2842" i="1"/>
  <c r="M2843" i="1"/>
  <c r="N2843" i="1"/>
  <c r="M2844" i="1"/>
  <c r="N2844" i="1"/>
  <c r="M2845" i="1"/>
  <c r="N2845" i="1"/>
  <c r="M2846" i="1"/>
  <c r="N2846" i="1"/>
  <c r="M2847" i="1"/>
  <c r="N2847" i="1"/>
  <c r="M2848" i="1"/>
  <c r="N2848" i="1"/>
  <c r="M2849" i="1"/>
  <c r="N2849" i="1"/>
  <c r="M2850" i="1"/>
  <c r="N2850" i="1"/>
  <c r="M2851" i="1"/>
  <c r="N2851" i="1"/>
  <c r="M2852" i="1"/>
  <c r="N2852" i="1"/>
  <c r="M2853" i="1"/>
  <c r="N2853" i="1"/>
  <c r="M2854" i="1"/>
  <c r="N2854" i="1"/>
  <c r="M2855" i="1"/>
  <c r="N2855" i="1"/>
  <c r="M2856" i="1"/>
  <c r="N2856" i="1"/>
  <c r="M2857" i="1"/>
  <c r="N2857" i="1"/>
  <c r="M2858" i="1"/>
  <c r="N2858" i="1"/>
  <c r="M2859" i="1"/>
  <c r="N2859" i="1"/>
  <c r="M2860" i="1"/>
  <c r="N2860" i="1"/>
  <c r="M2861" i="1"/>
  <c r="N2861" i="1"/>
  <c r="M2862" i="1"/>
  <c r="N2862" i="1"/>
  <c r="M2863" i="1"/>
  <c r="N2863" i="1"/>
  <c r="M2864" i="1"/>
  <c r="N2864" i="1"/>
  <c r="M2865" i="1"/>
  <c r="N2865" i="1"/>
  <c r="M2866" i="1"/>
  <c r="N2866" i="1"/>
  <c r="M2867" i="1"/>
  <c r="N2867" i="1"/>
  <c r="M2868" i="1"/>
  <c r="N2868" i="1"/>
  <c r="M2869" i="1"/>
  <c r="N2869" i="1"/>
  <c r="M2870" i="1"/>
  <c r="N2870" i="1"/>
  <c r="M2871" i="1"/>
  <c r="N2871" i="1"/>
  <c r="M2875" i="1"/>
  <c r="N2875" i="1"/>
  <c r="M2876" i="1"/>
  <c r="N2876" i="1"/>
  <c r="M2877" i="1"/>
  <c r="N2877" i="1"/>
  <c r="M2878" i="1"/>
  <c r="N2878" i="1"/>
  <c r="M2879" i="1"/>
  <c r="N2879" i="1"/>
  <c r="M2880" i="1"/>
  <c r="N2880" i="1"/>
  <c r="M2881" i="1"/>
  <c r="N2881" i="1"/>
  <c r="M2882" i="1"/>
  <c r="N2882" i="1"/>
  <c r="M2883" i="1"/>
  <c r="N2883" i="1"/>
  <c r="M2884" i="1"/>
  <c r="N2884" i="1"/>
  <c r="M2885" i="1"/>
  <c r="N2885" i="1"/>
  <c r="M2886" i="1"/>
  <c r="N2886" i="1"/>
  <c r="M2887" i="1"/>
  <c r="N2887" i="1"/>
  <c r="M2888" i="1"/>
  <c r="N2888" i="1"/>
  <c r="M2889" i="1"/>
  <c r="N2889" i="1"/>
  <c r="M2890" i="1"/>
  <c r="N2890" i="1"/>
  <c r="M2891" i="1"/>
  <c r="N2891" i="1"/>
  <c r="M2892" i="1"/>
  <c r="N2892" i="1"/>
  <c r="M2893" i="1"/>
  <c r="N2893" i="1"/>
  <c r="M2894" i="1"/>
  <c r="N2894" i="1"/>
  <c r="M2895" i="1"/>
  <c r="N2895" i="1"/>
  <c r="M2896" i="1"/>
  <c r="N2896" i="1"/>
  <c r="M2901" i="1"/>
  <c r="N2901" i="1"/>
  <c r="M2902" i="1"/>
  <c r="N2902" i="1"/>
  <c r="M2903" i="1"/>
  <c r="N2903" i="1"/>
  <c r="M2904" i="1"/>
  <c r="N2904" i="1"/>
  <c r="M2905" i="1"/>
  <c r="N2905" i="1"/>
  <c r="M2907" i="1"/>
  <c r="N2907" i="1"/>
  <c r="M2908" i="1"/>
  <c r="N2908" i="1"/>
  <c r="M2909" i="1"/>
  <c r="N2909" i="1"/>
  <c r="M2910" i="1"/>
  <c r="N2910" i="1"/>
  <c r="M2911" i="1"/>
  <c r="N2911" i="1"/>
  <c r="M2912" i="1"/>
  <c r="N2912" i="1"/>
  <c r="M2913" i="1"/>
  <c r="N2913" i="1"/>
  <c r="M2914" i="1"/>
  <c r="N2914" i="1"/>
  <c r="M2915" i="1"/>
  <c r="N2915" i="1"/>
  <c r="M2919" i="1"/>
  <c r="N2919" i="1"/>
  <c r="M2920" i="1"/>
  <c r="N2920" i="1"/>
  <c r="M2921" i="1"/>
  <c r="N2921" i="1"/>
  <c r="M2922" i="1"/>
  <c r="N2922" i="1"/>
  <c r="M2923" i="1"/>
  <c r="N2923" i="1"/>
  <c r="M2924" i="1"/>
  <c r="N2924" i="1"/>
  <c r="M2925" i="1"/>
  <c r="N2925" i="1"/>
  <c r="M2926" i="1"/>
  <c r="N2926" i="1"/>
  <c r="M2927" i="1"/>
  <c r="N2927" i="1"/>
  <c r="M2928" i="1"/>
  <c r="N2928" i="1"/>
  <c r="M2929" i="1"/>
  <c r="N2929" i="1"/>
  <c r="M2930" i="1"/>
  <c r="N2930" i="1"/>
  <c r="M2931" i="1"/>
  <c r="N2931" i="1"/>
  <c r="M2932" i="1"/>
  <c r="N2932" i="1"/>
  <c r="M2933" i="1"/>
  <c r="N2933" i="1"/>
  <c r="M2934" i="1"/>
  <c r="N2934" i="1"/>
  <c r="M2935" i="1"/>
  <c r="N2935" i="1"/>
  <c r="M2936" i="1"/>
  <c r="N2936" i="1"/>
  <c r="M2937" i="1"/>
  <c r="N2937" i="1"/>
  <c r="M2938" i="1"/>
  <c r="N2938" i="1"/>
  <c r="M2939" i="1"/>
  <c r="N2939" i="1"/>
  <c r="M2940" i="1"/>
  <c r="N2940" i="1"/>
  <c r="M2941" i="1"/>
  <c r="N2941" i="1"/>
  <c r="M2942" i="1"/>
  <c r="N2942" i="1"/>
  <c r="M2943" i="1"/>
  <c r="N2943" i="1"/>
  <c r="M2944" i="1"/>
  <c r="N2944" i="1"/>
  <c r="M2945" i="1"/>
  <c r="N2945" i="1"/>
  <c r="M2946" i="1"/>
  <c r="N2946" i="1"/>
  <c r="M2947" i="1"/>
  <c r="N2947" i="1"/>
  <c r="M2948" i="1"/>
  <c r="N2948" i="1"/>
  <c r="M2949" i="1"/>
  <c r="N2949" i="1"/>
  <c r="M2950" i="1"/>
  <c r="N2950" i="1"/>
  <c r="M2952" i="1"/>
  <c r="N2952" i="1"/>
  <c r="M2953" i="1"/>
  <c r="N2953" i="1"/>
  <c r="M2954" i="1"/>
  <c r="N2954" i="1"/>
  <c r="M2955" i="1"/>
  <c r="N2955" i="1"/>
  <c r="M2956" i="1"/>
  <c r="N2956" i="1"/>
  <c r="M2957" i="1"/>
  <c r="N2957" i="1"/>
  <c r="M2958" i="1"/>
  <c r="N2958" i="1"/>
  <c r="M2959" i="1"/>
  <c r="N2959" i="1"/>
  <c r="M2960" i="1"/>
  <c r="N2960" i="1"/>
  <c r="M2961" i="1"/>
  <c r="N2961" i="1"/>
  <c r="M2962" i="1"/>
  <c r="N2962" i="1"/>
  <c r="M2963" i="1"/>
  <c r="N2963" i="1"/>
  <c r="M2964" i="1"/>
  <c r="N2964" i="1"/>
  <c r="M2965" i="1"/>
  <c r="N2965" i="1"/>
  <c r="M2966" i="1"/>
  <c r="N2966" i="1"/>
  <c r="M2967" i="1"/>
  <c r="N2967" i="1"/>
  <c r="M2968" i="1"/>
  <c r="N2968" i="1"/>
  <c r="M2969" i="1"/>
  <c r="N2969" i="1"/>
  <c r="M2970" i="1"/>
  <c r="N2970" i="1"/>
  <c r="M2971" i="1"/>
  <c r="N2971" i="1"/>
  <c r="M2972" i="1"/>
  <c r="N2972" i="1"/>
  <c r="M2973" i="1"/>
  <c r="N2973" i="1"/>
  <c r="M2974" i="1"/>
  <c r="N2974" i="1"/>
  <c r="M2975" i="1"/>
  <c r="N2975" i="1"/>
  <c r="M2976" i="1"/>
  <c r="N2976" i="1"/>
  <c r="M2977" i="1"/>
  <c r="N2977" i="1"/>
  <c r="M2978" i="1"/>
  <c r="N2978" i="1"/>
  <c r="M2979" i="1"/>
  <c r="N2979" i="1"/>
  <c r="M2980" i="1"/>
  <c r="N2980" i="1"/>
  <c r="M2981" i="1"/>
  <c r="N2981" i="1"/>
  <c r="M2982" i="1"/>
  <c r="N2982" i="1"/>
  <c r="M2983" i="1"/>
  <c r="N2983" i="1"/>
  <c r="M2984" i="1"/>
  <c r="N2984" i="1"/>
  <c r="M2985" i="1"/>
  <c r="N2985" i="1"/>
  <c r="M2986" i="1"/>
  <c r="N2986" i="1"/>
  <c r="M2987" i="1"/>
  <c r="N2987" i="1"/>
  <c r="M2988" i="1"/>
  <c r="N2988" i="1"/>
  <c r="M2989" i="1"/>
  <c r="N2989" i="1"/>
  <c r="M2990" i="1"/>
  <c r="N2990" i="1"/>
  <c r="M2991" i="1"/>
  <c r="N2991" i="1"/>
  <c r="M2992" i="1"/>
  <c r="N2992" i="1"/>
  <c r="M2993" i="1"/>
  <c r="N2993" i="1"/>
  <c r="M2994" i="1"/>
  <c r="N2994" i="1"/>
  <c r="M2995" i="1"/>
  <c r="N2995" i="1"/>
  <c r="M2996" i="1"/>
  <c r="N2996" i="1"/>
  <c r="M2997" i="1"/>
  <c r="N2997" i="1"/>
  <c r="M2998" i="1"/>
  <c r="N2998" i="1"/>
  <c r="M2999" i="1"/>
  <c r="N2999" i="1"/>
  <c r="M3000" i="1"/>
  <c r="N3000" i="1"/>
  <c r="M3001" i="1"/>
  <c r="N3001" i="1"/>
  <c r="M3002" i="1"/>
  <c r="N3002" i="1"/>
  <c r="M3003" i="1"/>
  <c r="N3003" i="1"/>
  <c r="M3004" i="1"/>
  <c r="N3004" i="1"/>
  <c r="M3005" i="1"/>
  <c r="N3005" i="1"/>
  <c r="M3006" i="1"/>
  <c r="N3006" i="1"/>
  <c r="M3007" i="1"/>
  <c r="N3007" i="1"/>
  <c r="M3008" i="1"/>
  <c r="N3008" i="1"/>
  <c r="M3009" i="1"/>
  <c r="N3009" i="1"/>
  <c r="M3010" i="1"/>
  <c r="N3010" i="1"/>
  <c r="M3011" i="1"/>
  <c r="N3011" i="1"/>
  <c r="M3012" i="1"/>
  <c r="N3012" i="1"/>
  <c r="M3013" i="1"/>
  <c r="N3013" i="1"/>
  <c r="M3014" i="1"/>
  <c r="N3014" i="1"/>
  <c r="M3015" i="1"/>
  <c r="N3015" i="1"/>
  <c r="M3016" i="1"/>
  <c r="N3016" i="1"/>
  <c r="M3017" i="1"/>
  <c r="N3017" i="1"/>
  <c r="M3018" i="1"/>
  <c r="N3018" i="1"/>
  <c r="M3019" i="1"/>
  <c r="N3019" i="1"/>
  <c r="L3327" i="1"/>
  <c r="M3327" i="1"/>
  <c r="N3327" i="1"/>
  <c r="L3328" i="1"/>
  <c r="M3328" i="1"/>
  <c r="N3328" i="1"/>
  <c r="L3329" i="1"/>
  <c r="M3329" i="1"/>
  <c r="N3329" i="1"/>
  <c r="L3330" i="1"/>
  <c r="M3330" i="1"/>
  <c r="N3330" i="1"/>
  <c r="L3331" i="1"/>
  <c r="M3331" i="1"/>
  <c r="N3331" i="1"/>
  <c r="L3332" i="1"/>
  <c r="M3332" i="1"/>
  <c r="N3332" i="1"/>
  <c r="L3333" i="1"/>
  <c r="M3333" i="1"/>
  <c r="N3333" i="1"/>
  <c r="L3334" i="1"/>
  <c r="M3334" i="1"/>
  <c r="N3334" i="1"/>
  <c r="L3335" i="1"/>
  <c r="M3335" i="1"/>
  <c r="N3335" i="1"/>
  <c r="L3336" i="1"/>
  <c r="M3336" i="1"/>
  <c r="N3336" i="1"/>
  <c r="L3337" i="1"/>
  <c r="M3337" i="1"/>
  <c r="N3337" i="1"/>
  <c r="L3338" i="1"/>
  <c r="M3338" i="1"/>
  <c r="N3338" i="1"/>
  <c r="L3339" i="1"/>
  <c r="M3339" i="1"/>
  <c r="N3339" i="1"/>
  <c r="L3340" i="1"/>
  <c r="M3340" i="1"/>
  <c r="N3340" i="1"/>
  <c r="L3341" i="1"/>
  <c r="M3341" i="1"/>
  <c r="N3341" i="1"/>
  <c r="L3342" i="1"/>
  <c r="M3342" i="1"/>
  <c r="N3342" i="1"/>
  <c r="L3343" i="1"/>
  <c r="M3343" i="1"/>
  <c r="N3343" i="1"/>
  <c r="L3344" i="1"/>
  <c r="M3344" i="1"/>
  <c r="N3344" i="1"/>
  <c r="L3345" i="1"/>
  <c r="M3345" i="1"/>
  <c r="N3345" i="1"/>
  <c r="L3346" i="1"/>
  <c r="M3346" i="1"/>
  <c r="N3346" i="1"/>
  <c r="L3347" i="1"/>
  <c r="M3347" i="1"/>
  <c r="N3347" i="1"/>
  <c r="L3348" i="1"/>
  <c r="M3348" i="1"/>
  <c r="N3348" i="1"/>
  <c r="L3349" i="1"/>
  <c r="M3349" i="1"/>
  <c r="N3349" i="1"/>
  <c r="L3350" i="1"/>
  <c r="M3350" i="1"/>
  <c r="N3350" i="1"/>
  <c r="L3351" i="1"/>
  <c r="M3351" i="1"/>
  <c r="N3351" i="1"/>
  <c r="L3352" i="1"/>
  <c r="M3352" i="1"/>
  <c r="N3352" i="1"/>
  <c r="L3353" i="1"/>
  <c r="M3353" i="1"/>
  <c r="N3353" i="1"/>
  <c r="L3354" i="1"/>
  <c r="M3354" i="1"/>
  <c r="N3354" i="1"/>
  <c r="L3355" i="1"/>
  <c r="M3355" i="1"/>
  <c r="N3355" i="1"/>
  <c r="L3356" i="1"/>
  <c r="M3356" i="1"/>
  <c r="N3356" i="1"/>
  <c r="L3357" i="1"/>
  <c r="M3357" i="1"/>
  <c r="N3357" i="1"/>
  <c r="L3358" i="1"/>
  <c r="M3358" i="1"/>
  <c r="N3358" i="1"/>
  <c r="L3359" i="1"/>
  <c r="M3359" i="1"/>
  <c r="N3359" i="1"/>
  <c r="L3360" i="1"/>
  <c r="M3360" i="1"/>
  <c r="N3360" i="1"/>
  <c r="L3361" i="1"/>
  <c r="M3361" i="1"/>
  <c r="N3361" i="1"/>
  <c r="L3362" i="1"/>
  <c r="M3362" i="1"/>
  <c r="N3362" i="1"/>
  <c r="L3363" i="1"/>
  <c r="M3363" i="1"/>
  <c r="N3363" i="1"/>
  <c r="L3364" i="1"/>
  <c r="M3364" i="1"/>
  <c r="N3364" i="1"/>
  <c r="L3365" i="1"/>
  <c r="M3365" i="1"/>
  <c r="N3365" i="1"/>
  <c r="L3366" i="1"/>
  <c r="M3366" i="1"/>
  <c r="N3366" i="1"/>
  <c r="L3367" i="1"/>
  <c r="M3367" i="1"/>
  <c r="N3367" i="1"/>
  <c r="M3883" i="1"/>
  <c r="N3883" i="1"/>
  <c r="M3884" i="1"/>
  <c r="N3884" i="1"/>
  <c r="M3886" i="1"/>
  <c r="N3886" i="1"/>
  <c r="M3887" i="1"/>
  <c r="N3887" i="1"/>
  <c r="M3888" i="1"/>
  <c r="N3888" i="1"/>
  <c r="M3889" i="1"/>
  <c r="N3889" i="1"/>
  <c r="M3890" i="1"/>
  <c r="N3890" i="1"/>
  <c r="M3891" i="1"/>
  <c r="N3891" i="1"/>
  <c r="M3892" i="1"/>
  <c r="N3892" i="1"/>
  <c r="M3893" i="1"/>
  <c r="N3893" i="1"/>
  <c r="M3894" i="1"/>
  <c r="N3894" i="1"/>
  <c r="M3895" i="1"/>
  <c r="N3895" i="1"/>
  <c r="M3896" i="1"/>
  <c r="N3896" i="1"/>
  <c r="M3897" i="1"/>
  <c r="N3897" i="1"/>
  <c r="M3898" i="1"/>
  <c r="N3898" i="1"/>
  <c r="M3899" i="1"/>
  <c r="N3899" i="1"/>
  <c r="M3900" i="1"/>
  <c r="N3900" i="1"/>
  <c r="M3901" i="1"/>
  <c r="N3901" i="1"/>
  <c r="M3903" i="1"/>
  <c r="N3903" i="1"/>
  <c r="L3904" i="1"/>
  <c r="M3904" i="1"/>
  <c r="M3905" i="1"/>
  <c r="N3905" i="1"/>
  <c r="M3906" i="1"/>
  <c r="N3906" i="1"/>
  <c r="M3907" i="1"/>
  <c r="N3907" i="1"/>
  <c r="M3908" i="1"/>
  <c r="N3908" i="1"/>
  <c r="M3909" i="1"/>
  <c r="N3909" i="1"/>
  <c r="L3910" i="1"/>
  <c r="M3910" i="1"/>
  <c r="L3911" i="1"/>
  <c r="M3911" i="1"/>
  <c r="L3912" i="1"/>
  <c r="M3912" i="1"/>
  <c r="L3913" i="1"/>
  <c r="M3913" i="1"/>
  <c r="M3914" i="1"/>
  <c r="L3915" i="1"/>
  <c r="M3915" i="1"/>
  <c r="L3917" i="1"/>
  <c r="M3917" i="1"/>
  <c r="L3918" i="1"/>
  <c r="M3918" i="1"/>
  <c r="L3919" i="1"/>
  <c r="M3919" i="1"/>
  <c r="L3920" i="1"/>
  <c r="M3920" i="1"/>
  <c r="L3921" i="1"/>
  <c r="M3921" i="1"/>
  <c r="L3922" i="1"/>
  <c r="M3922" i="1"/>
  <c r="L3923" i="1"/>
  <c r="M3923" i="1"/>
  <c r="L3924" i="1"/>
  <c r="M3924" i="1"/>
  <c r="L3925" i="1"/>
  <c r="M3925" i="1"/>
  <c r="L3928" i="1"/>
  <c r="M3928" i="1"/>
  <c r="L3929" i="1"/>
  <c r="M3929" i="1"/>
  <c r="L3930" i="1"/>
  <c r="M3930" i="1"/>
  <c r="L3931" i="1"/>
  <c r="M3931" i="1"/>
  <c r="L3932" i="1"/>
  <c r="M3932" i="1"/>
  <c r="L3933" i="1"/>
  <c r="M3933" i="1"/>
  <c r="L3934" i="1"/>
  <c r="M3934" i="1"/>
  <c r="L3935" i="1"/>
  <c r="M3935" i="1"/>
  <c r="L3936" i="1"/>
  <c r="M3936" i="1"/>
  <c r="L3937" i="1"/>
  <c r="M3937" i="1"/>
  <c r="L3938" i="1"/>
  <c r="M3938" i="1"/>
  <c r="L3939" i="1"/>
  <c r="M3939" i="1"/>
  <c r="L3940" i="1"/>
  <c r="M3940" i="1"/>
  <c r="L3941" i="1"/>
  <c r="M3941" i="1"/>
  <c r="L3942" i="1"/>
  <c r="M3942" i="1"/>
  <c r="L3943" i="1"/>
  <c r="M3943" i="1"/>
  <c r="L3944" i="1"/>
  <c r="M3944" i="1"/>
  <c r="L3945" i="1"/>
  <c r="M3945" i="1"/>
  <c r="L3946" i="1"/>
  <c r="M3946" i="1"/>
  <c r="L3947" i="1"/>
  <c r="M3947" i="1"/>
  <c r="L3948" i="1"/>
  <c r="M3948" i="1"/>
  <c r="L3949" i="1"/>
  <c r="M3949" i="1"/>
  <c r="L3950" i="1"/>
  <c r="M3950" i="1"/>
  <c r="L3951" i="1"/>
  <c r="M3951" i="1"/>
  <c r="L3952" i="1"/>
  <c r="M3952" i="1"/>
  <c r="L3953" i="1"/>
  <c r="M3953" i="1"/>
  <c r="L3954" i="1"/>
  <c r="M3954" i="1"/>
  <c r="L3955" i="1"/>
  <c r="M3955" i="1"/>
  <c r="L3956" i="1"/>
  <c r="M3956" i="1"/>
  <c r="L3957" i="1"/>
  <c r="M3957" i="1"/>
  <c r="L3958" i="1"/>
  <c r="M3958" i="1"/>
  <c r="L3959" i="1"/>
  <c r="M3959" i="1"/>
  <c r="L3960" i="1"/>
  <c r="M3960" i="1"/>
  <c r="L3961" i="1"/>
  <c r="M3961" i="1"/>
  <c r="L3962" i="1"/>
  <c r="M3962" i="1"/>
  <c r="L3963" i="1"/>
  <c r="M3963" i="1"/>
  <c r="L3964" i="1"/>
  <c r="M3964" i="1"/>
  <c r="L3965" i="1"/>
  <c r="M3965" i="1"/>
  <c r="L3966" i="1"/>
  <c r="M3966" i="1"/>
  <c r="L3967" i="1"/>
  <c r="M3967" i="1"/>
  <c r="L3968" i="1"/>
  <c r="M3968" i="1"/>
  <c r="L3969" i="1"/>
  <c r="M3969" i="1"/>
  <c r="L3970" i="1"/>
  <c r="M3970" i="1"/>
  <c r="L3971" i="1"/>
  <c r="M3971" i="1"/>
  <c r="L3972" i="1"/>
  <c r="M3972" i="1"/>
  <c r="L3973" i="1"/>
  <c r="M3973" i="1"/>
  <c r="L3974" i="1"/>
  <c r="M3974" i="1"/>
  <c r="L3975" i="1"/>
  <c r="M3975" i="1"/>
  <c r="L3976" i="1"/>
  <c r="M3976" i="1"/>
  <c r="L3978" i="1"/>
  <c r="M3978" i="1"/>
  <c r="L3979" i="1"/>
  <c r="M3979" i="1"/>
  <c r="L3980" i="1"/>
  <c r="M3980" i="1"/>
  <c r="L3981" i="1"/>
  <c r="M3981" i="1"/>
  <c r="L3982" i="1"/>
  <c r="M3982" i="1"/>
  <c r="M3983" i="1"/>
  <c r="M3984" i="1"/>
  <c r="L3985" i="1"/>
  <c r="M3985" i="1"/>
  <c r="L3986" i="1"/>
  <c r="M3986" i="1"/>
  <c r="L3987" i="1"/>
  <c r="M3987" i="1"/>
  <c r="L3988" i="1"/>
  <c r="M3988" i="1"/>
  <c r="L3989" i="1"/>
  <c r="M3989" i="1"/>
  <c r="L3990" i="1"/>
  <c r="M3990" i="1"/>
  <c r="L3991" i="1"/>
  <c r="M3991" i="1"/>
  <c r="L3992" i="1"/>
  <c r="M3992" i="1"/>
  <c r="L3993" i="1"/>
  <c r="M3993" i="1"/>
  <c r="L3995" i="1"/>
  <c r="M3995" i="1"/>
  <c r="N3995" i="1"/>
  <c r="L3996" i="1"/>
  <c r="M3996" i="1"/>
  <c r="N3996" i="1"/>
  <c r="L3997" i="1"/>
  <c r="M3997" i="1"/>
  <c r="N3997" i="1"/>
  <c r="L3998" i="1"/>
  <c r="M3998" i="1"/>
  <c r="L3999" i="1"/>
  <c r="M3999" i="1"/>
  <c r="L4000" i="1"/>
  <c r="M4000" i="1"/>
  <c r="L4001" i="1"/>
  <c r="M4001" i="1"/>
  <c r="M4002" i="1"/>
  <c r="N4002" i="1"/>
  <c r="L4003" i="1"/>
  <c r="M4003" i="1"/>
  <c r="L4004" i="1"/>
  <c r="M4004" i="1"/>
  <c r="L4005" i="1"/>
  <c r="M4005" i="1"/>
  <c r="L4006" i="1"/>
  <c r="M4006" i="1"/>
  <c r="M4007" i="1"/>
  <c r="N4007" i="1"/>
  <c r="L4008" i="1"/>
  <c r="M4008" i="1"/>
  <c r="L4009" i="1"/>
  <c r="M4009" i="1"/>
  <c r="L4010" i="1"/>
  <c r="M4010" i="1"/>
  <c r="L4011" i="1"/>
  <c r="M4011" i="1"/>
  <c r="L4012" i="1"/>
  <c r="M4012" i="1"/>
  <c r="L4013" i="1"/>
  <c r="M4013" i="1"/>
  <c r="L4014" i="1"/>
  <c r="M4014" i="1"/>
  <c r="L4017" i="1"/>
  <c r="M4017" i="1"/>
  <c r="L4018" i="1"/>
  <c r="M4018" i="1"/>
  <c r="L4019" i="1"/>
  <c r="M4019" i="1"/>
  <c r="L4020" i="1"/>
  <c r="M4020" i="1"/>
  <c r="L4021" i="1"/>
  <c r="M4021" i="1"/>
  <c r="L4022" i="1"/>
  <c r="M4022" i="1"/>
  <c r="L4023" i="1"/>
  <c r="M4023" i="1"/>
  <c r="L4024" i="1"/>
  <c r="M4024" i="1"/>
  <c r="L4025" i="1"/>
  <c r="M4025" i="1"/>
  <c r="L4026" i="1"/>
  <c r="M4026" i="1"/>
  <c r="L4027" i="1"/>
  <c r="M4027" i="1"/>
  <c r="L4028" i="1"/>
  <c r="M4028" i="1"/>
  <c r="L4255" i="1"/>
  <c r="N4255" i="1"/>
  <c r="N4256" i="1"/>
  <c r="N4257" i="1"/>
  <c r="N4258" i="1"/>
  <c r="L4259" i="1"/>
  <c r="N4259" i="1"/>
  <c r="L4260" i="1"/>
  <c r="N4260" i="1"/>
  <c r="L4261" i="1"/>
  <c r="N4261" i="1"/>
  <c r="L4262" i="1"/>
  <c r="N4262" i="1"/>
  <c r="N4263" i="1"/>
  <c r="N4264" i="1"/>
  <c r="N4265" i="1"/>
  <c r="N4266" i="1"/>
  <c r="L4267" i="1"/>
  <c r="N4267" i="1"/>
  <c r="N4268" i="1"/>
  <c r="L4269" i="1"/>
  <c r="N4269" i="1"/>
  <c r="L4270" i="1"/>
  <c r="N4270" i="1"/>
  <c r="N4271" i="1"/>
  <c r="N4272" i="1"/>
  <c r="N4273" i="1"/>
  <c r="N4274" i="1"/>
  <c r="L4276" i="1"/>
  <c r="N4276" i="1"/>
  <c r="N4277" i="1"/>
  <c r="L4278" i="1"/>
  <c r="N4278" i="1"/>
  <c r="N4279" i="1"/>
  <c r="N4280" i="1"/>
  <c r="N4281" i="1"/>
  <c r="N4282" i="1"/>
  <c r="N4283" i="1"/>
  <c r="L4284" i="1"/>
  <c r="N4284" i="1"/>
  <c r="N4285" i="1"/>
  <c r="L4286" i="1"/>
  <c r="N4286" i="1"/>
  <c r="N4288" i="1"/>
  <c r="L4289" i="1"/>
  <c r="N4289" i="1"/>
  <c r="N4290" i="1"/>
  <c r="N4291" i="1"/>
  <c r="N4292" i="1"/>
  <c r="L4293" i="1"/>
  <c r="N4293" i="1"/>
  <c r="N4294" i="1"/>
  <c r="L4295" i="1"/>
  <c r="N4295" i="1"/>
  <c r="L4296" i="1"/>
  <c r="N4296" i="1"/>
  <c r="L4297" i="1"/>
  <c r="N4297" i="1"/>
  <c r="N4298" i="1"/>
  <c r="N4299" i="1"/>
  <c r="N4300" i="1"/>
  <c r="L4301" i="1"/>
  <c r="N4301" i="1"/>
  <c r="L4303" i="1"/>
  <c r="N4303" i="1"/>
  <c r="N4304" i="1"/>
  <c r="L4305" i="1"/>
  <c r="N4305" i="1"/>
  <c r="N4306" i="1"/>
  <c r="L4307" i="1"/>
  <c r="N4307" i="1"/>
  <c r="L4308" i="1"/>
  <c r="N4308" i="1"/>
  <c r="N4309" i="1"/>
  <c r="N4310" i="1"/>
  <c r="N4311" i="1"/>
  <c r="N4312" i="1"/>
  <c r="L4313" i="1"/>
  <c r="N4313" i="1"/>
  <c r="N4314" i="1"/>
  <c r="L4315" i="1"/>
  <c r="N4315" i="1"/>
  <c r="N4317" i="1"/>
  <c r="L4318" i="1"/>
  <c r="N4318" i="1"/>
  <c r="N4319" i="1"/>
  <c r="L4320" i="1"/>
  <c r="N4320" i="1"/>
  <c r="L4321" i="1"/>
  <c r="N4321" i="1"/>
  <c r="L4322" i="1"/>
  <c r="N4322" i="1"/>
  <c r="N4323" i="1"/>
  <c r="N4325" i="1"/>
  <c r="L4326" i="1"/>
  <c r="N4326" i="1"/>
  <c r="N4327" i="1"/>
  <c r="N4328" i="1"/>
  <c r="L4329" i="1"/>
  <c r="N4329" i="1"/>
  <c r="N4330" i="1"/>
  <c r="N4331" i="1"/>
  <c r="L4332" i="1"/>
  <c r="N4332" i="1"/>
  <c r="L4333" i="1"/>
  <c r="N4333" i="1"/>
  <c r="N4334" i="1"/>
  <c r="N4335" i="1"/>
  <c r="L4337" i="1"/>
  <c r="N4337" i="1"/>
  <c r="N4338" i="1"/>
  <c r="N4339" i="1"/>
  <c r="L4340" i="1"/>
  <c r="N4340" i="1"/>
  <c r="N4341" i="1"/>
  <c r="L4342" i="1"/>
  <c r="N4342" i="1"/>
  <c r="N4343" i="1"/>
  <c r="N4345" i="1"/>
  <c r="L4346" i="1"/>
  <c r="N4346" i="1"/>
  <c r="L4347" i="1"/>
  <c r="N4347" i="1"/>
  <c r="N4348" i="1"/>
  <c r="N4349" i="1"/>
  <c r="N4350" i="1"/>
  <c r="N4351" i="1"/>
  <c r="N4352" i="1"/>
  <c r="L4353" i="1"/>
  <c r="N4353" i="1"/>
  <c r="L4354" i="1"/>
  <c r="N4354" i="1"/>
  <c r="L4355" i="1"/>
  <c r="N4355" i="1"/>
  <c r="N4356" i="1"/>
  <c r="L4357" i="1"/>
  <c r="N4357" i="1"/>
  <c r="N4358" i="1"/>
  <c r="N4359" i="1"/>
  <c r="N4360" i="1"/>
  <c r="N4361" i="1"/>
  <c r="N4362" i="1"/>
  <c r="N4363" i="1"/>
  <c r="N4364" i="1"/>
  <c r="N4365" i="1"/>
  <c r="N4366" i="1"/>
  <c r="N4367" i="1"/>
  <c r="L4369" i="1"/>
  <c r="N4369" i="1"/>
  <c r="L4370" i="1"/>
  <c r="N4370" i="1"/>
  <c r="N4371" i="1"/>
  <c r="N4372" i="1"/>
  <c r="N4373" i="1"/>
  <c r="N4374" i="1"/>
  <c r="N4375" i="1"/>
  <c r="L4376" i="1"/>
  <c r="N4376" i="1"/>
  <c r="N4377" i="1"/>
  <c r="N4378" i="1"/>
  <c r="N4379" i="1"/>
  <c r="N4380" i="1"/>
  <c r="N4381" i="1"/>
  <c r="N4383" i="1"/>
  <c r="N4384" i="1"/>
  <c r="L4385" i="1"/>
  <c r="N4385" i="1"/>
  <c r="N4386" i="1"/>
  <c r="L4388" i="1"/>
  <c r="N4388" i="1"/>
  <c r="L4536" i="1"/>
  <c r="N4536" i="1"/>
  <c r="N4537" i="1"/>
  <c r="N4538" i="1"/>
  <c r="N4539" i="1"/>
  <c r="L4540" i="1"/>
  <c r="N4540" i="1"/>
  <c r="L4541" i="1"/>
  <c r="N4541" i="1"/>
  <c r="N4542" i="1"/>
  <c r="L4543" i="1"/>
  <c r="N4543" i="1"/>
  <c r="N4544" i="1"/>
  <c r="N4545" i="1"/>
  <c r="N4546" i="1"/>
  <c r="N4547" i="1"/>
  <c r="L4548" i="1"/>
  <c r="N4548" i="1"/>
  <c r="L4549" i="1"/>
  <c r="N4549" i="1"/>
  <c r="N4550" i="1"/>
  <c r="L4551" i="1"/>
  <c r="N4551" i="1"/>
  <c r="N4552" i="1"/>
  <c r="L4553" i="1"/>
  <c r="N4553" i="1"/>
  <c r="N4554" i="1"/>
  <c r="N4555" i="1"/>
  <c r="L4556" i="1"/>
  <c r="N4556" i="1"/>
  <c r="L4557" i="1"/>
  <c r="N4557" i="1"/>
  <c r="N4558" i="1"/>
  <c r="L4559" i="1"/>
  <c r="N4559" i="1"/>
  <c r="N4560" i="1"/>
  <c r="N4561" i="1"/>
  <c r="N4562" i="1"/>
  <c r="N4563" i="1"/>
  <c r="L4564" i="1"/>
  <c r="N4564" i="1"/>
  <c r="L4565" i="1"/>
  <c r="N4565" i="1"/>
  <c r="N4566" i="1"/>
  <c r="L4567" i="1"/>
  <c r="N4567" i="1"/>
  <c r="N4568" i="1"/>
  <c r="L4569" i="1"/>
  <c r="N4569" i="1"/>
  <c r="N4570" i="1"/>
  <c r="N4571" i="1"/>
  <c r="L4572" i="1"/>
  <c r="N4572" i="1"/>
  <c r="L4573" i="1"/>
  <c r="N4573" i="1"/>
  <c r="N4574" i="1"/>
  <c r="L4575" i="1"/>
  <c r="N4575" i="1"/>
  <c r="N4576" i="1"/>
  <c r="N4577" i="1"/>
  <c r="N4578" i="1"/>
  <c r="N4579" i="1"/>
  <c r="L4580" i="1"/>
  <c r="N4580" i="1"/>
  <c r="L4581" i="1"/>
  <c r="N4581" i="1"/>
  <c r="N4582" i="1"/>
  <c r="L4583" i="1"/>
  <c r="N4583" i="1"/>
  <c r="N4584" i="1"/>
  <c r="N4585" i="1"/>
  <c r="N4586" i="1"/>
  <c r="N4587" i="1"/>
  <c r="L4588" i="1"/>
  <c r="N4588" i="1"/>
  <c r="L4589" i="1"/>
  <c r="N4589" i="1"/>
  <c r="N4590" i="1"/>
  <c r="L4591" i="1"/>
  <c r="N4591" i="1"/>
  <c r="N4592" i="1"/>
  <c r="N4593" i="1"/>
  <c r="N4594" i="1"/>
  <c r="L4597" i="1"/>
  <c r="N4597" i="1"/>
  <c r="L4598" i="1"/>
  <c r="N4598" i="1"/>
  <c r="L4599" i="1"/>
  <c r="N4599" i="1"/>
  <c r="L4600" i="1"/>
  <c r="N4600" i="1"/>
  <c r="L4601" i="1"/>
  <c r="N4601" i="1"/>
  <c r="N4602" i="1"/>
  <c r="N4603" i="1"/>
  <c r="N4604" i="1"/>
  <c r="L4605" i="1"/>
  <c r="N4605" i="1"/>
  <c r="L4606" i="1"/>
  <c r="N4606" i="1"/>
  <c r="L4607" i="1"/>
  <c r="N4607" i="1"/>
  <c r="L4608" i="1"/>
  <c r="N4608" i="1"/>
  <c r="L4620" i="1"/>
  <c r="N4620" i="1"/>
  <c r="L4621" i="1"/>
  <c r="N4621" i="1"/>
  <c r="L4622" i="1"/>
  <c r="N4622" i="1"/>
  <c r="L4623" i="1"/>
  <c r="N4623" i="1"/>
  <c r="L4624" i="1"/>
  <c r="N4624" i="1"/>
  <c r="L4625" i="1"/>
  <c r="N4625" i="1"/>
  <c r="N4626" i="1"/>
  <c r="N4627" i="1"/>
  <c r="N4628" i="1"/>
  <c r="L4629" i="1"/>
  <c r="N4629" i="1"/>
  <c r="L4630" i="1"/>
  <c r="N4630" i="1"/>
  <c r="L4631" i="1"/>
  <c r="N4631" i="1"/>
  <c r="L4632" i="1"/>
  <c r="N4632" i="1"/>
  <c r="N4633" i="1"/>
  <c r="N4634" i="1"/>
  <c r="N4635" i="1"/>
  <c r="N4636" i="1"/>
  <c r="L4637" i="1"/>
  <c r="N4637" i="1"/>
  <c r="L4638" i="1"/>
  <c r="N4638" i="1"/>
  <c r="L4639" i="1"/>
  <c r="N4639" i="1"/>
  <c r="L4640" i="1"/>
  <c r="N4640" i="1"/>
  <c r="N4641" i="1"/>
  <c r="N4642" i="1"/>
  <c r="N4643" i="1"/>
  <c r="N4644" i="1"/>
  <c r="L4645" i="1"/>
  <c r="N4645" i="1"/>
  <c r="L4646" i="1"/>
  <c r="N4646" i="1"/>
  <c r="L4647" i="1"/>
  <c r="N4647" i="1"/>
  <c r="L4648" i="1"/>
  <c r="N4648" i="1"/>
  <c r="L4649" i="1"/>
  <c r="N4649" i="1"/>
  <c r="N4650" i="1"/>
  <c r="N4651" i="1"/>
  <c r="N4652" i="1"/>
  <c r="L4653" i="1"/>
  <c r="N4653" i="1"/>
  <c r="L4654" i="1"/>
  <c r="N4654" i="1"/>
  <c r="L4655" i="1"/>
  <c r="N4655" i="1"/>
  <c r="L4656" i="1"/>
  <c r="N4656" i="1"/>
  <c r="N4657" i="1"/>
  <c r="N4658" i="1"/>
  <c r="N4659" i="1"/>
  <c r="L4661" i="1"/>
  <c r="M4661" i="1"/>
  <c r="N4661" i="1"/>
  <c r="M4662" i="1"/>
  <c r="N4662" i="1"/>
  <c r="M4663" i="1"/>
  <c r="N4663" i="1"/>
  <c r="L4674" i="1"/>
  <c r="N4674" i="1"/>
  <c r="L4675" i="1"/>
  <c r="N4675" i="1"/>
  <c r="L4676" i="1"/>
  <c r="N4676" i="1"/>
  <c r="L4677" i="1"/>
  <c r="N4677" i="1"/>
  <c r="L4678" i="1"/>
  <c r="N4678" i="1"/>
  <c r="N4679" i="1"/>
  <c r="N4680" i="1"/>
  <c r="N4681" i="1"/>
  <c r="N4682" i="1"/>
  <c r="L4683" i="1"/>
  <c r="N4683" i="1"/>
  <c r="L4684" i="1"/>
  <c r="N4684" i="1"/>
  <c r="L4685" i="1"/>
  <c r="N4685" i="1"/>
  <c r="L4686" i="1"/>
  <c r="N4686" i="1"/>
  <c r="L4687" i="1"/>
  <c r="N4687" i="1"/>
  <c r="N4688" i="1"/>
  <c r="N4689" i="1"/>
  <c r="N4690" i="1"/>
  <c r="L4691" i="1"/>
  <c r="N4691" i="1"/>
  <c r="L4692" i="1"/>
  <c r="N4692" i="1"/>
  <c r="L4693" i="1"/>
  <c r="N4693" i="1"/>
  <c r="L4694" i="1"/>
  <c r="N4694" i="1"/>
  <c r="N4695" i="1"/>
  <c r="N4696" i="1"/>
  <c r="N4697" i="1"/>
  <c r="N4698" i="1"/>
  <c r="L4699" i="1"/>
  <c r="N4699" i="1"/>
  <c r="L4700" i="1"/>
  <c r="N4700" i="1"/>
  <c r="L4701" i="1"/>
  <c r="N4701" i="1"/>
  <c r="L4702" i="1"/>
  <c r="N4702" i="1"/>
  <c r="N4703" i="1"/>
  <c r="N4704" i="1"/>
  <c r="N4705" i="1"/>
  <c r="N4706" i="1"/>
  <c r="L4707" i="1"/>
  <c r="N4707" i="1"/>
  <c r="L4708" i="1"/>
  <c r="N4708" i="1"/>
  <c r="L4709" i="1"/>
  <c r="N4709" i="1"/>
  <c r="L4710" i="1"/>
  <c r="N4710" i="1"/>
  <c r="L4711" i="1"/>
  <c r="N4711" i="1"/>
  <c r="N4712" i="1"/>
  <c r="N4713" i="1"/>
  <c r="N4714" i="1"/>
  <c r="L4715" i="1"/>
  <c r="N4715" i="1"/>
  <c r="L4716" i="1"/>
  <c r="N4716" i="1"/>
  <c r="L4717" i="1"/>
  <c r="N4717" i="1"/>
  <c r="L4718" i="1"/>
  <c r="N4718" i="1"/>
  <c r="N4719" i="1"/>
  <c r="N4720" i="1"/>
  <c r="N4721" i="1"/>
  <c r="N4722" i="1"/>
  <c r="L4723" i="1"/>
  <c r="N4723" i="1"/>
  <c r="L4724" i="1"/>
  <c r="N4724" i="1"/>
  <c r="L4725" i="1"/>
  <c r="N4725" i="1"/>
  <c r="L4726" i="1"/>
  <c r="N4726" i="1"/>
  <c r="L4728" i="1"/>
  <c r="N4728" i="1"/>
  <c r="M4736" i="1"/>
  <c r="N4736" i="1"/>
  <c r="M4737" i="1"/>
  <c r="N4737" i="1"/>
  <c r="M4738" i="1"/>
  <c r="N4738" i="1"/>
  <c r="M4739" i="1"/>
  <c r="N4739" i="1"/>
  <c r="M4740" i="1"/>
  <c r="N4740" i="1"/>
  <c r="M4741" i="1"/>
  <c r="N4741" i="1"/>
  <c r="M4742" i="1"/>
  <c r="N4742" i="1"/>
  <c r="M4743" i="1"/>
  <c r="N4743" i="1"/>
  <c r="M4744" i="1"/>
  <c r="N4744" i="1"/>
  <c r="M4745" i="1"/>
  <c r="N4745" i="1"/>
  <c r="M4746" i="1"/>
  <c r="N4746" i="1"/>
  <c r="M4747" i="1"/>
  <c r="N4747" i="1"/>
  <c r="M4748" i="1"/>
  <c r="N4748" i="1"/>
  <c r="M4749" i="1"/>
  <c r="N4749" i="1"/>
  <c r="M4750" i="1"/>
  <c r="N4750" i="1"/>
  <c r="M4751" i="1"/>
  <c r="N4751" i="1"/>
  <c r="M4752" i="1"/>
  <c r="N4752" i="1"/>
  <c r="M4753" i="1"/>
  <c r="N4753" i="1"/>
  <c r="M4754" i="1"/>
  <c r="N4754" i="1"/>
  <c r="M4755" i="1"/>
  <c r="N4755" i="1"/>
  <c r="M4759" i="1"/>
  <c r="N4759" i="1"/>
  <c r="M4760" i="1"/>
  <c r="N4760" i="1"/>
  <c r="M4761" i="1"/>
  <c r="N4761" i="1"/>
  <c r="M4762" i="1"/>
  <c r="N4762" i="1"/>
  <c r="M4763" i="1"/>
  <c r="N4763" i="1"/>
  <c r="M4764" i="1"/>
  <c r="N4764" i="1"/>
  <c r="M4765" i="1"/>
  <c r="N4765" i="1"/>
  <c r="M4766" i="1"/>
  <c r="N4766" i="1"/>
  <c r="M4767" i="1"/>
  <c r="N4767" i="1"/>
  <c r="M4768" i="1"/>
  <c r="N4768" i="1"/>
  <c r="M4770" i="1"/>
  <c r="N4770" i="1"/>
  <c r="M4771" i="1"/>
  <c r="N4771" i="1"/>
  <c r="M4772" i="1"/>
  <c r="N4772" i="1"/>
  <c r="M4773" i="1"/>
  <c r="N4773" i="1"/>
  <c r="M4774" i="1"/>
  <c r="N4774" i="1"/>
  <c r="M4775" i="1"/>
  <c r="N4775" i="1"/>
  <c r="M4776" i="1"/>
  <c r="N4776" i="1"/>
  <c r="M4777" i="1"/>
  <c r="N4777" i="1"/>
  <c r="M4778" i="1"/>
  <c r="N4778" i="1"/>
  <c r="M4779" i="1"/>
  <c r="N4779" i="1"/>
  <c r="M4780" i="1"/>
  <c r="N4780" i="1"/>
  <c r="M4781" i="1"/>
  <c r="N4781" i="1"/>
  <c r="M4783" i="1"/>
  <c r="N4783" i="1"/>
  <c r="M4784" i="1"/>
  <c r="N4784" i="1"/>
  <c r="M4785" i="1"/>
  <c r="N4785" i="1"/>
  <c r="M4786" i="1"/>
  <c r="N4786" i="1"/>
  <c r="M4787" i="1"/>
  <c r="N4787" i="1"/>
  <c r="M4788" i="1"/>
  <c r="N4788" i="1"/>
  <c r="M4789" i="1"/>
  <c r="N4789" i="1"/>
  <c r="M4791" i="1"/>
  <c r="N4791" i="1"/>
  <c r="M4792" i="1"/>
  <c r="N4792" i="1"/>
  <c r="M4793" i="1"/>
  <c r="N4793" i="1"/>
  <c r="M4794" i="1"/>
  <c r="N4794" i="1"/>
  <c r="M4795" i="1"/>
  <c r="N4795" i="1"/>
  <c r="M4796" i="1"/>
  <c r="N4796" i="1"/>
  <c r="M4797" i="1"/>
  <c r="N4797" i="1"/>
  <c r="M4798" i="1"/>
  <c r="N4798" i="1"/>
  <c r="M4799" i="1"/>
  <c r="N4799" i="1"/>
  <c r="M4800" i="1"/>
  <c r="N4800" i="1"/>
  <c r="M4801" i="1"/>
  <c r="N4801" i="1"/>
  <c r="M4802" i="1"/>
  <c r="N4802" i="1"/>
  <c r="M4803" i="1"/>
  <c r="N4803" i="1"/>
  <c r="M4804" i="1"/>
  <c r="N4804" i="1"/>
  <c r="M4805" i="1"/>
  <c r="N4805" i="1"/>
  <c r="M4806" i="1"/>
  <c r="N4806" i="1"/>
  <c r="M4807" i="1"/>
  <c r="N4807" i="1"/>
  <c r="M4808" i="1"/>
  <c r="N4808" i="1"/>
  <c r="M4809" i="1"/>
  <c r="N4809" i="1"/>
  <c r="M4810" i="1"/>
  <c r="N4810" i="1"/>
  <c r="M4811" i="1"/>
  <c r="N4811" i="1"/>
  <c r="M4812" i="1"/>
  <c r="N4812" i="1"/>
  <c r="M4813" i="1"/>
  <c r="N4813" i="1"/>
  <c r="M4814" i="1"/>
  <c r="N4814" i="1"/>
  <c r="M4815" i="1"/>
  <c r="N4815" i="1"/>
  <c r="M4816" i="1"/>
  <c r="N4816" i="1"/>
  <c r="M4817" i="1"/>
  <c r="N4817" i="1"/>
  <c r="M4818" i="1"/>
  <c r="N4818" i="1"/>
  <c r="M4819" i="1"/>
  <c r="N4819" i="1"/>
  <c r="M4820" i="1"/>
  <c r="N4820" i="1"/>
  <c r="M4821" i="1"/>
  <c r="N4821" i="1"/>
  <c r="M4822" i="1"/>
  <c r="N4822" i="1"/>
  <c r="M4823" i="1"/>
  <c r="N4823" i="1"/>
  <c r="M4824" i="1"/>
  <c r="N4824" i="1"/>
  <c r="M4825" i="1"/>
  <c r="N4825" i="1"/>
  <c r="M4826" i="1"/>
  <c r="N4826" i="1"/>
  <c r="M4827" i="1"/>
  <c r="N4827" i="1"/>
  <c r="M4828" i="1"/>
  <c r="N4828" i="1"/>
  <c r="M4829" i="1"/>
  <c r="N4829" i="1"/>
  <c r="M4830" i="1"/>
  <c r="N4830" i="1"/>
  <c r="M4831" i="1"/>
  <c r="N4831" i="1"/>
  <c r="M4832" i="1"/>
  <c r="N4832" i="1"/>
  <c r="M4833" i="1"/>
  <c r="N4833" i="1"/>
  <c r="M4834" i="1"/>
  <c r="N4834" i="1"/>
  <c r="M4841" i="1"/>
  <c r="N4841" i="1"/>
  <c r="M4842" i="1"/>
  <c r="N4842" i="1"/>
  <c r="M4843" i="1"/>
  <c r="N4843" i="1"/>
  <c r="M4844" i="1"/>
  <c r="N4844" i="1"/>
  <c r="M4845" i="1"/>
  <c r="N4845" i="1"/>
  <c r="M4846" i="1"/>
  <c r="N4846" i="1"/>
  <c r="M4847" i="1"/>
  <c r="N4847" i="1"/>
  <c r="M4848" i="1"/>
  <c r="N4848" i="1"/>
  <c r="M4849" i="1"/>
  <c r="N4849" i="1"/>
  <c r="M4850" i="1"/>
  <c r="N4850" i="1"/>
  <c r="M4851" i="1"/>
  <c r="N4851" i="1"/>
  <c r="M4852" i="1"/>
  <c r="N4852" i="1"/>
  <c r="M4853" i="1"/>
  <c r="N4853" i="1"/>
  <c r="M4854" i="1"/>
  <c r="N4854" i="1"/>
  <c r="M4855" i="1"/>
  <c r="N4855" i="1"/>
  <c r="M4856" i="1"/>
  <c r="N4856" i="1"/>
  <c r="M4857" i="1"/>
  <c r="N4857" i="1"/>
  <c r="M4858" i="1"/>
  <c r="N4858" i="1"/>
  <c r="M4859" i="1"/>
  <c r="N4859" i="1"/>
  <c r="M4860" i="1"/>
  <c r="N4860" i="1"/>
  <c r="M4861" i="1"/>
  <c r="N4861" i="1"/>
  <c r="M4862" i="1"/>
  <c r="N4862" i="1"/>
  <c r="M4863" i="1"/>
  <c r="N4863" i="1"/>
  <c r="M4864" i="1"/>
  <c r="N4864" i="1"/>
  <c r="M4865" i="1"/>
  <c r="N4865" i="1"/>
  <c r="M4866" i="1"/>
  <c r="N4866" i="1"/>
  <c r="M4867" i="1"/>
  <c r="N4867" i="1"/>
  <c r="M4868" i="1"/>
  <c r="N4868" i="1"/>
  <c r="M4869" i="1"/>
  <c r="N4869" i="1"/>
  <c r="M4870" i="1"/>
  <c r="N4870" i="1"/>
  <c r="M4871" i="1"/>
  <c r="N4871" i="1"/>
  <c r="M4872" i="1"/>
  <c r="N4872" i="1"/>
  <c r="M4873" i="1"/>
  <c r="N4873" i="1"/>
  <c r="M4874" i="1"/>
  <c r="N4874" i="1"/>
  <c r="M4875" i="1"/>
  <c r="N4875" i="1"/>
  <c r="M4876" i="1"/>
  <c r="N4876" i="1"/>
  <c r="M4877" i="1"/>
  <c r="N4877" i="1"/>
  <c r="M4878" i="1"/>
  <c r="N4878" i="1"/>
  <c r="M4879" i="1"/>
  <c r="N4879" i="1"/>
  <c r="M4880" i="1"/>
  <c r="N4880" i="1"/>
  <c r="M4881" i="1"/>
  <c r="N4881" i="1"/>
  <c r="M4882" i="1"/>
  <c r="N4882" i="1"/>
  <c r="M4883" i="1"/>
  <c r="N4883" i="1"/>
  <c r="M4884" i="1"/>
  <c r="N4884" i="1"/>
  <c r="M4885" i="1"/>
  <c r="N4885" i="1"/>
  <c r="M4886" i="1"/>
  <c r="N4886" i="1"/>
  <c r="M4887" i="1"/>
  <c r="N4887" i="1"/>
  <c r="M4888" i="1"/>
  <c r="N4888" i="1"/>
  <c r="M4889" i="1"/>
  <c r="N4889" i="1"/>
  <c r="M4890" i="1"/>
  <c r="N4890" i="1"/>
  <c r="M4891" i="1"/>
  <c r="N4891" i="1"/>
  <c r="M4892" i="1"/>
  <c r="N4892" i="1"/>
  <c r="M4893" i="1"/>
  <c r="N4893" i="1"/>
  <c r="M4894" i="1"/>
  <c r="N4894" i="1"/>
  <c r="M4895" i="1"/>
  <c r="N4895" i="1"/>
  <c r="M4896" i="1"/>
  <c r="N4896" i="1"/>
  <c r="M4897" i="1"/>
  <c r="N4897" i="1"/>
  <c r="M4898" i="1"/>
  <c r="N4898" i="1"/>
  <c r="M4914" i="1"/>
  <c r="N4914" i="1"/>
  <c r="M4915" i="1"/>
  <c r="N4915" i="1"/>
  <c r="M4916" i="1"/>
  <c r="N4916" i="1"/>
  <c r="M4917" i="1"/>
  <c r="N4917" i="1"/>
  <c r="M4918" i="1"/>
  <c r="N4918" i="1"/>
  <c r="M4919" i="1"/>
  <c r="N4919" i="1"/>
  <c r="M4920" i="1"/>
  <c r="N4920" i="1"/>
  <c r="M4921" i="1"/>
  <c r="N4921" i="1"/>
  <c r="M4922" i="1"/>
  <c r="N4922" i="1"/>
  <c r="M4923" i="1"/>
  <c r="N4923" i="1"/>
  <c r="M4924" i="1"/>
  <c r="N4924" i="1"/>
  <c r="M4925" i="1"/>
  <c r="N4925" i="1"/>
  <c r="M4926" i="1"/>
  <c r="N4926" i="1"/>
  <c r="M4927" i="1"/>
  <c r="N4927" i="1"/>
  <c r="M4928" i="1"/>
  <c r="N4928" i="1"/>
  <c r="M4929" i="1"/>
  <c r="N4929" i="1"/>
  <c r="O2" i="2"/>
  <c r="K3890" i="2" s="1"/>
  <c r="O3331" i="1" l="1"/>
  <c r="O3363" i="1"/>
  <c r="O3355" i="1"/>
  <c r="O3339" i="1"/>
  <c r="O4006" i="1"/>
  <c r="O4004" i="1"/>
  <c r="O3954" i="1"/>
  <c r="O4022" i="1"/>
  <c r="O3996" i="1"/>
  <c r="O4640" i="1"/>
  <c r="O3946" i="1"/>
  <c r="O3931" i="1"/>
  <c r="O4000" i="1"/>
  <c r="O4028" i="1"/>
  <c r="O4346" i="1"/>
  <c r="O3998" i="1"/>
  <c r="O4567" i="1"/>
  <c r="O4270" i="1"/>
  <c r="O3991" i="1"/>
  <c r="O3987" i="1"/>
  <c r="O3918" i="1"/>
  <c r="O4332" i="1"/>
  <c r="O4023" i="1"/>
  <c r="O4019" i="1"/>
  <c r="O3967" i="1"/>
  <c r="O4575" i="1"/>
  <c r="O4633" i="1"/>
  <c r="O4369" i="1"/>
  <c r="O3951" i="1"/>
  <c r="O3915" i="1"/>
  <c r="O3361" i="1"/>
  <c r="O3358" i="1"/>
  <c r="O3353" i="1"/>
  <c r="O3350" i="1"/>
  <c r="O3345" i="1"/>
  <c r="O3342" i="1"/>
  <c r="O3337" i="1"/>
  <c r="O3334" i="1"/>
  <c r="O3329" i="1"/>
  <c r="L155" i="1"/>
  <c r="O155" i="1" s="1"/>
  <c r="O4025" i="1"/>
  <c r="O4017" i="1"/>
  <c r="O4013" i="1"/>
  <c r="O4005" i="1"/>
  <c r="O4603" i="1"/>
  <c r="O3346" i="1"/>
  <c r="O3349" i="1"/>
  <c r="O3333" i="1"/>
  <c r="O4540" i="1"/>
  <c r="O4337" i="1"/>
  <c r="O4327" i="1"/>
  <c r="O4293" i="1"/>
  <c r="O4703" i="1"/>
  <c r="O4642" i="1"/>
  <c r="O4299" i="1"/>
  <c r="O3973" i="1"/>
  <c r="O3961" i="1"/>
  <c r="O3957" i="1"/>
  <c r="O3953" i="1"/>
  <c r="O3949" i="1"/>
  <c r="O3937" i="1"/>
  <c r="O3925" i="1"/>
  <c r="O3351" i="1"/>
  <c r="O4011" i="1"/>
  <c r="O4691" i="1"/>
  <c r="O4317" i="1"/>
  <c r="O4591" i="1"/>
  <c r="O4376" i="1"/>
  <c r="O4321" i="1"/>
  <c r="O4707" i="1"/>
  <c r="O3367" i="1"/>
  <c r="O3359" i="1"/>
  <c r="O3356" i="1"/>
  <c r="O3348" i="1"/>
  <c r="O3343" i="1"/>
  <c r="O3340" i="1"/>
  <c r="O3332" i="1"/>
  <c r="O3330" i="1"/>
  <c r="O3327" i="1"/>
  <c r="O4348" i="1"/>
  <c r="O4341" i="1"/>
  <c r="O4715" i="1"/>
  <c r="O4338" i="1"/>
  <c r="O4588" i="1"/>
  <c r="O4355" i="1"/>
  <c r="O3944" i="1"/>
  <c r="O3932" i="1"/>
  <c r="O190" i="1"/>
  <c r="O4027" i="1"/>
  <c r="O147" i="1"/>
  <c r="O3990" i="1"/>
  <c r="O4565" i="1"/>
  <c r="O4311" i="1"/>
  <c r="O4584" i="1"/>
  <c r="O4568" i="1"/>
  <c r="O4726" i="1"/>
  <c r="O4547" i="1"/>
  <c r="O4271" i="1"/>
  <c r="O4309" i="1"/>
  <c r="O4351" i="1"/>
  <c r="O4656" i="1"/>
  <c r="O4628" i="1"/>
  <c r="O4260" i="1"/>
  <c r="L4775" i="1"/>
  <c r="O4775" i="1" s="1"/>
  <c r="L2376" i="1"/>
  <c r="O2376" i="1" s="1"/>
  <c r="L2733" i="1"/>
  <c r="O2733" i="1" s="1"/>
  <c r="L2706" i="1"/>
  <c r="O2706" i="1" s="1"/>
  <c r="L2027" i="1"/>
  <c r="O2027" i="1" s="1"/>
  <c r="L1970" i="1"/>
  <c r="O1970" i="1" s="1"/>
  <c r="L1914" i="1"/>
  <c r="O1914" i="1" s="1"/>
  <c r="L1840" i="1"/>
  <c r="O1840" i="1" s="1"/>
  <c r="L2141" i="1"/>
  <c r="O2141" i="1" s="1"/>
  <c r="L1841" i="1"/>
  <c r="O1841" i="1" s="1"/>
  <c r="L2037" i="1"/>
  <c r="O2037" i="1" s="1"/>
  <c r="L2045" i="1"/>
  <c r="O2045" i="1" s="1"/>
  <c r="L2053" i="1"/>
  <c r="O2053" i="1" s="1"/>
  <c r="L1908" i="1"/>
  <c r="O1908" i="1" s="1"/>
  <c r="L1906" i="1"/>
  <c r="O1906" i="1" s="1"/>
  <c r="L1873" i="1"/>
  <c r="O1873" i="1" s="1"/>
  <c r="L2038" i="1"/>
  <c r="O2038" i="1" s="1"/>
  <c r="L2128" i="1"/>
  <c r="O2128" i="1" s="1"/>
  <c r="L2031" i="1"/>
  <c r="O2031" i="1" s="1"/>
  <c r="L2047" i="1"/>
  <c r="O2047" i="1" s="1"/>
  <c r="L1918" i="1"/>
  <c r="O1918" i="1" s="1"/>
  <c r="L2048" i="1"/>
  <c r="O2048" i="1" s="1"/>
  <c r="L1967" i="1"/>
  <c r="O1967" i="1" s="1"/>
  <c r="L1975" i="1"/>
  <c r="O1975" i="1" s="1"/>
  <c r="L1781" i="1"/>
  <c r="O1781" i="1" s="1"/>
  <c r="L2146" i="1"/>
  <c r="O2146" i="1" s="1"/>
  <c r="L2033" i="1"/>
  <c r="O2033" i="1" s="1"/>
  <c r="L1912" i="1"/>
  <c r="O1912" i="1" s="1"/>
  <c r="L989" i="1"/>
  <c r="O989" i="1" s="1"/>
  <c r="L978" i="1"/>
  <c r="O978" i="1" s="1"/>
  <c r="L964" i="1"/>
  <c r="O964" i="1" s="1"/>
  <c r="L1551" i="1"/>
  <c r="O1551" i="1" s="1"/>
  <c r="L1631" i="1"/>
  <c r="O1631" i="1" s="1"/>
  <c r="L984" i="1"/>
  <c r="O984" i="1" s="1"/>
  <c r="L973" i="1"/>
  <c r="O973" i="1" s="1"/>
  <c r="L959" i="1"/>
  <c r="O959" i="1" s="1"/>
  <c r="L1586" i="1"/>
  <c r="O1586" i="1" s="1"/>
  <c r="L985" i="1"/>
  <c r="O985" i="1" s="1"/>
  <c r="L1568" i="1"/>
  <c r="O1568" i="1" s="1"/>
  <c r="L1534" i="1"/>
  <c r="O1534" i="1" s="1"/>
  <c r="L1588" i="1"/>
  <c r="O1588" i="1" s="1"/>
  <c r="L1639" i="1"/>
  <c r="O1639" i="1" s="1"/>
  <c r="L988" i="1"/>
  <c r="O988" i="1" s="1"/>
  <c r="L996" i="1"/>
  <c r="O996" i="1" s="1"/>
  <c r="L955" i="1"/>
  <c r="O955" i="1" s="1"/>
  <c r="L963" i="1"/>
  <c r="O963" i="1" s="1"/>
  <c r="L962" i="1"/>
  <c r="O962" i="1" s="1"/>
  <c r="L980" i="1"/>
  <c r="O980" i="1" s="1"/>
  <c r="L972" i="1"/>
  <c r="O972" i="1" s="1"/>
  <c r="L958" i="1"/>
  <c r="O958" i="1" s="1"/>
  <c r="L445" i="1"/>
  <c r="O445" i="1" s="1"/>
  <c r="L986" i="1"/>
  <c r="O986" i="1" s="1"/>
  <c r="L961" i="1"/>
  <c r="O961" i="1" s="1"/>
  <c r="L2952" i="1"/>
  <c r="O2952" i="1" s="1"/>
  <c r="L2686" i="1"/>
  <c r="O2686" i="1" s="1"/>
  <c r="L2702" i="1"/>
  <c r="O2702" i="1" s="1"/>
  <c r="L2263" i="1"/>
  <c r="O2263" i="1" s="1"/>
  <c r="L2703" i="1"/>
  <c r="O2703" i="1" s="1"/>
  <c r="L2596" i="1"/>
  <c r="O2596" i="1" s="1"/>
  <c r="L2498" i="1"/>
  <c r="O2498" i="1" s="1"/>
  <c r="L2352" i="1"/>
  <c r="O2352" i="1" s="1"/>
  <c r="L2290" i="1"/>
  <c r="O2290" i="1" s="1"/>
  <c r="L2705" i="1"/>
  <c r="O2705" i="1" s="1"/>
  <c r="L2520" i="1"/>
  <c r="O2520" i="1" s="1"/>
  <c r="L2493" i="1"/>
  <c r="O2493" i="1" s="1"/>
  <c r="L2476" i="1"/>
  <c r="O2476" i="1" s="1"/>
  <c r="L2363" i="1"/>
  <c r="O2363" i="1" s="1"/>
  <c r="L2259" i="1"/>
  <c r="O2259" i="1" s="1"/>
  <c r="L2547" i="1"/>
  <c r="O2547" i="1" s="1"/>
  <c r="L2236" i="1"/>
  <c r="O2236" i="1" s="1"/>
  <c r="L2252" i="1"/>
  <c r="O2252" i="1" s="1"/>
  <c r="L2195" i="1"/>
  <c r="O2195" i="1" s="1"/>
  <c r="L2716" i="1"/>
  <c r="O2716" i="1" s="1"/>
  <c r="L2663" i="1"/>
  <c r="O2663" i="1" s="1"/>
  <c r="L2479" i="1"/>
  <c r="O2479" i="1" s="1"/>
  <c r="L2003" i="1"/>
  <c r="O2003" i="1" s="1"/>
  <c r="L1962" i="1"/>
  <c r="O1962" i="1" s="1"/>
  <c r="L1922" i="1"/>
  <c r="O1922" i="1" s="1"/>
  <c r="L2249" i="1"/>
  <c r="O2249" i="1" s="1"/>
  <c r="L1963" i="1"/>
  <c r="O1963" i="1" s="1"/>
  <c r="L2221" i="1"/>
  <c r="O2221" i="1" s="1"/>
  <c r="L2174" i="1"/>
  <c r="O2174" i="1" s="1"/>
  <c r="L2005" i="1"/>
  <c r="O2005" i="1" s="1"/>
  <c r="L1964" i="1"/>
  <c r="O1964" i="1" s="1"/>
  <c r="L2622" i="1"/>
  <c r="O2622" i="1" s="1"/>
  <c r="L2111" i="1"/>
  <c r="O2111" i="1" s="1"/>
  <c r="L2230" i="1"/>
  <c r="O2230" i="1" s="1"/>
  <c r="L2112" i="1"/>
  <c r="O2112" i="1" s="1"/>
  <c r="L2023" i="1"/>
  <c r="O2023" i="1" s="1"/>
  <c r="L1958" i="1"/>
  <c r="O1958" i="1" s="1"/>
  <c r="L1741" i="1"/>
  <c r="O1741" i="1" s="1"/>
  <c r="L1574" i="1"/>
  <c r="O1574" i="1" s="1"/>
  <c r="L2105" i="1"/>
  <c r="O2105" i="1" s="1"/>
  <c r="L1708" i="1"/>
  <c r="O1708" i="1" s="1"/>
  <c r="L2122" i="1"/>
  <c r="O2122" i="1" s="1"/>
  <c r="L1993" i="1"/>
  <c r="O1993" i="1" s="1"/>
  <c r="L2017" i="1"/>
  <c r="O2017" i="1" s="1"/>
  <c r="L1861" i="1"/>
  <c r="O1861" i="1" s="1"/>
  <c r="L1709" i="1"/>
  <c r="O1709" i="1" s="1"/>
  <c r="L2165" i="1"/>
  <c r="O2165" i="1" s="1"/>
  <c r="L1326" i="1"/>
  <c r="O1326" i="1" s="1"/>
  <c r="L1334" i="1"/>
  <c r="O1334" i="1" s="1"/>
  <c r="L1350" i="1"/>
  <c r="O1350" i="1" s="1"/>
  <c r="L1583" i="1"/>
  <c r="O1583" i="1" s="1"/>
  <c r="L1351" i="1"/>
  <c r="O1351" i="1" s="1"/>
  <c r="L1217" i="1"/>
  <c r="O1217" i="1" s="1"/>
  <c r="L1179" i="1"/>
  <c r="O1179" i="1" s="1"/>
  <c r="L1078" i="1"/>
  <c r="O1078" i="1" s="1"/>
  <c r="L1398" i="1"/>
  <c r="O1398" i="1" s="1"/>
  <c r="L1405" i="1"/>
  <c r="O1405" i="1" s="1"/>
  <c r="L1344" i="1"/>
  <c r="O1344" i="1" s="1"/>
  <c r="L1360" i="1"/>
  <c r="O1360" i="1" s="1"/>
  <c r="L1146" i="1"/>
  <c r="O1146" i="1" s="1"/>
  <c r="L1141" i="1"/>
  <c r="O1141" i="1" s="1"/>
  <c r="L1643" i="1"/>
  <c r="O1643" i="1" s="1"/>
  <c r="L1322" i="1"/>
  <c r="O1322" i="1" s="1"/>
  <c r="L1275" i="1"/>
  <c r="O1275" i="1" s="1"/>
  <c r="L1114" i="1"/>
  <c r="O1114" i="1" s="1"/>
  <c r="L1096" i="1"/>
  <c r="O1096" i="1" s="1"/>
  <c r="L968" i="1"/>
  <c r="O968" i="1" s="1"/>
  <c r="L1354" i="1"/>
  <c r="O1354" i="1" s="1"/>
  <c r="L1294" i="1"/>
  <c r="O1294" i="1" s="1"/>
  <c r="L1174" i="1"/>
  <c r="O1174" i="1" s="1"/>
  <c r="L1133" i="1"/>
  <c r="O1133" i="1" s="1"/>
  <c r="L1614" i="1"/>
  <c r="O1614" i="1" s="1"/>
  <c r="L1479" i="1"/>
  <c r="O1479" i="1" s="1"/>
  <c r="L1428" i="1"/>
  <c r="O1428" i="1" s="1"/>
  <c r="L1324" i="1"/>
  <c r="O1324" i="1" s="1"/>
  <c r="L1333" i="1"/>
  <c r="O1333" i="1" s="1"/>
  <c r="L1312" i="1"/>
  <c r="O1312" i="1" s="1"/>
  <c r="L1320" i="1"/>
  <c r="O1320" i="1" s="1"/>
  <c r="L1184" i="1"/>
  <c r="O1184" i="1" s="1"/>
  <c r="L1157" i="1"/>
  <c r="O1157" i="1" s="1"/>
  <c r="L1142" i="1"/>
  <c r="O1142" i="1" s="1"/>
  <c r="L1091" i="1"/>
  <c r="O1091" i="1" s="1"/>
  <c r="L1099" i="1"/>
  <c r="O1099" i="1" s="1"/>
  <c r="L888" i="1"/>
  <c r="O888" i="1" s="1"/>
  <c r="L909" i="1"/>
  <c r="O909" i="1" s="1"/>
  <c r="L813" i="1"/>
  <c r="O813" i="1" s="1"/>
  <c r="L405" i="1"/>
  <c r="O405" i="1" s="1"/>
  <c r="L846" i="1"/>
  <c r="O846" i="1" s="1"/>
  <c r="L338" i="1"/>
  <c r="O338" i="1" s="1"/>
  <c r="L903" i="1"/>
  <c r="O903" i="1" s="1"/>
  <c r="L847" i="1"/>
  <c r="O847" i="1" s="1"/>
  <c r="L862" i="1"/>
  <c r="O862" i="1" s="1"/>
  <c r="L816" i="1"/>
  <c r="O816" i="1" s="1"/>
  <c r="L856" i="1"/>
  <c r="O856" i="1" s="1"/>
  <c r="L583" i="1"/>
  <c r="O583" i="1" s="1"/>
  <c r="L477" i="1"/>
  <c r="O477" i="1" s="1"/>
  <c r="L849" i="1"/>
  <c r="O849" i="1" s="1"/>
  <c r="L857" i="1"/>
  <c r="O857" i="1" s="1"/>
  <c r="L802" i="1"/>
  <c r="O802" i="1" s="1"/>
  <c r="L818" i="1"/>
  <c r="O818" i="1" s="1"/>
  <c r="L928" i="1"/>
  <c r="O928" i="1" s="1"/>
  <c r="L803" i="1"/>
  <c r="O803" i="1" s="1"/>
  <c r="L274" i="1"/>
  <c r="O274" i="1" s="1"/>
  <c r="L3009" i="1"/>
  <c r="O3009" i="1" s="1"/>
  <c r="L2525" i="1"/>
  <c r="O2525" i="1" s="1"/>
  <c r="L2304" i="1"/>
  <c r="O2304" i="1" s="1"/>
  <c r="L2758" i="1"/>
  <c r="O2758" i="1" s="1"/>
  <c r="L2297" i="1"/>
  <c r="O2297" i="1" s="1"/>
  <c r="L2605" i="1"/>
  <c r="O2605" i="1" s="1"/>
  <c r="L2544" i="1"/>
  <c r="O2544" i="1" s="1"/>
  <c r="L2508" i="1"/>
  <c r="O2508" i="1" s="1"/>
  <c r="L2419" i="1"/>
  <c r="O2419" i="1" s="1"/>
  <c r="L2896" i="1"/>
  <c r="O2896" i="1" s="1"/>
  <c r="L2761" i="1"/>
  <c r="O2761" i="1" s="1"/>
  <c r="L2607" i="1"/>
  <c r="O2607" i="1" s="1"/>
  <c r="L2183" i="1"/>
  <c r="O2183" i="1" s="1"/>
  <c r="L2762" i="1"/>
  <c r="O2762" i="1" s="1"/>
  <c r="L2763" i="1"/>
  <c r="O2763" i="1" s="1"/>
  <c r="L2286" i="1"/>
  <c r="O2286" i="1" s="1"/>
  <c r="L2148" i="1"/>
  <c r="O2148" i="1" s="1"/>
  <c r="L1605" i="1"/>
  <c r="O1605" i="1" s="1"/>
  <c r="L1562" i="1"/>
  <c r="O1562" i="1" s="1"/>
  <c r="L1425" i="1"/>
  <c r="O1425" i="1" s="1"/>
  <c r="L600" i="1"/>
  <c r="O600" i="1" s="1"/>
  <c r="L456" i="1"/>
  <c r="O456" i="1" s="1"/>
  <c r="L634" i="1"/>
  <c r="O634" i="1" s="1"/>
  <c r="L601" i="1"/>
  <c r="O601" i="1" s="1"/>
  <c r="L610" i="1"/>
  <c r="O610" i="1" s="1"/>
  <c r="L747" i="1"/>
  <c r="O747" i="1" s="1"/>
  <c r="L596" i="1"/>
  <c r="O596" i="1" s="1"/>
  <c r="L606" i="1"/>
  <c r="O606" i="1" s="1"/>
  <c r="L2913" i="1"/>
  <c r="O2913" i="1" s="1"/>
  <c r="L2935" i="1"/>
  <c r="O2935" i="1" s="1"/>
  <c r="L2914" i="1"/>
  <c r="O2914" i="1" s="1"/>
  <c r="L2915" i="1"/>
  <c r="O2915" i="1" s="1"/>
  <c r="L2845" i="1"/>
  <c r="O2845" i="1" s="1"/>
  <c r="L4917" i="1"/>
  <c r="O4917" i="1" s="1"/>
  <c r="L4808" i="1"/>
  <c r="O4808" i="1" s="1"/>
  <c r="L4832" i="1"/>
  <c r="O4832" i="1" s="1"/>
  <c r="L2992" i="1"/>
  <c r="O2992" i="1" s="1"/>
  <c r="L2847" i="1"/>
  <c r="O2847" i="1" s="1"/>
  <c r="L4894" i="1"/>
  <c r="O4894" i="1" s="1"/>
  <c r="L2848" i="1"/>
  <c r="O2848" i="1" s="1"/>
  <c r="L4895" i="1"/>
  <c r="O4895" i="1" s="1"/>
  <c r="L4803" i="1"/>
  <c r="O4803" i="1" s="1"/>
  <c r="L2841" i="1"/>
  <c r="O2841" i="1" s="1"/>
  <c r="L2849" i="1"/>
  <c r="O2849" i="1" s="1"/>
  <c r="L2864" i="1"/>
  <c r="O2864" i="1" s="1"/>
  <c r="L2506" i="1"/>
  <c r="O2506" i="1" s="1"/>
  <c r="L2885" i="1"/>
  <c r="O2885" i="1" s="1"/>
  <c r="L2866" i="1"/>
  <c r="O2866" i="1" s="1"/>
  <c r="L2894" i="1"/>
  <c r="O2894" i="1" s="1"/>
  <c r="L2867" i="1"/>
  <c r="O2867" i="1" s="1"/>
  <c r="L2370" i="1"/>
  <c r="O2370" i="1" s="1"/>
  <c r="L2434" i="1"/>
  <c r="O2434" i="1" s="1"/>
  <c r="L2905" i="1"/>
  <c r="O2905" i="1" s="1"/>
  <c r="L2662" i="1"/>
  <c r="O2662" i="1" s="1"/>
  <c r="L2530" i="1"/>
  <c r="O2530" i="1" s="1"/>
  <c r="L2533" i="1"/>
  <c r="O2533" i="1" s="1"/>
  <c r="L2548" i="1"/>
  <c r="O2548" i="1" s="1"/>
  <c r="L2518" i="1"/>
  <c r="O2518" i="1" s="1"/>
  <c r="L2447" i="1"/>
  <c r="O2447" i="1" s="1"/>
  <c r="L2072" i="1"/>
  <c r="O2072" i="1" s="1"/>
  <c r="L2505" i="1"/>
  <c r="O2505" i="1" s="1"/>
  <c r="L2073" i="1"/>
  <c r="O2073" i="1" s="1"/>
  <c r="L2513" i="1"/>
  <c r="O2513" i="1" s="1"/>
  <c r="L2480" i="1"/>
  <c r="O2480" i="1" s="1"/>
  <c r="L2191" i="1"/>
  <c r="O2191" i="1" s="1"/>
  <c r="L2059" i="1"/>
  <c r="O2059" i="1" s="1"/>
  <c r="L1998" i="1"/>
  <c r="O1998" i="1" s="1"/>
  <c r="L2534" i="1"/>
  <c r="O2534" i="1" s="1"/>
  <c r="L2060" i="1"/>
  <c r="O2060" i="1" s="1"/>
  <c r="L2076" i="1"/>
  <c r="O2076" i="1" s="1"/>
  <c r="L2084" i="1"/>
  <c r="O2084" i="1" s="1"/>
  <c r="L2077" i="1"/>
  <c r="O2077" i="1" s="1"/>
  <c r="L2086" i="1"/>
  <c r="O2086" i="1" s="1"/>
  <c r="L2025" i="1"/>
  <c r="O2025" i="1" s="1"/>
  <c r="L2875" i="1"/>
  <c r="O2875" i="1" s="1"/>
  <c r="L2063" i="1"/>
  <c r="O2063" i="1" s="1"/>
  <c r="L2071" i="1"/>
  <c r="O2071" i="1" s="1"/>
  <c r="L2079" i="1"/>
  <c r="O2079" i="1" s="1"/>
  <c r="L1239" i="1"/>
  <c r="O1239" i="1" s="1"/>
  <c r="L1136" i="1"/>
  <c r="O1136" i="1" s="1"/>
  <c r="L1055" i="1"/>
  <c r="O1055" i="1" s="1"/>
  <c r="L1200" i="1"/>
  <c r="O1200" i="1" s="1"/>
  <c r="L1416" i="1"/>
  <c r="O1416" i="1" s="1"/>
  <c r="L1233" i="1"/>
  <c r="O1233" i="1" s="1"/>
  <c r="L1273" i="1"/>
  <c r="O1273" i="1" s="1"/>
  <c r="L1226" i="1"/>
  <c r="O1226" i="1" s="1"/>
  <c r="L1121" i="1"/>
  <c r="O1121" i="1" s="1"/>
  <c r="L1095" i="1"/>
  <c r="O1095" i="1" s="1"/>
  <c r="L908" i="1"/>
  <c r="O908" i="1" s="1"/>
  <c r="L1379" i="1"/>
  <c r="O1379" i="1" s="1"/>
  <c r="L1059" i="1"/>
  <c r="O1059" i="1" s="1"/>
  <c r="L1603" i="1"/>
  <c r="O1603" i="1" s="1"/>
  <c r="L1442" i="1"/>
  <c r="O1442" i="1" s="1"/>
  <c r="L1237" i="1"/>
  <c r="O1237" i="1" s="1"/>
  <c r="L1060" i="1"/>
  <c r="O1060" i="1" s="1"/>
  <c r="L1421" i="1"/>
  <c r="O1421" i="1" s="1"/>
  <c r="L1192" i="1"/>
  <c r="O1192" i="1" s="1"/>
  <c r="L788" i="1"/>
  <c r="O788" i="1" s="1"/>
  <c r="L295" i="1"/>
  <c r="O295" i="1" s="1"/>
  <c r="L80" i="1"/>
  <c r="O80" i="1" s="1"/>
  <c r="L75" i="1"/>
  <c r="O75" i="1" s="1"/>
  <c r="L751" i="1"/>
  <c r="O751" i="1" s="1"/>
  <c r="L404" i="1"/>
  <c r="O404" i="1" s="1"/>
  <c r="L296" i="1"/>
  <c r="O296" i="1" s="1"/>
  <c r="L376" i="1"/>
  <c r="O376" i="1" s="1"/>
  <c r="L790" i="1"/>
  <c r="O790" i="1" s="1"/>
  <c r="L391" i="1"/>
  <c r="O391" i="1" s="1"/>
  <c r="L730" i="1"/>
  <c r="O730" i="1" s="1"/>
  <c r="L555" i="1"/>
  <c r="O555" i="1" s="1"/>
  <c r="L395" i="1"/>
  <c r="O395" i="1" s="1"/>
  <c r="L362" i="1"/>
  <c r="O362" i="1" s="1"/>
  <c r="L378" i="1"/>
  <c r="O378" i="1" s="1"/>
  <c r="L262" i="1"/>
  <c r="O262" i="1" s="1"/>
  <c r="L115" i="1"/>
  <c r="O115" i="1" s="1"/>
  <c r="L346" i="1"/>
  <c r="O346" i="1" s="1"/>
  <c r="L263" i="1"/>
  <c r="O263" i="1" s="1"/>
  <c r="L108" i="1"/>
  <c r="O108" i="1" s="1"/>
  <c r="L116" i="1"/>
  <c r="O116" i="1" s="1"/>
  <c r="L793" i="1"/>
  <c r="O793" i="1" s="1"/>
  <c r="L588" i="1"/>
  <c r="O588" i="1" s="1"/>
  <c r="L734" i="1"/>
  <c r="O734" i="1" s="1"/>
  <c r="L587" i="1"/>
  <c r="O587" i="1" s="1"/>
  <c r="L348" i="1"/>
  <c r="O348" i="1" s="1"/>
  <c r="L241" i="1"/>
  <c r="O241" i="1" s="1"/>
  <c r="L211" i="1"/>
  <c r="O211" i="1" s="1"/>
  <c r="L819" i="1"/>
  <c r="O819" i="1" s="1"/>
  <c r="L590" i="1"/>
  <c r="O590" i="1" s="1"/>
  <c r="L420" i="1"/>
  <c r="O420" i="1" s="1"/>
  <c r="L334" i="1"/>
  <c r="O334" i="1" s="1"/>
  <c r="L249" i="1"/>
  <c r="O249" i="1" s="1"/>
  <c r="L76" i="1"/>
  <c r="O76" i="1" s="1"/>
  <c r="L64" i="1"/>
  <c r="O64" i="1" s="1"/>
  <c r="L117" i="1"/>
  <c r="O117" i="1" s="1"/>
  <c r="L106" i="1"/>
  <c r="O106" i="1" s="1"/>
  <c r="L109" i="1"/>
  <c r="O109" i="1" s="1"/>
  <c r="L159" i="1"/>
  <c r="O159" i="1" s="1"/>
  <c r="L110" i="1"/>
  <c r="O110" i="1" s="1"/>
  <c r="L73" i="1"/>
  <c r="O73" i="1" s="1"/>
  <c r="L4741" i="1"/>
  <c r="O4741" i="1" s="1"/>
  <c r="L4739" i="1"/>
  <c r="O4739" i="1" s="1"/>
  <c r="L4747" i="1"/>
  <c r="O4747" i="1" s="1"/>
  <c r="L4740" i="1"/>
  <c r="O4740" i="1" s="1"/>
  <c r="L2734" i="1"/>
  <c r="O2734" i="1" s="1"/>
  <c r="L2739" i="1"/>
  <c r="O2739" i="1" s="1"/>
  <c r="L2425" i="1"/>
  <c r="O2425" i="1" s="1"/>
  <c r="L2551" i="1"/>
  <c r="O2551" i="1" s="1"/>
  <c r="L2689" i="1"/>
  <c r="O2689" i="1" s="1"/>
  <c r="L2744" i="1"/>
  <c r="O2744" i="1" s="1"/>
  <c r="L2275" i="1"/>
  <c r="O2275" i="1" s="1"/>
  <c r="L2276" i="1"/>
  <c r="O2276" i="1" s="1"/>
  <c r="L2740" i="1"/>
  <c r="O2740" i="1" s="1"/>
  <c r="L2700" i="1"/>
  <c r="O2700" i="1" s="1"/>
  <c r="L2381" i="1"/>
  <c r="O2381" i="1" s="1"/>
  <c r="L2277" i="1"/>
  <c r="O2277" i="1" s="1"/>
  <c r="L2092" i="1"/>
  <c r="O2092" i="1" s="1"/>
  <c r="L1832" i="1"/>
  <c r="O1832" i="1" s="1"/>
  <c r="L2052" i="1"/>
  <c r="O2052" i="1" s="1"/>
  <c r="L1730" i="1"/>
  <c r="O1730" i="1" s="1"/>
  <c r="L2208" i="1"/>
  <c r="O2208" i="1" s="1"/>
  <c r="L2144" i="1"/>
  <c r="O2144" i="1" s="1"/>
  <c r="L1590" i="1"/>
  <c r="O1590" i="1" s="1"/>
  <c r="L1911" i="1"/>
  <c r="O1911" i="1" s="1"/>
  <c r="L1919" i="1"/>
  <c r="O1919" i="1" s="1"/>
  <c r="L1638" i="1"/>
  <c r="O1638" i="1" s="1"/>
  <c r="L1000" i="1"/>
  <c r="O1000" i="1" s="1"/>
  <c r="L997" i="1"/>
  <c r="O997" i="1" s="1"/>
  <c r="L956" i="1"/>
  <c r="O956" i="1" s="1"/>
  <c r="L1561" i="1"/>
  <c r="O1561" i="1" s="1"/>
  <c r="L992" i="1"/>
  <c r="O992" i="1" s="1"/>
  <c r="L951" i="1"/>
  <c r="O951" i="1" s="1"/>
  <c r="L1567" i="1"/>
  <c r="O1567" i="1" s="1"/>
  <c r="L993" i="1"/>
  <c r="O993" i="1" s="1"/>
  <c r="L974" i="1"/>
  <c r="O974" i="1" s="1"/>
  <c r="L952" i="1"/>
  <c r="O952" i="1" s="1"/>
  <c r="L960" i="1"/>
  <c r="O960" i="1" s="1"/>
  <c r="L1587" i="1"/>
  <c r="O1587" i="1" s="1"/>
  <c r="L999" i="1"/>
  <c r="O999" i="1" s="1"/>
  <c r="L977" i="1"/>
  <c r="O977" i="1" s="1"/>
  <c r="L976" i="1"/>
  <c r="O976" i="1" s="1"/>
  <c r="L1001" i="1"/>
  <c r="O1001" i="1" s="1"/>
  <c r="L990" i="1"/>
  <c r="O990" i="1" s="1"/>
  <c r="L971" i="1"/>
  <c r="O971" i="1" s="1"/>
  <c r="L965" i="1"/>
  <c r="O965" i="1" s="1"/>
  <c r="L991" i="1"/>
  <c r="O991" i="1" s="1"/>
  <c r="L966" i="1"/>
  <c r="O966" i="1" s="1"/>
  <c r="L994" i="1"/>
  <c r="O994" i="1" s="1"/>
  <c r="L953" i="1"/>
  <c r="O953" i="1" s="1"/>
  <c r="L995" i="1"/>
  <c r="O995" i="1" s="1"/>
  <c r="L954" i="1"/>
  <c r="O954" i="1" s="1"/>
  <c r="L949" i="1"/>
  <c r="O949" i="1" s="1"/>
  <c r="L957" i="1"/>
  <c r="O957" i="1" s="1"/>
  <c r="L975" i="1"/>
  <c r="O975" i="1" s="1"/>
  <c r="L2996" i="1"/>
  <c r="O2996" i="1" s="1"/>
  <c r="L3013" i="1"/>
  <c r="O3013" i="1" s="1"/>
  <c r="L2961" i="1"/>
  <c r="O2961" i="1" s="1"/>
  <c r="L2665" i="1"/>
  <c r="O2665" i="1" s="1"/>
  <c r="L2482" i="1"/>
  <c r="O2482" i="1" s="1"/>
  <c r="L2678" i="1"/>
  <c r="O2678" i="1" s="1"/>
  <c r="L2516" i="1"/>
  <c r="O2516" i="1" s="1"/>
  <c r="L2337" i="1"/>
  <c r="O2337" i="1" s="1"/>
  <c r="L2578" i="1"/>
  <c r="O2578" i="1" s="1"/>
  <c r="L2500" i="1"/>
  <c r="O2500" i="1" s="1"/>
  <c r="L2698" i="1"/>
  <c r="O2698" i="1" s="1"/>
  <c r="L2669" i="1"/>
  <c r="O2669" i="1" s="1"/>
  <c r="L2635" i="1"/>
  <c r="O2635" i="1" s="1"/>
  <c r="L2529" i="1"/>
  <c r="O2529" i="1" s="1"/>
  <c r="L2173" i="1"/>
  <c r="O2173" i="1" s="1"/>
  <c r="L2730" i="1"/>
  <c r="O2730" i="1" s="1"/>
  <c r="L2646" i="1"/>
  <c r="O2646" i="1" s="1"/>
  <c r="L2670" i="1"/>
  <c r="O2670" i="1" s="1"/>
  <c r="L2487" i="1"/>
  <c r="O2487" i="1" s="1"/>
  <c r="L2303" i="1"/>
  <c r="O2303" i="1" s="1"/>
  <c r="L2108" i="1"/>
  <c r="O2108" i="1" s="1"/>
  <c r="L1946" i="1"/>
  <c r="O1946" i="1" s="1"/>
  <c r="L1784" i="1"/>
  <c r="O1784" i="1" s="1"/>
  <c r="L2727" i="1"/>
  <c r="O2727" i="1" s="1"/>
  <c r="L2311" i="1"/>
  <c r="O2311" i="1" s="1"/>
  <c r="L1907" i="1"/>
  <c r="O1907" i="1" s="1"/>
  <c r="L2168" i="1"/>
  <c r="O2168" i="1" s="1"/>
  <c r="L2126" i="1"/>
  <c r="O2126" i="1" s="1"/>
  <c r="L1981" i="1"/>
  <c r="O1981" i="1" s="1"/>
  <c r="L1997" i="1"/>
  <c r="O1997" i="1" s="1"/>
  <c r="L1916" i="1"/>
  <c r="O1916" i="1" s="1"/>
  <c r="L2327" i="1"/>
  <c r="O2327" i="1" s="1"/>
  <c r="L2161" i="1"/>
  <c r="O2161" i="1" s="1"/>
  <c r="L2135" i="1"/>
  <c r="O2135" i="1" s="1"/>
  <c r="L2143" i="1"/>
  <c r="O2143" i="1" s="1"/>
  <c r="L1909" i="1"/>
  <c r="O1909" i="1" s="1"/>
  <c r="L1875" i="1"/>
  <c r="O1875" i="1" s="1"/>
  <c r="L1827" i="1"/>
  <c r="O1827" i="1" s="1"/>
  <c r="L1950" i="1"/>
  <c r="O1950" i="1" s="1"/>
  <c r="L1910" i="1"/>
  <c r="O1910" i="1" s="1"/>
  <c r="L1888" i="1"/>
  <c r="O1888" i="1" s="1"/>
  <c r="L1820" i="1"/>
  <c r="O1820" i="1" s="1"/>
  <c r="L1828" i="1"/>
  <c r="O1828" i="1" s="1"/>
  <c r="L1780" i="1"/>
  <c r="O1780" i="1" s="1"/>
  <c r="L1629" i="1"/>
  <c r="O1629" i="1" s="1"/>
  <c r="L2541" i="1"/>
  <c r="O2541" i="1" s="1"/>
  <c r="L1943" i="1"/>
  <c r="O1943" i="1" s="1"/>
  <c r="L1935" i="1"/>
  <c r="O1935" i="1" s="1"/>
  <c r="L1877" i="1"/>
  <c r="O1877" i="1" s="1"/>
  <c r="L1821" i="1"/>
  <c r="O1821" i="1" s="1"/>
  <c r="L1700" i="1"/>
  <c r="O1700" i="1" s="1"/>
  <c r="L2717" i="1"/>
  <c r="O2717" i="1" s="1"/>
  <c r="L1952" i="1"/>
  <c r="O1952" i="1" s="1"/>
  <c r="L1968" i="1"/>
  <c r="O1968" i="1" s="1"/>
  <c r="L1782" i="1"/>
  <c r="O1782" i="1" s="1"/>
  <c r="L2241" i="1"/>
  <c r="O2241" i="1" s="1"/>
  <c r="L1969" i="1"/>
  <c r="O1969" i="1" s="1"/>
  <c r="L1913" i="1"/>
  <c r="O1913" i="1" s="1"/>
  <c r="L1783" i="1"/>
  <c r="O1783" i="1" s="1"/>
  <c r="L1646" i="1"/>
  <c r="O1646" i="1" s="1"/>
  <c r="L1608" i="1"/>
  <c r="O1608" i="1" s="1"/>
  <c r="L1606" i="1"/>
  <c r="O1606" i="1" s="1"/>
  <c r="L1341" i="1"/>
  <c r="O1341" i="1" s="1"/>
  <c r="L1108" i="1"/>
  <c r="O1108" i="1" s="1"/>
  <c r="L1595" i="1"/>
  <c r="O1595" i="1" s="1"/>
  <c r="L1077" i="1"/>
  <c r="O1077" i="1" s="1"/>
  <c r="L1102" i="1"/>
  <c r="O1102" i="1" s="1"/>
  <c r="L1072" i="1"/>
  <c r="O1072" i="1" s="1"/>
  <c r="L1496" i="1"/>
  <c r="O1496" i="1" s="1"/>
  <c r="L1103" i="1"/>
  <c r="O1103" i="1" s="1"/>
  <c r="L892" i="1"/>
  <c r="O892" i="1" s="1"/>
  <c r="L931" i="1"/>
  <c r="O931" i="1" s="1"/>
  <c r="L1650" i="1"/>
  <c r="O1650" i="1" s="1"/>
  <c r="L1619" i="1"/>
  <c r="O1619" i="1" s="1"/>
  <c r="L1602" i="1"/>
  <c r="O1602" i="1" s="1"/>
  <c r="L1073" i="1"/>
  <c r="O1073" i="1" s="1"/>
  <c r="L1620" i="1"/>
  <c r="O1620" i="1" s="1"/>
  <c r="L1098" i="1"/>
  <c r="O1098" i="1" s="1"/>
  <c r="L1681" i="1"/>
  <c r="O1681" i="1" s="1"/>
  <c r="L929" i="1"/>
  <c r="O929" i="1" s="1"/>
  <c r="L515" i="1"/>
  <c r="O515" i="1" s="1"/>
  <c r="L830" i="1"/>
  <c r="O830" i="1" s="1"/>
  <c r="L394" i="1"/>
  <c r="O394" i="1" s="1"/>
  <c r="L831" i="1"/>
  <c r="O831" i="1" s="1"/>
  <c r="L771" i="1"/>
  <c r="O771" i="1" s="1"/>
  <c r="L565" i="1"/>
  <c r="O565" i="1" s="1"/>
  <c r="L890" i="1"/>
  <c r="O890" i="1" s="1"/>
  <c r="L833" i="1"/>
  <c r="O833" i="1" s="1"/>
  <c r="L523" i="1"/>
  <c r="O523" i="1" s="1"/>
  <c r="L512" i="1"/>
  <c r="O512" i="1" s="1"/>
  <c r="L894" i="1"/>
  <c r="O894" i="1" s="1"/>
  <c r="L865" i="1"/>
  <c r="O865" i="1" s="1"/>
  <c r="L571" i="1"/>
  <c r="O571" i="1" s="1"/>
  <c r="L524" i="1"/>
  <c r="O524" i="1" s="1"/>
  <c r="L493" i="1"/>
  <c r="O493" i="1" s="1"/>
  <c r="L399" i="1"/>
  <c r="O399" i="1" s="1"/>
  <c r="S20" i="2"/>
  <c r="L3909" i="1"/>
  <c r="O3909" i="1" s="1"/>
  <c r="R9" i="2"/>
  <c r="T9" i="2" s="1"/>
  <c r="L4914" i="1"/>
  <c r="O4914" i="1" s="1"/>
  <c r="L4865" i="1"/>
  <c r="O4865" i="1" s="1"/>
  <c r="L4881" i="1"/>
  <c r="O4881" i="1" s="1"/>
  <c r="L4766" i="1"/>
  <c r="O4766" i="1" s="1"/>
  <c r="L4858" i="1"/>
  <c r="O4858" i="1" s="1"/>
  <c r="L4798" i="1"/>
  <c r="O4798" i="1" s="1"/>
  <c r="L4767" i="1"/>
  <c r="O4767" i="1" s="1"/>
  <c r="L4860" i="1"/>
  <c r="O4860" i="1" s="1"/>
  <c r="L4816" i="1"/>
  <c r="O4816" i="1" s="1"/>
  <c r="L3015" i="1"/>
  <c r="O3015" i="1" s="1"/>
  <c r="L2840" i="1"/>
  <c r="O2840" i="1" s="1"/>
  <c r="L3908" i="1"/>
  <c r="O3908" i="1" s="1"/>
  <c r="L2850" i="1"/>
  <c r="O2850" i="1" s="1"/>
  <c r="L2368" i="1"/>
  <c r="O2368" i="1" s="1"/>
  <c r="L2886" i="1"/>
  <c r="O2886" i="1" s="1"/>
  <c r="L2887" i="1"/>
  <c r="O2887" i="1" s="1"/>
  <c r="L2511" i="1"/>
  <c r="O2511" i="1" s="1"/>
  <c r="L2834" i="1"/>
  <c r="O2834" i="1" s="1"/>
  <c r="L1852" i="1"/>
  <c r="O1852" i="1" s="1"/>
  <c r="L1672" i="1"/>
  <c r="O1672" i="1" s="1"/>
  <c r="L1704" i="1"/>
  <c r="O1704" i="1" s="1"/>
  <c r="L1849" i="1"/>
  <c r="O1849" i="1" s="1"/>
  <c r="L1349" i="1"/>
  <c r="O1349" i="1" s="1"/>
  <c r="L1441" i="1"/>
  <c r="O1441" i="1" s="1"/>
  <c r="L1431" i="1"/>
  <c r="O1431" i="1" s="1"/>
  <c r="L1187" i="1"/>
  <c r="O1187" i="1" s="1"/>
  <c r="L1057" i="1"/>
  <c r="O1057" i="1" s="1"/>
  <c r="L1189" i="1"/>
  <c r="O1189" i="1" s="1"/>
  <c r="L1419" i="1"/>
  <c r="O1419" i="1" s="1"/>
  <c r="L1346" i="1"/>
  <c r="O1346" i="1" s="1"/>
  <c r="L1289" i="1"/>
  <c r="O1289" i="1" s="1"/>
  <c r="L1244" i="1"/>
  <c r="O1244" i="1" s="1"/>
  <c r="L1355" i="1"/>
  <c r="O1355" i="1" s="1"/>
  <c r="L1229" i="1"/>
  <c r="O1229" i="1" s="1"/>
  <c r="L1053" i="1"/>
  <c r="O1053" i="1" s="1"/>
  <c r="L1471" i="1"/>
  <c r="O1471" i="1" s="1"/>
  <c r="L1083" i="1"/>
  <c r="O1083" i="1" s="1"/>
  <c r="L1054" i="1"/>
  <c r="O1054" i="1" s="1"/>
  <c r="L418" i="1"/>
  <c r="O418" i="1" s="1"/>
  <c r="L367" i="1"/>
  <c r="O367" i="1" s="1"/>
  <c r="L336" i="1"/>
  <c r="O336" i="1" s="1"/>
  <c r="L244" i="1"/>
  <c r="O244" i="1" s="1"/>
  <c r="L214" i="1"/>
  <c r="O214" i="1" s="1"/>
  <c r="L271" i="1"/>
  <c r="O271" i="1" s="1"/>
  <c r="L245" i="1"/>
  <c r="O245" i="1" s="1"/>
  <c r="L207" i="1"/>
  <c r="O207" i="1" s="1"/>
  <c r="L791" i="1"/>
  <c r="O791" i="1" s="1"/>
  <c r="L396" i="1"/>
  <c r="O396" i="1" s="1"/>
  <c r="L315" i="1"/>
  <c r="O315" i="1" s="1"/>
  <c r="L209" i="1"/>
  <c r="O209" i="1" s="1"/>
  <c r="L217" i="1"/>
  <c r="O217" i="1" s="1"/>
  <c r="L308" i="1"/>
  <c r="O308" i="1" s="1"/>
  <c r="L356" i="1"/>
  <c r="O356" i="1" s="1"/>
  <c r="L272" i="1"/>
  <c r="O272" i="1" s="1"/>
  <c r="L210" i="1"/>
  <c r="O210" i="1" s="1"/>
  <c r="L309" i="1"/>
  <c r="O309" i="1" s="1"/>
  <c r="L139" i="1"/>
  <c r="O139" i="1" s="1"/>
  <c r="L113" i="1"/>
  <c r="O113" i="1" s="1"/>
  <c r="L2426" i="1"/>
  <c r="O2426" i="1" s="1"/>
  <c r="L2248" i="1"/>
  <c r="O2248" i="1" s="1"/>
  <c r="L2566" i="1"/>
  <c r="O2566" i="1" s="1"/>
  <c r="L2483" i="1"/>
  <c r="O2483" i="1" s="1"/>
  <c r="L2713" i="1"/>
  <c r="O2713" i="1" s="1"/>
  <c r="L2668" i="1"/>
  <c r="O2668" i="1" s="1"/>
  <c r="L2545" i="1"/>
  <c r="O2545" i="1" s="1"/>
  <c r="L2553" i="1"/>
  <c r="O2553" i="1" s="1"/>
  <c r="L2323" i="1"/>
  <c r="O2323" i="1" s="1"/>
  <c r="L2242" i="1"/>
  <c r="O2242" i="1" s="1"/>
  <c r="L2554" i="1"/>
  <c r="O2554" i="1" s="1"/>
  <c r="L2600" i="1"/>
  <c r="O2600" i="1" s="1"/>
  <c r="L2601" i="1"/>
  <c r="O2601" i="1" s="1"/>
  <c r="L2253" i="1"/>
  <c r="O2253" i="1" s="1"/>
  <c r="L1863" i="1"/>
  <c r="O1863" i="1" s="1"/>
  <c r="L1824" i="1"/>
  <c r="O1824" i="1" s="1"/>
  <c r="L1625" i="1"/>
  <c r="O1625" i="1" s="1"/>
  <c r="L2125" i="1"/>
  <c r="O2125" i="1" s="1"/>
  <c r="L2081" i="1"/>
  <c r="O2081" i="1" s="1"/>
  <c r="L1996" i="1"/>
  <c r="O1996" i="1" s="1"/>
  <c r="L2012" i="1"/>
  <c r="O2012" i="1" s="1"/>
  <c r="L2020" i="1"/>
  <c r="O2020" i="1" s="1"/>
  <c r="L1955" i="1"/>
  <c r="O1955" i="1" s="1"/>
  <c r="L1939" i="1"/>
  <c r="O1939" i="1" s="1"/>
  <c r="L1833" i="1"/>
  <c r="O1833" i="1" s="1"/>
  <c r="L2150" i="1"/>
  <c r="O2150" i="1" s="1"/>
  <c r="L2082" i="1"/>
  <c r="O2082" i="1" s="1"/>
  <c r="L2029" i="1"/>
  <c r="O2029" i="1" s="1"/>
  <c r="L1865" i="1"/>
  <c r="O1865" i="1" s="1"/>
  <c r="L1834" i="1"/>
  <c r="O1834" i="1" s="1"/>
  <c r="L1982" i="1"/>
  <c r="O1982" i="1" s="1"/>
  <c r="L1979" i="1"/>
  <c r="O1979" i="1" s="1"/>
  <c r="L1965" i="1"/>
  <c r="O1965" i="1" s="1"/>
  <c r="L2170" i="1"/>
  <c r="O2170" i="1" s="1"/>
  <c r="L1991" i="1"/>
  <c r="O1991" i="1" s="1"/>
  <c r="L1966" i="1"/>
  <c r="O1966" i="1" s="1"/>
  <c r="L1836" i="1"/>
  <c r="O1836" i="1" s="1"/>
  <c r="L1723" i="1"/>
  <c r="O1723" i="1" s="1"/>
  <c r="L1652" i="1"/>
  <c r="O1652" i="1" s="1"/>
  <c r="L1582" i="1"/>
  <c r="O1582" i="1" s="1"/>
  <c r="L2137" i="1"/>
  <c r="O2137" i="1" s="1"/>
  <c r="L1837" i="1"/>
  <c r="O1837" i="1" s="1"/>
  <c r="L1732" i="1"/>
  <c r="O1732" i="1" s="1"/>
  <c r="L2549" i="1"/>
  <c r="O2549" i="1" s="1"/>
  <c r="L2138" i="1"/>
  <c r="O2138" i="1" s="1"/>
  <c r="L1960" i="1"/>
  <c r="O1960" i="1" s="1"/>
  <c r="L2147" i="1"/>
  <c r="O2147" i="1" s="1"/>
  <c r="L1823" i="1"/>
  <c r="O1823" i="1" s="1"/>
  <c r="L1831" i="1"/>
  <c r="O1831" i="1" s="1"/>
  <c r="L1839" i="1"/>
  <c r="O1839" i="1" s="1"/>
  <c r="L1510" i="1"/>
  <c r="O1510" i="1" s="1"/>
  <c r="L1502" i="1"/>
  <c r="O1502" i="1" s="1"/>
  <c r="L1493" i="1"/>
  <c r="O1493" i="1" s="1"/>
  <c r="L1511" i="1"/>
  <c r="O1511" i="1" s="1"/>
  <c r="L1503" i="1"/>
  <c r="O1503" i="1" s="1"/>
  <c r="L1494" i="1"/>
  <c r="O1494" i="1" s="1"/>
  <c r="L1109" i="1"/>
  <c r="O1109" i="1" s="1"/>
  <c r="L1526" i="1"/>
  <c r="O1526" i="1" s="1"/>
  <c r="L1512" i="1"/>
  <c r="O1512" i="1" s="1"/>
  <c r="L1307" i="1"/>
  <c r="O1307" i="1" s="1"/>
  <c r="L1533" i="1"/>
  <c r="O1533" i="1" s="1"/>
  <c r="L1497" i="1"/>
  <c r="O1497" i="1" s="1"/>
  <c r="L901" i="1"/>
  <c r="O901" i="1" s="1"/>
  <c r="L1729" i="1"/>
  <c r="O1729" i="1" s="1"/>
  <c r="L1651" i="1"/>
  <c r="O1651" i="1" s="1"/>
  <c r="L1636" i="1"/>
  <c r="O1636" i="1" s="1"/>
  <c r="L1578" i="1"/>
  <c r="O1578" i="1" s="1"/>
  <c r="L1491" i="1"/>
  <c r="O1491" i="1" s="1"/>
  <c r="L1531" i="1"/>
  <c r="O1531" i="1" s="1"/>
  <c r="L1509" i="1"/>
  <c r="O1509" i="1" s="1"/>
  <c r="L947" i="1"/>
  <c r="O947" i="1" s="1"/>
  <c r="L887" i="1"/>
  <c r="O887" i="1" s="1"/>
  <c r="L516" i="1"/>
  <c r="O516" i="1" s="1"/>
  <c r="L466" i="1"/>
  <c r="O466" i="1" s="1"/>
  <c r="L517" i="1"/>
  <c r="O517" i="1" s="1"/>
  <c r="L450" i="1"/>
  <c r="O450" i="1" s="1"/>
  <c r="L764" i="1"/>
  <c r="O764" i="1" s="1"/>
  <c r="L557" i="1"/>
  <c r="O557" i="1" s="1"/>
  <c r="L444" i="1"/>
  <c r="O444" i="1" s="1"/>
  <c r="L500" i="1"/>
  <c r="O500" i="1" s="1"/>
  <c r="L722" i="1"/>
  <c r="O722" i="1" s="1"/>
  <c r="L513" i="1"/>
  <c r="O513" i="1" s="1"/>
  <c r="L501" i="1"/>
  <c r="O501" i="1" s="1"/>
  <c r="L3000" i="1"/>
  <c r="O3000" i="1" s="1"/>
  <c r="L2931" i="1"/>
  <c r="O2931" i="1" s="1"/>
  <c r="L2206" i="1"/>
  <c r="O2206" i="1" s="1"/>
  <c r="L2604" i="1"/>
  <c r="O2604" i="1" s="1"/>
  <c r="L2305" i="1"/>
  <c r="O2305" i="1" s="1"/>
  <c r="L2362" i="1"/>
  <c r="O2362" i="1" s="1"/>
  <c r="L2235" i="1"/>
  <c r="O2235" i="1" s="1"/>
  <c r="L2202" i="1"/>
  <c r="O2202" i="1" s="1"/>
  <c r="L2453" i="1"/>
  <c r="O2453" i="1" s="1"/>
  <c r="L3010" i="1"/>
  <c r="O3010" i="1" s="1"/>
  <c r="L2080" i="1"/>
  <c r="O2080" i="1" s="1"/>
  <c r="L1980" i="1"/>
  <c r="O1980" i="1" s="1"/>
  <c r="L2083" i="1"/>
  <c r="O2083" i="1" s="1"/>
  <c r="L2030" i="1"/>
  <c r="O2030" i="1" s="1"/>
  <c r="L2061" i="1"/>
  <c r="O2061" i="1" s="1"/>
  <c r="L1630" i="1"/>
  <c r="O1630" i="1" s="1"/>
  <c r="L2062" i="1"/>
  <c r="O2062" i="1" s="1"/>
  <c r="L2199" i="1"/>
  <c r="O2199" i="1" s="1"/>
  <c r="L1293" i="1"/>
  <c r="O1293" i="1" s="1"/>
  <c r="L1423" i="1"/>
  <c r="O1423" i="1" s="1"/>
  <c r="L1342" i="1"/>
  <c r="O1342" i="1" s="1"/>
  <c r="L1137" i="1"/>
  <c r="O1137" i="1" s="1"/>
  <c r="L1359" i="1"/>
  <c r="O1359" i="1" s="1"/>
  <c r="L1120" i="1"/>
  <c r="O1120" i="1" s="1"/>
  <c r="L1339" i="1"/>
  <c r="O1339" i="1" s="1"/>
  <c r="L1148" i="1"/>
  <c r="O1148" i="1" s="1"/>
  <c r="L1303" i="1"/>
  <c r="O1303" i="1" s="1"/>
  <c r="L599" i="1"/>
  <c r="O599" i="1" s="1"/>
  <c r="L607" i="1"/>
  <c r="O607" i="1" s="1"/>
  <c r="L716" i="1"/>
  <c r="O716" i="1" s="1"/>
  <c r="L729" i="1"/>
  <c r="O729" i="1" s="1"/>
  <c r="L594" i="1"/>
  <c r="O594" i="1" s="1"/>
  <c r="L602" i="1"/>
  <c r="O602" i="1" s="1"/>
  <c r="L570" i="1"/>
  <c r="O570" i="1" s="1"/>
  <c r="L467" i="1"/>
  <c r="O467" i="1" s="1"/>
  <c r="L216" i="1"/>
  <c r="O216" i="1" s="1"/>
  <c r="L725" i="1"/>
  <c r="O725" i="1" s="1"/>
  <c r="L719" i="1"/>
  <c r="O719" i="1" s="1"/>
  <c r="L603" i="1"/>
  <c r="O603" i="1" s="1"/>
  <c r="L435" i="1"/>
  <c r="O435" i="1" s="1"/>
  <c r="L825" i="1"/>
  <c r="O825" i="1" s="1"/>
  <c r="L416" i="1"/>
  <c r="O416" i="1" s="1"/>
  <c r="L864" i="1"/>
  <c r="O864" i="1" s="1"/>
  <c r="L605" i="1"/>
  <c r="O605" i="1" s="1"/>
  <c r="L726" i="1"/>
  <c r="O726" i="1" s="1"/>
  <c r="L2828" i="1"/>
  <c r="O2828" i="1" s="1"/>
  <c r="L2829" i="1"/>
  <c r="O2829" i="1" s="1"/>
  <c r="L4925" i="1"/>
  <c r="O4925" i="1" s="1"/>
  <c r="L4792" i="1"/>
  <c r="O4792" i="1" s="1"/>
  <c r="L4788" i="1"/>
  <c r="O4788" i="1" s="1"/>
  <c r="L4825" i="1"/>
  <c r="O4825" i="1" s="1"/>
  <c r="L4886" i="1"/>
  <c r="O4886" i="1" s="1"/>
  <c r="L4763" i="1"/>
  <c r="O4763" i="1" s="1"/>
  <c r="L4754" i="1"/>
  <c r="O4754" i="1" s="1"/>
  <c r="L4827" i="1"/>
  <c r="O4827" i="1" s="1"/>
  <c r="L4791" i="1"/>
  <c r="O4791" i="1" s="1"/>
  <c r="L4765" i="1"/>
  <c r="O4765" i="1" s="1"/>
  <c r="L2892" i="1"/>
  <c r="O2892" i="1" s="1"/>
  <c r="L2765" i="1"/>
  <c r="O2765" i="1" s="1"/>
  <c r="L2766" i="1"/>
  <c r="O2766" i="1" s="1"/>
  <c r="L2851" i="1"/>
  <c r="O2851" i="1" s="1"/>
  <c r="L2759" i="1"/>
  <c r="O2759" i="1" s="1"/>
  <c r="L2768" i="1"/>
  <c r="O2768" i="1" s="1"/>
  <c r="L2537" i="1"/>
  <c r="O2537" i="1" s="1"/>
  <c r="L2385" i="1"/>
  <c r="O2385" i="1" s="1"/>
  <c r="L4888" i="1"/>
  <c r="O4888" i="1" s="1"/>
  <c r="L2859" i="1"/>
  <c r="O2859" i="1" s="1"/>
  <c r="L2871" i="1"/>
  <c r="O2871" i="1" s="1"/>
  <c r="L2890" i="1"/>
  <c r="O2890" i="1" s="1"/>
  <c r="L2891" i="1"/>
  <c r="O2891" i="1" s="1"/>
  <c r="L2013" i="1"/>
  <c r="O2013" i="1" s="1"/>
  <c r="L1854" i="1"/>
  <c r="O1854" i="1" s="1"/>
  <c r="L1151" i="1"/>
  <c r="O1151" i="1" s="1"/>
  <c r="L1084" i="1"/>
  <c r="O1084" i="1" s="1"/>
  <c r="L1383" i="1"/>
  <c r="O1383" i="1" s="1"/>
  <c r="L1327" i="1"/>
  <c r="O1327" i="1" s="1"/>
  <c r="L1399" i="1"/>
  <c r="O1399" i="1" s="1"/>
  <c r="L1199" i="1"/>
  <c r="O1199" i="1" s="1"/>
  <c r="L1122" i="1"/>
  <c r="O1122" i="1" s="1"/>
  <c r="L1331" i="1"/>
  <c r="O1331" i="1" s="1"/>
  <c r="L1212" i="1"/>
  <c r="O1212" i="1" s="1"/>
  <c r="L1276" i="1"/>
  <c r="O1276" i="1" s="1"/>
  <c r="L1401" i="1"/>
  <c r="O1401" i="1" s="1"/>
  <c r="L1347" i="1"/>
  <c r="O1347" i="1" s="1"/>
  <c r="L1253" i="1"/>
  <c r="O1253" i="1" s="1"/>
  <c r="L1030" i="1"/>
  <c r="O1030" i="1" s="1"/>
  <c r="L1381" i="1"/>
  <c r="O1381" i="1" s="1"/>
  <c r="L920" i="1"/>
  <c r="O920" i="1" s="1"/>
  <c r="L564" i="1"/>
  <c r="O564" i="1" s="1"/>
  <c r="L327" i="1"/>
  <c r="O327" i="1" s="1"/>
  <c r="L250" i="1"/>
  <c r="O250" i="1" s="1"/>
  <c r="L352" i="1"/>
  <c r="O352" i="1" s="1"/>
  <c r="L377" i="1"/>
  <c r="O377" i="1" s="1"/>
  <c r="L933" i="1"/>
  <c r="O933" i="1" s="1"/>
  <c r="L635" i="1"/>
  <c r="O635" i="1" s="1"/>
  <c r="L156" i="1"/>
  <c r="O156" i="1" s="1"/>
  <c r="L651" i="1"/>
  <c r="O651" i="1" s="1"/>
  <c r="L705" i="1"/>
  <c r="O705" i="1" s="1"/>
  <c r="L273" i="1"/>
  <c r="O273" i="1" s="1"/>
  <c r="L684" i="1"/>
  <c r="O684" i="1" s="1"/>
  <c r="L310" i="1"/>
  <c r="O310" i="1" s="1"/>
  <c r="L349" i="1"/>
  <c r="O349" i="1" s="1"/>
  <c r="L242" i="1"/>
  <c r="O242" i="1" s="1"/>
  <c r="L39" i="1"/>
  <c r="O39" i="1" s="1"/>
  <c r="O4699" i="1"/>
  <c r="O4257" i="1"/>
  <c r="L4781" i="1"/>
  <c r="O4781" i="1" s="1"/>
  <c r="L4770" i="1"/>
  <c r="O4770" i="1" s="1"/>
  <c r="L4776" i="1"/>
  <c r="O4776" i="1" s="1"/>
  <c r="L2375" i="1"/>
  <c r="O2375" i="1" s="1"/>
  <c r="L2747" i="1"/>
  <c r="O2747" i="1" s="1"/>
  <c r="L2687" i="1"/>
  <c r="O2687" i="1" s="1"/>
  <c r="L2330" i="1"/>
  <c r="O2330" i="1" s="1"/>
  <c r="L2688" i="1"/>
  <c r="O2688" i="1" s="1"/>
  <c r="L2353" i="1"/>
  <c r="O2353" i="1" s="1"/>
  <c r="L2377" i="1"/>
  <c r="O2377" i="1" s="1"/>
  <c r="L2322" i="1"/>
  <c r="O2322" i="1" s="1"/>
  <c r="L2743" i="1"/>
  <c r="O2743" i="1" s="1"/>
  <c r="L2660" i="1"/>
  <c r="O2660" i="1" s="1"/>
  <c r="L2243" i="1"/>
  <c r="O2243" i="1" s="1"/>
  <c r="L2719" i="1"/>
  <c r="O2719" i="1" s="1"/>
  <c r="L2422" i="1"/>
  <c r="O2422" i="1" s="1"/>
  <c r="L4772" i="1"/>
  <c r="O4772" i="1" s="1"/>
  <c r="L2647" i="1"/>
  <c r="O2647" i="1" s="1"/>
  <c r="L2637" i="1"/>
  <c r="O2637" i="1" s="1"/>
  <c r="L2310" i="1"/>
  <c r="O2310" i="1" s="1"/>
  <c r="L2237" i="1"/>
  <c r="O2237" i="1" s="1"/>
  <c r="L2116" i="1"/>
  <c r="O2116" i="1" s="1"/>
  <c r="L1764" i="1"/>
  <c r="O1764" i="1" s="1"/>
  <c r="L1695" i="1"/>
  <c r="O1695" i="1" s="1"/>
  <c r="L1727" i="1"/>
  <c r="O1727" i="1" s="1"/>
  <c r="L1988" i="1"/>
  <c r="O1988" i="1" s="1"/>
  <c r="L1696" i="1"/>
  <c r="O1696" i="1" s="1"/>
  <c r="L2021" i="1"/>
  <c r="O2021" i="1" s="1"/>
  <c r="L1697" i="1"/>
  <c r="O1697" i="1" s="1"/>
  <c r="L1990" i="1"/>
  <c r="O1990" i="1" s="1"/>
  <c r="L2022" i="1"/>
  <c r="O2022" i="1" s="1"/>
  <c r="L1949" i="1"/>
  <c r="O1949" i="1" s="1"/>
  <c r="L1867" i="1"/>
  <c r="O1867" i="1" s="1"/>
  <c r="L1731" i="1"/>
  <c r="O1731" i="1" s="1"/>
  <c r="L1951" i="1"/>
  <c r="O1951" i="1" s="1"/>
  <c r="L1644" i="1"/>
  <c r="O1644" i="1" s="1"/>
  <c r="L2238" i="1"/>
  <c r="O2238" i="1" s="1"/>
  <c r="L1936" i="1"/>
  <c r="O1936" i="1" s="1"/>
  <c r="L1762" i="1"/>
  <c r="O1762" i="1" s="1"/>
  <c r="L1682" i="1"/>
  <c r="L1570" i="1"/>
  <c r="O1570" i="1" s="1"/>
  <c r="L1557" i="1"/>
  <c r="O1557" i="1" s="1"/>
  <c r="L1076" i="1"/>
  <c r="O1076" i="1" s="1"/>
  <c r="L1627" i="1"/>
  <c r="O1627" i="1" s="1"/>
  <c r="L1592" i="1"/>
  <c r="O1592" i="1" s="1"/>
  <c r="L1285" i="1"/>
  <c r="O1285" i="1" s="1"/>
  <c r="L1688" i="1"/>
  <c r="O1688" i="1" s="1"/>
  <c r="L1565" i="1"/>
  <c r="O1565" i="1" s="1"/>
  <c r="L1128" i="1"/>
  <c r="O1128" i="1" s="1"/>
  <c r="L1566" i="1"/>
  <c r="O1566" i="1" s="1"/>
  <c r="L1081" i="1"/>
  <c r="O1081" i="1" s="1"/>
  <c r="L1478" i="1"/>
  <c r="O1478" i="1" s="1"/>
  <c r="L779" i="1"/>
  <c r="O779" i="1" s="1"/>
  <c r="L898" i="1"/>
  <c r="O898" i="1" s="1"/>
  <c r="L772" i="1"/>
  <c r="O772" i="1" s="1"/>
  <c r="L579" i="1"/>
  <c r="O579" i="1" s="1"/>
  <c r="L428" i="1"/>
  <c r="O428" i="1" s="1"/>
  <c r="L554" i="1"/>
  <c r="O554" i="1" s="1"/>
  <c r="L913" i="1"/>
  <c r="O913" i="1" s="1"/>
  <c r="L774" i="1"/>
  <c r="O774" i="1" s="1"/>
  <c r="L518" i="1"/>
  <c r="O518" i="1" s="1"/>
  <c r="L776" i="1"/>
  <c r="O776" i="1" s="1"/>
  <c r="L778" i="1"/>
  <c r="O778" i="1" s="1"/>
  <c r="L4773" i="1"/>
  <c r="O4773" i="1" s="1"/>
  <c r="L2950" i="1"/>
  <c r="O2950" i="1" s="1"/>
  <c r="L4777" i="1"/>
  <c r="O4777" i="1" s="1"/>
  <c r="L4771" i="1"/>
  <c r="O4771" i="1" s="1"/>
  <c r="L4779" i="1"/>
  <c r="O4779" i="1" s="1"/>
  <c r="L2673" i="1"/>
  <c r="O2673" i="1" s="1"/>
  <c r="L2603" i="1"/>
  <c r="O2603" i="1" s="1"/>
  <c r="L2542" i="1"/>
  <c r="O2542" i="1" s="1"/>
  <c r="L2435" i="1"/>
  <c r="O2435" i="1" s="1"/>
  <c r="L2417" i="1"/>
  <c r="O2417" i="1" s="1"/>
  <c r="L2328" i="1"/>
  <c r="O2328" i="1" s="1"/>
  <c r="L2255" i="1"/>
  <c r="O2255" i="1" s="1"/>
  <c r="L2624" i="1"/>
  <c r="O2624" i="1" s="1"/>
  <c r="L2543" i="1"/>
  <c r="O2543" i="1" s="1"/>
  <c r="L2413" i="1"/>
  <c r="O2413" i="1" s="1"/>
  <c r="L2574" i="1"/>
  <c r="O2574" i="1" s="1"/>
  <c r="L2567" i="1"/>
  <c r="O2567" i="1" s="1"/>
  <c r="L2509" i="1"/>
  <c r="O2509" i="1" s="1"/>
  <c r="L2315" i="1"/>
  <c r="O2315" i="1" s="1"/>
  <c r="L2690" i="1"/>
  <c r="O2690" i="1" s="1"/>
  <c r="L2485" i="1"/>
  <c r="O2485" i="1" s="1"/>
  <c r="L2227" i="1"/>
  <c r="O2227" i="1" s="1"/>
  <c r="L2636" i="1"/>
  <c r="O2636" i="1" s="1"/>
  <c r="L2561" i="1"/>
  <c r="O2561" i="1" s="1"/>
  <c r="L2309" i="1"/>
  <c r="O2309" i="1" s="1"/>
  <c r="L2562" i="1"/>
  <c r="O2562" i="1" s="1"/>
  <c r="L2365" i="1"/>
  <c r="O2365" i="1" s="1"/>
  <c r="L2158" i="1"/>
  <c r="O2158" i="1" s="1"/>
  <c r="L2166" i="1"/>
  <c r="O2166" i="1" s="1"/>
  <c r="L2100" i="1"/>
  <c r="O2100" i="1" s="1"/>
  <c r="L2124" i="1"/>
  <c r="O2124" i="1" s="1"/>
  <c r="L2217" i="1"/>
  <c r="O2217" i="1" s="1"/>
  <c r="L2117" i="1"/>
  <c r="O2117" i="1" s="1"/>
  <c r="L2149" i="1"/>
  <c r="O2149" i="1" s="1"/>
  <c r="L2028" i="1"/>
  <c r="O2028" i="1" s="1"/>
  <c r="L1947" i="1"/>
  <c r="O1947" i="1" s="1"/>
  <c r="L2254" i="1"/>
  <c r="O2254" i="1" s="1"/>
  <c r="L2102" i="1"/>
  <c r="O2102" i="1" s="1"/>
  <c r="L1948" i="1"/>
  <c r="O1948" i="1" s="1"/>
  <c r="L1972" i="1"/>
  <c r="O1972" i="1" s="1"/>
  <c r="L2095" i="1"/>
  <c r="O2095" i="1" s="1"/>
  <c r="L1706" i="1"/>
  <c r="O1706" i="1" s="1"/>
  <c r="L2104" i="1"/>
  <c r="O2104" i="1" s="1"/>
  <c r="L2136" i="1"/>
  <c r="O2136" i="1" s="1"/>
  <c r="L2163" i="1"/>
  <c r="O2163" i="1" s="1"/>
  <c r="L2097" i="1"/>
  <c r="O2097" i="1" s="1"/>
  <c r="L2121" i="1"/>
  <c r="O2121" i="1" s="1"/>
  <c r="L2129" i="1"/>
  <c r="O2129" i="1" s="1"/>
  <c r="L1944" i="1"/>
  <c r="O1944" i="1" s="1"/>
  <c r="L1920" i="1"/>
  <c r="O1920" i="1" s="1"/>
  <c r="L1481" i="1"/>
  <c r="O1481" i="1" s="1"/>
  <c r="L1382" i="1"/>
  <c r="O1382" i="1" s="1"/>
  <c r="L1365" i="1"/>
  <c r="O1365" i="1" s="1"/>
  <c r="L1240" i="1"/>
  <c r="O1240" i="1" s="1"/>
  <c r="L1280" i="1"/>
  <c r="O1280" i="1" s="1"/>
  <c r="L1119" i="1"/>
  <c r="O1119" i="1" s="1"/>
  <c r="L1367" i="1"/>
  <c r="O1367" i="1" s="1"/>
  <c r="L1328" i="1"/>
  <c r="O1328" i="1" s="1"/>
  <c r="L1315" i="1"/>
  <c r="O1315" i="1" s="1"/>
  <c r="L1433" i="1"/>
  <c r="O1433" i="1" s="1"/>
  <c r="L1385" i="1"/>
  <c r="O1385" i="1" s="1"/>
  <c r="L1139" i="1"/>
  <c r="O1139" i="1" s="1"/>
  <c r="L1227" i="1"/>
  <c r="O1227" i="1" s="1"/>
  <c r="L1251" i="1"/>
  <c r="O1251" i="1" s="1"/>
  <c r="L1197" i="1"/>
  <c r="O1197" i="1" s="1"/>
  <c r="L1088" i="1"/>
  <c r="O1088" i="1" s="1"/>
  <c r="L1612" i="1"/>
  <c r="O1612" i="1" s="1"/>
  <c r="L1362" i="1"/>
  <c r="O1362" i="1" s="1"/>
  <c r="L1310" i="1"/>
  <c r="O1310" i="1" s="1"/>
  <c r="L1173" i="1"/>
  <c r="O1173" i="1" s="1"/>
  <c r="L1436" i="1"/>
  <c r="O1436" i="1" s="1"/>
  <c r="L1549" i="1"/>
  <c r="O1549" i="1" s="1"/>
  <c r="L1480" i="1"/>
  <c r="O1480" i="1" s="1"/>
  <c r="L1364" i="1"/>
  <c r="O1364" i="1" s="1"/>
  <c r="L1304" i="1"/>
  <c r="O1304" i="1" s="1"/>
  <c r="L1291" i="1"/>
  <c r="O1291" i="1" s="1"/>
  <c r="L1278" i="1"/>
  <c r="O1278" i="1" s="1"/>
  <c r="L1107" i="1"/>
  <c r="O1107" i="1" s="1"/>
  <c r="L796" i="1"/>
  <c r="O796" i="1" s="1"/>
  <c r="L578" i="1"/>
  <c r="O578" i="1" s="1"/>
  <c r="L560" i="1"/>
  <c r="O560" i="1" s="1"/>
  <c r="L480" i="1"/>
  <c r="O480" i="1" s="1"/>
  <c r="L455" i="1"/>
  <c r="O455" i="1" s="1"/>
  <c r="L342" i="1"/>
  <c r="O342" i="1" s="1"/>
  <c r="L930" i="1"/>
  <c r="O930" i="1" s="1"/>
  <c r="L760" i="1"/>
  <c r="O760" i="1" s="1"/>
  <c r="L616" i="1"/>
  <c r="O616" i="1" s="1"/>
  <c r="L573" i="1"/>
  <c r="O573" i="1" s="1"/>
  <c r="L495" i="1"/>
  <c r="O495" i="1" s="1"/>
  <c r="L328" i="1"/>
  <c r="O328" i="1" s="1"/>
  <c r="L343" i="1"/>
  <c r="O343" i="1" s="1"/>
  <c r="L806" i="1"/>
  <c r="O806" i="1" s="1"/>
  <c r="L546" i="1"/>
  <c r="O546" i="1" s="1"/>
  <c r="L488" i="1"/>
  <c r="O488" i="1" s="1"/>
  <c r="L305" i="1"/>
  <c r="O305" i="1" s="1"/>
  <c r="L369" i="1"/>
  <c r="O369" i="1" s="1"/>
  <c r="L902" i="1"/>
  <c r="O902" i="1" s="1"/>
  <c r="L807" i="1"/>
  <c r="O807" i="1" s="1"/>
  <c r="L497" i="1"/>
  <c r="O497" i="1" s="1"/>
  <c r="L414" i="1"/>
  <c r="O414" i="1" s="1"/>
  <c r="L370" i="1"/>
  <c r="O370" i="1" s="1"/>
  <c r="L839" i="1"/>
  <c r="O839" i="1" s="1"/>
  <c r="L824" i="1"/>
  <c r="O824" i="1" s="1"/>
  <c r="L619" i="1"/>
  <c r="O619" i="1" s="1"/>
  <c r="L490" i="1"/>
  <c r="O490" i="1" s="1"/>
  <c r="L498" i="1"/>
  <c r="O498" i="1" s="1"/>
  <c r="L468" i="1"/>
  <c r="O468" i="1" s="1"/>
  <c r="L809" i="1"/>
  <c r="O809" i="1" s="1"/>
  <c r="L532" i="1"/>
  <c r="O532" i="1" s="1"/>
  <c r="L522" i="1"/>
  <c r="O522" i="1" s="1"/>
  <c r="L794" i="1"/>
  <c r="O794" i="1" s="1"/>
  <c r="L576" i="1"/>
  <c r="O576" i="1" s="1"/>
  <c r="L558" i="1"/>
  <c r="O558" i="1" s="1"/>
  <c r="L533" i="1"/>
  <c r="O533" i="1" s="1"/>
  <c r="L484" i="1"/>
  <c r="O484" i="1" s="1"/>
  <c r="L425" i="1"/>
  <c r="O425" i="1" s="1"/>
  <c r="L365" i="1"/>
  <c r="O365" i="1" s="1"/>
  <c r="L795" i="1"/>
  <c r="O795" i="1" s="1"/>
  <c r="L835" i="1"/>
  <c r="O835" i="1" s="1"/>
  <c r="L568" i="1"/>
  <c r="O568" i="1" s="1"/>
  <c r="L534" i="1"/>
  <c r="O534" i="1" s="1"/>
  <c r="L454" i="1"/>
  <c r="O454" i="1" s="1"/>
  <c r="L403" i="1"/>
  <c r="O403" i="1" s="1"/>
  <c r="L4365" i="1"/>
  <c r="O4365" i="1" s="1"/>
  <c r="L4366" i="1"/>
  <c r="O4366" i="1" s="1"/>
  <c r="L4367" i="1"/>
  <c r="O4367" i="1" s="1"/>
  <c r="Q15" i="2"/>
  <c r="S15" i="2" s="1"/>
  <c r="L4007" i="1"/>
  <c r="O4007" i="1" s="1"/>
  <c r="L4002" i="1"/>
  <c r="O4002" i="1" s="1"/>
  <c r="L4279" i="1"/>
  <c r="O4279" i="1" s="1"/>
  <c r="R5" i="2"/>
  <c r="T5" i="2" s="1"/>
  <c r="L4277" i="1"/>
  <c r="O4277" i="1" s="1"/>
  <c r="L4285" i="1"/>
  <c r="O4285" i="1" s="1"/>
  <c r="L4258" i="1"/>
  <c r="O4258" i="1" s="1"/>
  <c r="L4283" i="1"/>
  <c r="O4283" i="1" s="1"/>
  <c r="L2380" i="1"/>
  <c r="O2380" i="1" s="1"/>
  <c r="L1665" i="1"/>
  <c r="O1665" i="1" s="1"/>
  <c r="L1904" i="1"/>
  <c r="O1904" i="1" s="1"/>
  <c r="L1842" i="1"/>
  <c r="O1842" i="1" s="1"/>
  <c r="L1655" i="1"/>
  <c r="O1655" i="1" s="1"/>
  <c r="L1105" i="1"/>
  <c r="O1105" i="1" s="1"/>
  <c r="L2550" i="1"/>
  <c r="O2550" i="1" s="1"/>
  <c r="L2736" i="1"/>
  <c r="O2736" i="1" s="1"/>
  <c r="L2515" i="1"/>
  <c r="O2515" i="1" s="1"/>
  <c r="L2240" i="1"/>
  <c r="O2240" i="1" s="1"/>
  <c r="L2651" i="1"/>
  <c r="O2651" i="1" s="1"/>
  <c r="L2379" i="1"/>
  <c r="O2379" i="1" s="1"/>
  <c r="L2540" i="1"/>
  <c r="O2540" i="1" s="1"/>
  <c r="L2216" i="1"/>
  <c r="O2216" i="1" s="1"/>
  <c r="L1938" i="1"/>
  <c r="O1938" i="1" s="1"/>
  <c r="L1745" i="1"/>
  <c r="O1745" i="1" s="1"/>
  <c r="L1703" i="1"/>
  <c r="O1703" i="1" s="1"/>
  <c r="L1711" i="1"/>
  <c r="O1711" i="1" s="1"/>
  <c r="L2133" i="1"/>
  <c r="O2133" i="1" s="1"/>
  <c r="L2036" i="1"/>
  <c r="O2036" i="1" s="1"/>
  <c r="L1872" i="1"/>
  <c r="O1872" i="1" s="1"/>
  <c r="L1738" i="1"/>
  <c r="O1738" i="1" s="1"/>
  <c r="L2160" i="1"/>
  <c r="O2160" i="1" s="1"/>
  <c r="L2142" i="1"/>
  <c r="O2142" i="1" s="1"/>
  <c r="L1826" i="1"/>
  <c r="O1826" i="1" s="1"/>
  <c r="L1767" i="1"/>
  <c r="O1767" i="1" s="1"/>
  <c r="L1934" i="1"/>
  <c r="O1934" i="1" s="1"/>
  <c r="L1788" i="1"/>
  <c r="O1788" i="1" s="1"/>
  <c r="L1735" i="1"/>
  <c r="O1735" i="1" s="1"/>
  <c r="L1707" i="1"/>
  <c r="O1707" i="1" s="1"/>
  <c r="L1564" i="1"/>
  <c r="O1564" i="1" s="1"/>
  <c r="L1716" i="1"/>
  <c r="O1716" i="1" s="1"/>
  <c r="L1653" i="1"/>
  <c r="O1653" i="1" s="1"/>
  <c r="L1760" i="1"/>
  <c r="O1760" i="1" s="1"/>
  <c r="L2091" i="1"/>
  <c r="O2091" i="1" s="1"/>
  <c r="L2107" i="1"/>
  <c r="O2107" i="1" s="1"/>
  <c r="L2115" i="1"/>
  <c r="O2115" i="1" s="1"/>
  <c r="L1986" i="1"/>
  <c r="O1986" i="1" s="1"/>
  <c r="L1937" i="1"/>
  <c r="O1937" i="1" s="1"/>
  <c r="L1791" i="1"/>
  <c r="O1791" i="1" s="1"/>
  <c r="L1736" i="1"/>
  <c r="O1736" i="1" s="1"/>
  <c r="L1744" i="1"/>
  <c r="O1744" i="1" s="1"/>
  <c r="L1691" i="1"/>
  <c r="O1691" i="1" s="1"/>
  <c r="L1632" i="1"/>
  <c r="O1632" i="1" s="1"/>
  <c r="L1577" i="1"/>
  <c r="O1577" i="1" s="1"/>
  <c r="L1626" i="1"/>
  <c r="O1626" i="1" s="1"/>
  <c r="L1618" i="1"/>
  <c r="O1618" i="1" s="1"/>
  <c r="L1591" i="1"/>
  <c r="O1591" i="1" s="1"/>
  <c r="L1100" i="1"/>
  <c r="O1100" i="1" s="1"/>
  <c r="L1658" i="1"/>
  <c r="O1658" i="1" s="1"/>
  <c r="L1607" i="1"/>
  <c r="O1607" i="1" s="1"/>
  <c r="L1101" i="1"/>
  <c r="O1101" i="1" s="1"/>
  <c r="L1572" i="1"/>
  <c r="O1572" i="1" s="1"/>
  <c r="L1573" i="1"/>
  <c r="O1573" i="1" s="1"/>
  <c r="L1634" i="1"/>
  <c r="O1634" i="1" s="1"/>
  <c r="L1576" i="1"/>
  <c r="O1576" i="1" s="1"/>
  <c r="L1548" i="1"/>
  <c r="O1548" i="1" s="1"/>
  <c r="L1535" i="1"/>
  <c r="O1535" i="1" s="1"/>
  <c r="L1579" i="1"/>
  <c r="O1579" i="1" s="1"/>
  <c r="L844" i="1"/>
  <c r="O844" i="1" s="1"/>
  <c r="L780" i="1"/>
  <c r="O780" i="1" s="1"/>
  <c r="L773" i="1"/>
  <c r="O773" i="1" s="1"/>
  <c r="L781" i="1"/>
  <c r="O781" i="1" s="1"/>
  <c r="L457" i="1"/>
  <c r="O457" i="1" s="1"/>
  <c r="L782" i="1"/>
  <c r="O782" i="1" s="1"/>
  <c r="L618" i="1"/>
  <c r="O618" i="1" s="1"/>
  <c r="L800" i="1"/>
  <c r="O800" i="1" s="1"/>
  <c r="L775" i="1"/>
  <c r="O775" i="1" s="1"/>
  <c r="L735" i="1"/>
  <c r="O735" i="1" s="1"/>
  <c r="L834" i="1"/>
  <c r="O834" i="1" s="1"/>
  <c r="L622" i="1"/>
  <c r="O622" i="1" s="1"/>
  <c r="L2964" i="1"/>
  <c r="O2964" i="1" s="1"/>
  <c r="L2980" i="1"/>
  <c r="O2980" i="1" s="1"/>
  <c r="L2982" i="1"/>
  <c r="O2982" i="1" s="1"/>
  <c r="L2998" i="1"/>
  <c r="O2998" i="1" s="1"/>
  <c r="L2991" i="1"/>
  <c r="O2991" i="1" s="1"/>
  <c r="L3014" i="1"/>
  <c r="O3014" i="1" s="1"/>
  <c r="L2976" i="1"/>
  <c r="O2976" i="1" s="1"/>
  <c r="L2993" i="1"/>
  <c r="O2993" i="1" s="1"/>
  <c r="L2970" i="1"/>
  <c r="O2970" i="1" s="1"/>
  <c r="L2994" i="1"/>
  <c r="O2994" i="1" s="1"/>
  <c r="L2963" i="1"/>
  <c r="O2963" i="1" s="1"/>
  <c r="L2583" i="1"/>
  <c r="O2583" i="1" s="1"/>
  <c r="L2489" i="1"/>
  <c r="O2489" i="1" s="1"/>
  <c r="L2343" i="1"/>
  <c r="O2343" i="1" s="1"/>
  <c r="L2725" i="1"/>
  <c r="O2725" i="1" s="1"/>
  <c r="L2490" i="1"/>
  <c r="O2490" i="1" s="1"/>
  <c r="L2527" i="1"/>
  <c r="O2527" i="1" s="1"/>
  <c r="L2437" i="1"/>
  <c r="O2437" i="1" s="1"/>
  <c r="L2401" i="1"/>
  <c r="O2401" i="1" s="1"/>
  <c r="L2634" i="1"/>
  <c r="O2634" i="1" s="1"/>
  <c r="L2606" i="1"/>
  <c r="O2606" i="1" s="1"/>
  <c r="L2492" i="1"/>
  <c r="O2492" i="1" s="1"/>
  <c r="L2291" i="1"/>
  <c r="O2291" i="1" s="1"/>
  <c r="L2714" i="1"/>
  <c r="O2714" i="1" s="1"/>
  <c r="L2691" i="1"/>
  <c r="O2691" i="1" s="1"/>
  <c r="L2628" i="1"/>
  <c r="O2628" i="1" s="1"/>
  <c r="L2580" i="1"/>
  <c r="O2580" i="1" s="1"/>
  <c r="L2486" i="1"/>
  <c r="O2486" i="1" s="1"/>
  <c r="L2692" i="1"/>
  <c r="O2692" i="1" s="1"/>
  <c r="L2245" i="1"/>
  <c r="O2245" i="1" s="1"/>
  <c r="L2602" i="1"/>
  <c r="O2602" i="1" s="1"/>
  <c r="L2043" i="1"/>
  <c r="O2043" i="1" s="1"/>
  <c r="L1941" i="1"/>
  <c r="O1941" i="1" s="1"/>
  <c r="L1641" i="1"/>
  <c r="O1641" i="1" s="1"/>
  <c r="L2167" i="1"/>
  <c r="O2167" i="1" s="1"/>
  <c r="L2065" i="1"/>
  <c r="O2065" i="1" s="1"/>
  <c r="L2319" i="1"/>
  <c r="O2319" i="1" s="1"/>
  <c r="L2118" i="1"/>
  <c r="O2118" i="1" s="1"/>
  <c r="L2424" i="1"/>
  <c r="O2424" i="1" s="1"/>
  <c r="L2046" i="1"/>
  <c r="O2046" i="1" s="1"/>
  <c r="L1973" i="1"/>
  <c r="O1973" i="1" s="1"/>
  <c r="L1925" i="1"/>
  <c r="O1925" i="1" s="1"/>
  <c r="L2039" i="1"/>
  <c r="O2039" i="1" s="1"/>
  <c r="L1942" i="1"/>
  <c r="O1942" i="1" s="1"/>
  <c r="L1974" i="1"/>
  <c r="O1974" i="1" s="1"/>
  <c r="L2265" i="1"/>
  <c r="O2265" i="1" s="1"/>
  <c r="L1984" i="1"/>
  <c r="O1984" i="1" s="1"/>
  <c r="L1992" i="1"/>
  <c r="O1992" i="1" s="1"/>
  <c r="L1921" i="1"/>
  <c r="O1921" i="1" s="1"/>
  <c r="L1929" i="1"/>
  <c r="O1929" i="1" s="1"/>
  <c r="L1862" i="1"/>
  <c r="O1862" i="1" s="1"/>
  <c r="L1624" i="1"/>
  <c r="O1624" i="1" s="1"/>
  <c r="L1357" i="1"/>
  <c r="O1357" i="1" s="1"/>
  <c r="L1279" i="1"/>
  <c r="O1279" i="1" s="1"/>
  <c r="L1439" i="1"/>
  <c r="O1439" i="1" s="1"/>
  <c r="L1298" i="1"/>
  <c r="O1298" i="1" s="1"/>
  <c r="L1264" i="1"/>
  <c r="O1264" i="1" s="1"/>
  <c r="L1596" i="1"/>
  <c r="O1596" i="1" s="1"/>
  <c r="L1209" i="1"/>
  <c r="O1209" i="1" s="1"/>
  <c r="L1584" i="1"/>
  <c r="O1584" i="1" s="1"/>
  <c r="L1521" i="1"/>
  <c r="O1521" i="1" s="1"/>
  <c r="L1210" i="1"/>
  <c r="O1210" i="1" s="1"/>
  <c r="L1258" i="1"/>
  <c r="O1258" i="1" s="1"/>
  <c r="L1435" i="1"/>
  <c r="O1435" i="1" s="1"/>
  <c r="L1393" i="1"/>
  <c r="O1393" i="1" s="1"/>
  <c r="L1295" i="1"/>
  <c r="O1295" i="1" s="1"/>
  <c r="L1311" i="1"/>
  <c r="O1311" i="1" s="1"/>
  <c r="L1623" i="1"/>
  <c r="O1623" i="1" s="1"/>
  <c r="L1589" i="1"/>
  <c r="O1589" i="1" s="1"/>
  <c r="L1437" i="1"/>
  <c r="O1437" i="1" s="1"/>
  <c r="L927" i="1"/>
  <c r="O927" i="1" s="1"/>
  <c r="L866" i="1"/>
  <c r="O866" i="1" s="1"/>
  <c r="L812" i="1"/>
  <c r="O812" i="1" s="1"/>
  <c r="L723" i="1"/>
  <c r="O723" i="1" s="1"/>
  <c r="L615" i="1"/>
  <c r="O615" i="1" s="1"/>
  <c r="L623" i="1"/>
  <c r="O623" i="1" s="1"/>
  <c r="L527" i="1"/>
  <c r="O527" i="1" s="1"/>
  <c r="L303" i="1"/>
  <c r="O303" i="1" s="1"/>
  <c r="L867" i="1"/>
  <c r="O867" i="1" s="1"/>
  <c r="L821" i="1"/>
  <c r="O821" i="1" s="1"/>
  <c r="L739" i="1"/>
  <c r="O739" i="1" s="1"/>
  <c r="L652" i="1"/>
  <c r="O652" i="1" s="1"/>
  <c r="L528" i="1"/>
  <c r="O528" i="1" s="1"/>
  <c r="L507" i="1"/>
  <c r="O507" i="1" s="1"/>
  <c r="L304" i="1"/>
  <c r="O304" i="1" s="1"/>
  <c r="L868" i="1"/>
  <c r="O868" i="1" s="1"/>
  <c r="L761" i="1"/>
  <c r="O761" i="1" s="1"/>
  <c r="L625" i="1"/>
  <c r="O625" i="1" s="1"/>
  <c r="L529" i="1"/>
  <c r="O529" i="1" s="1"/>
  <c r="L508" i="1"/>
  <c r="O508" i="1" s="1"/>
  <c r="L496" i="1"/>
  <c r="O496" i="1" s="1"/>
  <c r="L869" i="1"/>
  <c r="O869" i="1" s="1"/>
  <c r="L823" i="1"/>
  <c r="O823" i="1" s="1"/>
  <c r="L718" i="1"/>
  <c r="O718" i="1" s="1"/>
  <c r="L690" i="1"/>
  <c r="O690" i="1" s="1"/>
  <c r="L526" i="1"/>
  <c r="O526" i="1" s="1"/>
  <c r="L509" i="1"/>
  <c r="O509" i="1" s="1"/>
  <c r="L934" i="1"/>
  <c r="O934" i="1" s="1"/>
  <c r="L870" i="1"/>
  <c r="O870" i="1" s="1"/>
  <c r="L698" i="1"/>
  <c r="O698" i="1" s="1"/>
  <c r="L582" i="1"/>
  <c r="O582" i="1" s="1"/>
  <c r="L540" i="1"/>
  <c r="O540" i="1" s="1"/>
  <c r="L510" i="1"/>
  <c r="O510" i="1" s="1"/>
  <c r="L323" i="1"/>
  <c r="O323" i="1" s="1"/>
  <c r="L339" i="1"/>
  <c r="O339" i="1" s="1"/>
  <c r="L371" i="1"/>
  <c r="O371" i="1" s="1"/>
  <c r="L756" i="1"/>
  <c r="O756" i="1" s="1"/>
  <c r="L685" i="1"/>
  <c r="O685" i="1" s="1"/>
  <c r="L541" i="1"/>
  <c r="O541" i="1" s="1"/>
  <c r="L506" i="1"/>
  <c r="O506" i="1" s="1"/>
  <c r="L491" i="1"/>
  <c r="O491" i="1" s="1"/>
  <c r="L397" i="1"/>
  <c r="O397" i="1" s="1"/>
  <c r="L340" i="1"/>
  <c r="O340" i="1" s="1"/>
  <c r="L765" i="1"/>
  <c r="O765" i="1" s="1"/>
  <c r="L811" i="1"/>
  <c r="O811" i="1" s="1"/>
  <c r="L737" i="1"/>
  <c r="O737" i="1" s="1"/>
  <c r="L559" i="1"/>
  <c r="O559" i="1" s="1"/>
  <c r="L302" i="1"/>
  <c r="O302" i="1" s="1"/>
  <c r="L341" i="1"/>
  <c r="O341" i="1" s="1"/>
  <c r="L2860" i="1"/>
  <c r="O2860" i="1" s="1"/>
  <c r="L2958" i="1"/>
  <c r="O2958" i="1" s="1"/>
  <c r="L3006" i="1"/>
  <c r="O3006" i="1" s="1"/>
  <c r="L2968" i="1"/>
  <c r="O2968" i="1" s="1"/>
  <c r="L2984" i="1"/>
  <c r="O2984" i="1" s="1"/>
  <c r="L2930" i="1"/>
  <c r="O2930" i="1" s="1"/>
  <c r="L2857" i="1"/>
  <c r="O2857" i="1" s="1"/>
  <c r="L2694" i="1"/>
  <c r="O2694" i="1" s="1"/>
  <c r="L2367" i="1"/>
  <c r="O2367" i="1" s="1"/>
  <c r="L2198" i="1"/>
  <c r="O2198" i="1" s="1"/>
  <c r="L2933" i="1"/>
  <c r="O2933" i="1" s="1"/>
  <c r="L2820" i="1"/>
  <c r="O2820" i="1" s="1"/>
  <c r="L2632" i="1"/>
  <c r="O2632" i="1" s="1"/>
  <c r="L2821" i="1"/>
  <c r="O2821" i="1" s="1"/>
  <c r="L2345" i="1"/>
  <c r="O2345" i="1" s="1"/>
  <c r="L2282" i="1"/>
  <c r="O2282" i="1" s="1"/>
  <c r="L2822" i="1"/>
  <c r="O2822" i="1" s="1"/>
  <c r="L2598" i="1"/>
  <c r="O2598" i="1" s="1"/>
  <c r="L2420" i="1"/>
  <c r="O2420" i="1" s="1"/>
  <c r="L2402" i="1"/>
  <c r="O2402" i="1" s="1"/>
  <c r="L2346" i="1"/>
  <c r="O2346" i="1" s="1"/>
  <c r="L2234" i="1"/>
  <c r="O2234" i="1" s="1"/>
  <c r="L2258" i="1"/>
  <c r="O2258" i="1" s="1"/>
  <c r="L2823" i="1"/>
  <c r="O2823" i="1" s="1"/>
  <c r="L2579" i="1"/>
  <c r="O2579" i="1" s="1"/>
  <c r="L2444" i="1"/>
  <c r="O2444" i="1" s="1"/>
  <c r="L2387" i="1"/>
  <c r="O2387" i="1" s="1"/>
  <c r="L2347" i="1"/>
  <c r="O2347" i="1" s="1"/>
  <c r="L2371" i="1"/>
  <c r="O2371" i="1" s="1"/>
  <c r="L2194" i="1"/>
  <c r="O2194" i="1" s="1"/>
  <c r="L2824" i="1"/>
  <c r="O2824" i="1" s="1"/>
  <c r="L2592" i="1"/>
  <c r="O2592" i="1" s="1"/>
  <c r="L2285" i="1"/>
  <c r="O2285" i="1" s="1"/>
  <c r="L2184" i="1"/>
  <c r="O2184" i="1" s="1"/>
  <c r="L2817" i="1"/>
  <c r="O2817" i="1" s="1"/>
  <c r="L2825" i="1"/>
  <c r="O2825" i="1" s="1"/>
  <c r="L2405" i="1"/>
  <c r="O2405" i="1" s="1"/>
  <c r="L2333" i="1"/>
  <c r="O2333" i="1" s="1"/>
  <c r="L2373" i="1"/>
  <c r="O2373" i="1" s="1"/>
  <c r="L2212" i="1"/>
  <c r="O2212" i="1" s="1"/>
  <c r="L2350" i="1"/>
  <c r="O2350" i="1" s="1"/>
  <c r="L1809" i="1"/>
  <c r="O1809" i="1" s="1"/>
  <c r="L2816" i="1"/>
  <c r="O2816" i="1" s="1"/>
  <c r="L1774" i="1"/>
  <c r="O1774" i="1" s="1"/>
  <c r="L1554" i="1"/>
  <c r="O1554" i="1" s="1"/>
  <c r="L1900" i="1"/>
  <c r="O1900" i="1" s="1"/>
  <c r="L1796" i="1"/>
  <c r="O1796" i="1" s="1"/>
  <c r="L1830" i="1"/>
  <c r="O1830" i="1" s="1"/>
  <c r="L2594" i="1"/>
  <c r="O2594" i="1" s="1"/>
  <c r="L2010" i="1"/>
  <c r="O2010" i="1" s="1"/>
  <c r="L1902" i="1"/>
  <c r="O1902" i="1" s="1"/>
  <c r="L1430" i="1"/>
  <c r="O1430" i="1" s="1"/>
  <c r="L1207" i="1"/>
  <c r="O1207" i="1" s="1"/>
  <c r="L1215" i="1"/>
  <c r="O1215" i="1" s="1"/>
  <c r="L1247" i="1"/>
  <c r="O1247" i="1" s="1"/>
  <c r="L1166" i="1"/>
  <c r="O1166" i="1" s="1"/>
  <c r="L1473" i="1"/>
  <c r="O1473" i="1" s="1"/>
  <c r="L1248" i="1"/>
  <c r="O1248" i="1" s="1"/>
  <c r="L1194" i="1"/>
  <c r="O1194" i="1" s="1"/>
  <c r="L1144" i="1"/>
  <c r="O1144" i="1" s="1"/>
  <c r="L1446" i="1"/>
  <c r="O1446" i="1" s="1"/>
  <c r="L1241" i="1"/>
  <c r="O1241" i="1" s="1"/>
  <c r="L1281" i="1"/>
  <c r="O1281" i="1" s="1"/>
  <c r="L1195" i="1"/>
  <c r="O1195" i="1" s="1"/>
  <c r="L1086" i="1"/>
  <c r="O1086" i="1" s="1"/>
  <c r="L1459" i="1"/>
  <c r="O1459" i="1" s="1"/>
  <c r="L1242" i="1"/>
  <c r="O1242" i="1" s="1"/>
  <c r="L1274" i="1"/>
  <c r="O1274" i="1" s="1"/>
  <c r="L1196" i="1"/>
  <c r="O1196" i="1" s="1"/>
  <c r="L1203" i="1"/>
  <c r="O1203" i="1" s="1"/>
  <c r="L1259" i="1"/>
  <c r="O1259" i="1" s="1"/>
  <c r="L1132" i="1"/>
  <c r="O1132" i="1" s="1"/>
  <c r="L1461" i="1"/>
  <c r="O1461" i="1" s="1"/>
  <c r="L1220" i="1"/>
  <c r="O1220" i="1" s="1"/>
  <c r="L1205" i="1"/>
  <c r="O1205" i="1" s="1"/>
  <c r="L1221" i="1"/>
  <c r="O1221" i="1" s="1"/>
  <c r="L1269" i="1"/>
  <c r="O1269" i="1" s="1"/>
  <c r="L1277" i="1"/>
  <c r="O1277" i="1" s="1"/>
  <c r="L1074" i="1"/>
  <c r="O1074" i="1" s="1"/>
  <c r="L1615" i="1"/>
  <c r="O1615" i="1" s="1"/>
  <c r="L1214" i="1"/>
  <c r="O1214" i="1" s="1"/>
  <c r="L804" i="1"/>
  <c r="O804" i="1" s="1"/>
  <c r="L738" i="1"/>
  <c r="O738" i="1" s="1"/>
  <c r="L572" i="1"/>
  <c r="O572" i="1" s="1"/>
  <c r="L494" i="1"/>
  <c r="O494" i="1" s="1"/>
  <c r="L392" i="1"/>
  <c r="O392" i="1" s="1"/>
  <c r="L400" i="1"/>
  <c r="O400" i="1" s="1"/>
  <c r="L319" i="1"/>
  <c r="O319" i="1" s="1"/>
  <c r="L359" i="1"/>
  <c r="O359" i="1" s="1"/>
  <c r="L213" i="1"/>
  <c r="O213" i="1" s="1"/>
  <c r="L910" i="1"/>
  <c r="O910" i="1" s="1"/>
  <c r="L487" i="1"/>
  <c r="O487" i="1" s="1"/>
  <c r="L401" i="1"/>
  <c r="O401" i="1" s="1"/>
  <c r="L320" i="1"/>
  <c r="O320" i="1" s="1"/>
  <c r="L360" i="1"/>
  <c r="O360" i="1" s="1"/>
  <c r="L845" i="1"/>
  <c r="O845" i="1" s="1"/>
  <c r="L814" i="1"/>
  <c r="O814" i="1" s="1"/>
  <c r="L822" i="1"/>
  <c r="O822" i="1" s="1"/>
  <c r="L752" i="1"/>
  <c r="O752" i="1" s="1"/>
  <c r="L562" i="1"/>
  <c r="O562" i="1" s="1"/>
  <c r="L474" i="1"/>
  <c r="O474" i="1" s="1"/>
  <c r="L361" i="1"/>
  <c r="O361" i="1" s="1"/>
  <c r="L799" i="1"/>
  <c r="O799" i="1" s="1"/>
  <c r="L434" i="1"/>
  <c r="O434" i="1" s="1"/>
  <c r="L742" i="1"/>
  <c r="O742" i="1" s="1"/>
  <c r="L595" i="1"/>
  <c r="O595" i="1" s="1"/>
  <c r="L611" i="1"/>
  <c r="O611" i="1" s="1"/>
  <c r="L476" i="1"/>
  <c r="O476" i="1" s="1"/>
  <c r="L451" i="1"/>
  <c r="O451" i="1" s="1"/>
  <c r="L407" i="1"/>
  <c r="O407" i="1" s="1"/>
  <c r="L291" i="1"/>
  <c r="O291" i="1" s="1"/>
  <c r="L299" i="1"/>
  <c r="O299" i="1" s="1"/>
  <c r="L363" i="1"/>
  <c r="O363" i="1" s="1"/>
  <c r="L943" i="1"/>
  <c r="O943" i="1" s="1"/>
  <c r="L840" i="1"/>
  <c r="O840" i="1" s="1"/>
  <c r="L801" i="1"/>
  <c r="O801" i="1" s="1"/>
  <c r="L743" i="1"/>
  <c r="O743" i="1" s="1"/>
  <c r="L566" i="1"/>
  <c r="O566" i="1" s="1"/>
  <c r="L436" i="1"/>
  <c r="O436" i="1" s="1"/>
  <c r="L316" i="1"/>
  <c r="O316" i="1" s="1"/>
  <c r="L364" i="1"/>
  <c r="O364" i="1" s="1"/>
  <c r="L891" i="1"/>
  <c r="O891" i="1" s="1"/>
  <c r="L470" i="1"/>
  <c r="O470" i="1" s="1"/>
  <c r="L437" i="1"/>
  <c r="O437" i="1" s="1"/>
  <c r="L317" i="1"/>
  <c r="O317" i="1" s="1"/>
  <c r="L333" i="1"/>
  <c r="O333" i="1" s="1"/>
  <c r="L357" i="1"/>
  <c r="O357" i="1" s="1"/>
  <c r="L438" i="1"/>
  <c r="O438" i="1" s="1"/>
  <c r="L294" i="1"/>
  <c r="O294" i="1" s="1"/>
  <c r="L318" i="1"/>
  <c r="O318" i="1" s="1"/>
  <c r="L358" i="1"/>
  <c r="O358" i="1" s="1"/>
  <c r="L56" i="1"/>
  <c r="O56" i="1" s="1"/>
  <c r="L4797" i="1"/>
  <c r="O4797" i="1" s="1"/>
  <c r="L4805" i="1"/>
  <c r="O4805" i="1" s="1"/>
  <c r="L2901" i="1"/>
  <c r="O2901" i="1" s="1"/>
  <c r="L4915" i="1"/>
  <c r="O4915" i="1" s="1"/>
  <c r="L4842" i="1"/>
  <c r="O4842" i="1" s="1"/>
  <c r="L4850" i="1"/>
  <c r="O4850" i="1" s="1"/>
  <c r="L4890" i="1"/>
  <c r="O4890" i="1" s="1"/>
  <c r="L4822" i="1"/>
  <c r="O4822" i="1" s="1"/>
  <c r="L4742" i="1"/>
  <c r="O4742" i="1" s="1"/>
  <c r="L4851" i="1"/>
  <c r="O4851" i="1" s="1"/>
  <c r="L4875" i="1"/>
  <c r="O4875" i="1" s="1"/>
  <c r="L4891" i="1"/>
  <c r="O4891" i="1" s="1"/>
  <c r="L4841" i="1"/>
  <c r="O4841" i="1" s="1"/>
  <c r="L4831" i="1"/>
  <c r="O4831" i="1" s="1"/>
  <c r="L4743" i="1"/>
  <c r="O4743" i="1" s="1"/>
  <c r="L2920" i="1"/>
  <c r="O2920" i="1" s="1"/>
  <c r="L4876" i="1"/>
  <c r="O4876" i="1" s="1"/>
  <c r="L4800" i="1"/>
  <c r="O4800" i="1" s="1"/>
  <c r="L4824" i="1"/>
  <c r="O4824" i="1" s="1"/>
  <c r="L4845" i="1"/>
  <c r="O4845" i="1" s="1"/>
  <c r="L4877" i="1"/>
  <c r="O4877" i="1" s="1"/>
  <c r="L4833" i="1"/>
  <c r="O4833" i="1" s="1"/>
  <c r="L4927" i="1"/>
  <c r="O4927" i="1" s="1"/>
  <c r="L4846" i="1"/>
  <c r="O4846" i="1" s="1"/>
  <c r="L4870" i="1"/>
  <c r="O4870" i="1" s="1"/>
  <c r="L4878" i="1"/>
  <c r="O4878" i="1" s="1"/>
  <c r="L4818" i="1"/>
  <c r="O4818" i="1" s="1"/>
  <c r="L4826" i="1"/>
  <c r="O4826" i="1" s="1"/>
  <c r="L4834" i="1"/>
  <c r="O4834" i="1" s="1"/>
  <c r="L4871" i="1"/>
  <c r="O4871" i="1" s="1"/>
  <c r="L4879" i="1"/>
  <c r="O4879" i="1" s="1"/>
  <c r="L4755" i="1"/>
  <c r="O4755" i="1" s="1"/>
  <c r="L4848" i="1"/>
  <c r="O4848" i="1" s="1"/>
  <c r="L4872" i="1"/>
  <c r="O4872" i="1" s="1"/>
  <c r="L4880" i="1"/>
  <c r="O4880" i="1" s="1"/>
  <c r="L4921" i="1"/>
  <c r="O4921" i="1" s="1"/>
  <c r="L2842" i="1"/>
  <c r="O2842" i="1" s="1"/>
  <c r="L1271" i="1"/>
  <c r="O1271" i="1" s="1"/>
  <c r="L1047" i="1"/>
  <c r="O1047" i="1" s="1"/>
  <c r="L1048" i="1"/>
  <c r="O1048" i="1" s="1"/>
  <c r="L1056" i="1"/>
  <c r="O1056" i="1" s="1"/>
  <c r="L1049" i="1"/>
  <c r="O1049" i="1" s="1"/>
  <c r="L1235" i="1"/>
  <c r="O1235" i="1" s="1"/>
  <c r="L1051" i="1"/>
  <c r="O1051" i="1" s="1"/>
  <c r="L350" i="1"/>
  <c r="O350" i="1" s="1"/>
  <c r="L129" i="1"/>
  <c r="O129" i="1" s="1"/>
  <c r="L161" i="1"/>
  <c r="O161" i="1" s="1"/>
  <c r="L169" i="1"/>
  <c r="O169" i="1" s="1"/>
  <c r="L177" i="1"/>
  <c r="O177" i="1" s="1"/>
  <c r="L440" i="1"/>
  <c r="O440" i="1" s="1"/>
  <c r="L222" i="1"/>
  <c r="O222" i="1" s="1"/>
  <c r="L130" i="1"/>
  <c r="O130" i="1" s="1"/>
  <c r="L138" i="1"/>
  <c r="O138" i="1" s="1"/>
  <c r="L337" i="1"/>
  <c r="O337" i="1" s="1"/>
  <c r="L266" i="1"/>
  <c r="O266" i="1" s="1"/>
  <c r="L172" i="1"/>
  <c r="O172" i="1" s="1"/>
  <c r="L180" i="1"/>
  <c r="O180" i="1" s="1"/>
  <c r="L188" i="1"/>
  <c r="O188" i="1" s="1"/>
  <c r="L745" i="1"/>
  <c r="O745" i="1" s="1"/>
  <c r="L307" i="1"/>
  <c r="O307" i="1" s="1"/>
  <c r="L201" i="1"/>
  <c r="O201" i="1" s="1"/>
  <c r="L157" i="1"/>
  <c r="O157" i="1" s="1"/>
  <c r="L173" i="1"/>
  <c r="O173" i="1" s="1"/>
  <c r="L197" i="1"/>
  <c r="O197" i="1" s="1"/>
  <c r="L915" i="1"/>
  <c r="O915" i="1" s="1"/>
  <c r="L134" i="1"/>
  <c r="O134" i="1" s="1"/>
  <c r="L142" i="1"/>
  <c r="O142" i="1" s="1"/>
  <c r="L597" i="1"/>
  <c r="O597" i="1" s="1"/>
  <c r="L160" i="1"/>
  <c r="O160" i="1" s="1"/>
  <c r="L79" i="1"/>
  <c r="O79" i="1" s="1"/>
  <c r="L178" i="1"/>
  <c r="O178" i="1" s="1"/>
  <c r="L146" i="1"/>
  <c r="O146" i="1" s="1"/>
  <c r="L179" i="1"/>
  <c r="O179" i="1" s="1"/>
  <c r="L166" i="1"/>
  <c r="O166" i="1" s="1"/>
  <c r="L170" i="1"/>
  <c r="O170" i="1" s="1"/>
  <c r="L186" i="1"/>
  <c r="O186" i="1" s="1"/>
  <c r="L158" i="1"/>
  <c r="O158" i="1" s="1"/>
  <c r="L175" i="1"/>
  <c r="O175" i="1" s="1"/>
  <c r="L2354" i="1"/>
  <c r="O2354" i="1" s="1"/>
  <c r="L1656" i="1"/>
  <c r="O1656" i="1" s="1"/>
  <c r="L1887" i="1"/>
  <c r="O1887" i="1" s="1"/>
  <c r="L1667" i="1"/>
  <c r="O1667" i="1" s="1"/>
  <c r="L1693" i="1"/>
  <c r="O1693" i="1" s="1"/>
  <c r="L1664" i="1"/>
  <c r="O1664" i="1" s="1"/>
  <c r="L1668" i="1"/>
  <c r="O1668" i="1" s="1"/>
  <c r="L1670" i="1"/>
  <c r="O1670" i="1" s="1"/>
  <c r="L1661" i="1"/>
  <c r="O1661" i="1" s="1"/>
  <c r="L2972" i="1"/>
  <c r="O2972" i="1" s="1"/>
  <c r="L2957" i="1"/>
  <c r="O2957" i="1" s="1"/>
  <c r="L2973" i="1"/>
  <c r="O2973" i="1" s="1"/>
  <c r="L2974" i="1"/>
  <c r="O2974" i="1" s="1"/>
  <c r="L2587" i="1"/>
  <c r="O2587" i="1" s="1"/>
  <c r="L2558" i="1"/>
  <c r="O2558" i="1" s="1"/>
  <c r="L2399" i="1"/>
  <c r="O2399" i="1" s="1"/>
  <c r="L2335" i="1"/>
  <c r="O2335" i="1" s="1"/>
  <c r="L2359" i="1"/>
  <c r="O2359" i="1" s="1"/>
  <c r="L2296" i="1"/>
  <c r="O2296" i="1" s="1"/>
  <c r="L2666" i="1"/>
  <c r="O2666" i="1" s="1"/>
  <c r="L2576" i="1"/>
  <c r="O2576" i="1" s="1"/>
  <c r="L2360" i="1"/>
  <c r="O2360" i="1" s="1"/>
  <c r="L2577" i="1"/>
  <c r="O2577" i="1" s="1"/>
  <c r="L2519" i="1"/>
  <c r="O2519" i="1" s="1"/>
  <c r="L2393" i="1"/>
  <c r="O2393" i="1" s="1"/>
  <c r="L2409" i="1"/>
  <c r="O2409" i="1" s="1"/>
  <c r="L2369" i="1"/>
  <c r="O2369" i="1" s="1"/>
  <c r="L2394" i="1"/>
  <c r="O2394" i="1" s="1"/>
  <c r="L2378" i="1"/>
  <c r="O2378" i="1" s="1"/>
  <c r="L2995" i="1"/>
  <c r="O2995" i="1" s="1"/>
  <c r="L2538" i="1"/>
  <c r="O2538" i="1" s="1"/>
  <c r="L2395" i="1"/>
  <c r="O2395" i="1" s="1"/>
  <c r="L2292" i="1"/>
  <c r="O2292" i="1" s="1"/>
  <c r="L2308" i="1"/>
  <c r="O2308" i="1" s="1"/>
  <c r="L2608" i="1"/>
  <c r="O2608" i="1" s="1"/>
  <c r="L2404" i="1"/>
  <c r="O2404" i="1" s="1"/>
  <c r="L2581" i="1"/>
  <c r="O2581" i="1" s="1"/>
  <c r="L2357" i="1"/>
  <c r="O2357" i="1" s="1"/>
  <c r="L2294" i="1"/>
  <c r="O2294" i="1" s="1"/>
  <c r="L2140" i="1"/>
  <c r="O2140" i="1" s="1"/>
  <c r="L1995" i="1"/>
  <c r="O1995" i="1" s="1"/>
  <c r="L1871" i="1"/>
  <c r="O1871" i="1" s="1"/>
  <c r="L1719" i="1"/>
  <c r="O1719" i="1" s="1"/>
  <c r="L2610" i="1"/>
  <c r="O2610" i="1" s="1"/>
  <c r="L2109" i="1"/>
  <c r="O2109" i="1" s="1"/>
  <c r="L1808" i="1"/>
  <c r="O1808" i="1" s="1"/>
  <c r="L1765" i="1"/>
  <c r="O1765" i="1" s="1"/>
  <c r="L2685" i="1"/>
  <c r="O2685" i="1" s="1"/>
  <c r="L2358" i="1"/>
  <c r="O2358" i="1" s="1"/>
  <c r="L2134" i="1"/>
  <c r="O2134" i="1" s="1"/>
  <c r="L1786" i="1"/>
  <c r="O1786" i="1" s="1"/>
  <c r="L1713" i="1"/>
  <c r="O1713" i="1" s="1"/>
  <c r="L2257" i="1"/>
  <c r="O2257" i="1" s="1"/>
  <c r="L1898" i="1"/>
  <c r="O1898" i="1" s="1"/>
  <c r="L1866" i="1"/>
  <c r="O1866" i="1" s="1"/>
  <c r="L1787" i="1"/>
  <c r="O1787" i="1" s="1"/>
  <c r="L1714" i="1"/>
  <c r="O1714" i="1" s="1"/>
  <c r="L1983" i="1"/>
  <c r="O1983" i="1" s="1"/>
  <c r="L1860" i="1"/>
  <c r="O1860" i="1" s="1"/>
  <c r="L1768" i="1"/>
  <c r="O1768" i="1" s="1"/>
  <c r="L1715" i="1"/>
  <c r="O1715" i="1" s="1"/>
  <c r="L2032" i="1"/>
  <c r="O2032" i="1" s="1"/>
  <c r="L2040" i="1"/>
  <c r="O2040" i="1" s="1"/>
  <c r="L2586" i="1"/>
  <c r="O2586" i="1" s="1"/>
  <c r="L2098" i="1"/>
  <c r="O2098" i="1" s="1"/>
  <c r="L1790" i="1"/>
  <c r="O1790" i="1" s="1"/>
  <c r="L1701" i="1"/>
  <c r="O1701" i="1" s="1"/>
  <c r="L1717" i="1"/>
  <c r="O1717" i="1" s="1"/>
  <c r="L2295" i="1"/>
  <c r="O2295" i="1" s="1"/>
  <c r="L2042" i="1"/>
  <c r="O2042" i="1" s="1"/>
  <c r="L2050" i="1"/>
  <c r="O2050" i="1" s="1"/>
  <c r="L1961" i="1"/>
  <c r="O1961" i="1" s="1"/>
  <c r="L1694" i="1"/>
  <c r="O1694" i="1" s="1"/>
  <c r="L1718" i="1"/>
  <c r="O1718" i="1" s="1"/>
  <c r="L889" i="1"/>
  <c r="O889" i="1" s="1"/>
  <c r="L1519" i="1"/>
  <c r="O1519" i="1" s="1"/>
  <c r="L1335" i="1"/>
  <c r="O1335" i="1" s="1"/>
  <c r="L1520" i="1"/>
  <c r="O1520" i="1" s="1"/>
  <c r="L1504" i="1"/>
  <c r="O1504" i="1" s="1"/>
  <c r="L1495" i="1"/>
  <c r="O1495" i="1" s="1"/>
  <c r="L1336" i="1"/>
  <c r="O1336" i="1" s="1"/>
  <c r="L1094" i="1"/>
  <c r="O1094" i="1" s="1"/>
  <c r="L1610" i="1"/>
  <c r="O1610" i="1" s="1"/>
  <c r="L1532" i="1"/>
  <c r="O1532" i="1" s="1"/>
  <c r="L1527" i="1"/>
  <c r="O1527" i="1" s="1"/>
  <c r="L1513" i="1"/>
  <c r="O1513" i="1" s="1"/>
  <c r="L1499" i="1"/>
  <c r="O1499" i="1" s="1"/>
  <c r="L1484" i="1"/>
  <c r="O1484" i="1" s="1"/>
  <c r="L1528" i="1"/>
  <c r="O1528" i="1" s="1"/>
  <c r="L1516" i="1"/>
  <c r="O1516" i="1" s="1"/>
  <c r="L1514" i="1"/>
  <c r="O1514" i="1" s="1"/>
  <c r="L1288" i="1"/>
  <c r="O1288" i="1" s="1"/>
  <c r="L1080" i="1"/>
  <c r="O1080" i="1" s="1"/>
  <c r="L1529" i="1"/>
  <c r="O1529" i="1" s="1"/>
  <c r="L1506" i="1"/>
  <c r="O1506" i="1" s="1"/>
  <c r="L1488" i="1"/>
  <c r="O1488" i="1" s="1"/>
  <c r="L1089" i="1"/>
  <c r="O1089" i="1" s="1"/>
  <c r="L1523" i="1"/>
  <c r="O1523" i="1" s="1"/>
  <c r="L1508" i="1"/>
  <c r="O1508" i="1" s="1"/>
  <c r="L1363" i="1"/>
  <c r="O1363" i="1" s="1"/>
  <c r="L1090" i="1"/>
  <c r="O1090" i="1" s="1"/>
  <c r="L1106" i="1"/>
  <c r="O1106" i="1" s="1"/>
  <c r="L904" i="1"/>
  <c r="O904" i="1" s="1"/>
  <c r="L938" i="1"/>
  <c r="O938" i="1" s="1"/>
  <c r="L535" i="1"/>
  <c r="O535" i="1" s="1"/>
  <c r="L427" i="1"/>
  <c r="O427" i="1" s="1"/>
  <c r="L465" i="1"/>
  <c r="O465" i="1" s="1"/>
  <c r="L940" i="1"/>
  <c r="O940" i="1" s="1"/>
  <c r="L675" i="1"/>
  <c r="O675" i="1" s="1"/>
  <c r="L617" i="1"/>
  <c r="O617" i="1" s="1"/>
  <c r="L449" i="1"/>
  <c r="O449" i="1" s="1"/>
  <c r="L413" i="1"/>
  <c r="O413" i="1" s="1"/>
  <c r="L313" i="1"/>
  <c r="O313" i="1" s="1"/>
  <c r="L626" i="1"/>
  <c r="O626" i="1" s="1"/>
  <c r="L547" i="1"/>
  <c r="O547" i="1" s="1"/>
  <c r="L914" i="1"/>
  <c r="O914" i="1" s="1"/>
  <c r="L832" i="1"/>
  <c r="O832" i="1" s="1"/>
  <c r="L556" i="1"/>
  <c r="O556" i="1" s="1"/>
  <c r="L521" i="1"/>
  <c r="O521" i="1" s="1"/>
  <c r="L415" i="1"/>
  <c r="O415" i="1" s="1"/>
  <c r="L982" i="1"/>
  <c r="O982" i="1" s="1"/>
  <c r="L905" i="1"/>
  <c r="O905" i="1" s="1"/>
  <c r="L837" i="1"/>
  <c r="O837" i="1" s="1"/>
  <c r="L620" i="1"/>
  <c r="O620" i="1" s="1"/>
  <c r="L300" i="1"/>
  <c r="O300" i="1" s="1"/>
  <c r="L906" i="1"/>
  <c r="O906" i="1" s="1"/>
  <c r="L713" i="1"/>
  <c r="O713" i="1" s="1"/>
  <c r="L700" i="1"/>
  <c r="O700" i="1" s="1"/>
  <c r="L492" i="1"/>
  <c r="O492" i="1" s="1"/>
  <c r="L850" i="1"/>
  <c r="O850" i="1" s="1"/>
  <c r="L577" i="1"/>
  <c r="O577" i="1" s="1"/>
  <c r="L446" i="1"/>
  <c r="O446" i="1" s="1"/>
  <c r="L366" i="1"/>
  <c r="O366" i="1" s="1"/>
  <c r="L2981" i="1"/>
  <c r="O2981" i="1" s="1"/>
  <c r="L2997" i="1"/>
  <c r="O2997" i="1" s="1"/>
  <c r="L2921" i="1"/>
  <c r="O2921" i="1" s="1"/>
  <c r="L4802" i="1"/>
  <c r="O4802" i="1" s="1"/>
  <c r="L2986" i="1"/>
  <c r="O2986" i="1" s="1"/>
  <c r="L2649" i="1"/>
  <c r="O2649" i="1" s="1"/>
  <c r="L2351" i="1"/>
  <c r="O2351" i="1" s="1"/>
  <c r="L2334" i="1"/>
  <c r="O2334" i="1" s="1"/>
  <c r="L1676" i="1"/>
  <c r="O1676" i="1" s="1"/>
  <c r="L1426" i="1"/>
  <c r="O1426" i="1" s="1"/>
  <c r="L1066" i="1"/>
  <c r="O1066" i="1" s="1"/>
  <c r="L1429" i="1"/>
  <c r="O1429" i="1" s="1"/>
  <c r="L645" i="1"/>
  <c r="O645" i="1" s="1"/>
  <c r="L330" i="1"/>
  <c r="O330" i="1" s="1"/>
  <c r="L621" i="1"/>
  <c r="O621" i="1" s="1"/>
  <c r="L4362" i="1"/>
  <c r="O4362" i="1" s="1"/>
  <c r="L4363" i="1"/>
  <c r="O4363" i="1" s="1"/>
  <c r="L4364" i="1"/>
  <c r="O4364" i="1" s="1"/>
  <c r="L4786" i="1"/>
  <c r="O4786" i="1" s="1"/>
  <c r="L3012" i="1"/>
  <c r="O3012" i="1" s="1"/>
  <c r="L4761" i="1"/>
  <c r="O4761" i="1" s="1"/>
  <c r="L4759" i="1"/>
  <c r="O4759" i="1" s="1"/>
  <c r="L4789" i="1"/>
  <c r="O4789" i="1" s="1"/>
  <c r="L4753" i="1"/>
  <c r="O4753" i="1" s="1"/>
  <c r="L2831" i="1"/>
  <c r="O2831" i="1" s="1"/>
  <c r="L4746" i="1"/>
  <c r="O4746" i="1" s="1"/>
  <c r="L3016" i="1"/>
  <c r="O3016" i="1" s="1"/>
  <c r="L4764" i="1"/>
  <c r="O4764" i="1" s="1"/>
  <c r="L2876" i="1"/>
  <c r="O2876" i="1" s="1"/>
  <c r="L2757" i="1"/>
  <c r="O2757" i="1" s="1"/>
  <c r="L2752" i="1"/>
  <c r="O2752" i="1" s="1"/>
  <c r="L2724" i="1"/>
  <c r="O2724" i="1" s="1"/>
  <c r="L2514" i="1"/>
  <c r="O2514" i="1" s="1"/>
  <c r="L2893" i="1"/>
  <c r="O2893" i="1" s="1"/>
  <c r="L2683" i="1"/>
  <c r="O2683" i="1" s="1"/>
  <c r="L2526" i="1"/>
  <c r="O2526" i="1" s="1"/>
  <c r="L2418" i="1"/>
  <c r="O2418" i="1" s="1"/>
  <c r="L2463" i="1"/>
  <c r="O2463" i="1" s="1"/>
  <c r="L2679" i="1"/>
  <c r="O2679" i="1" s="1"/>
  <c r="L2443" i="1"/>
  <c r="O2443" i="1" s="1"/>
  <c r="L2283" i="1"/>
  <c r="O2283" i="1" s="1"/>
  <c r="L2869" i="1"/>
  <c r="O2869" i="1" s="1"/>
  <c r="L2880" i="1"/>
  <c r="O2880" i="1" s="1"/>
  <c r="L2753" i="1"/>
  <c r="O2753" i="1" s="1"/>
  <c r="L2769" i="1"/>
  <c r="O2769" i="1" s="1"/>
  <c r="L2458" i="1"/>
  <c r="O2458" i="1" s="1"/>
  <c r="L2421" i="1"/>
  <c r="O2421" i="1" s="1"/>
  <c r="L2754" i="1"/>
  <c r="O2754" i="1" s="1"/>
  <c r="L2620" i="1"/>
  <c r="O2620" i="1" s="1"/>
  <c r="L2464" i="1"/>
  <c r="O2464" i="1" s="1"/>
  <c r="L2396" i="1"/>
  <c r="O2396" i="1" s="1"/>
  <c r="L2332" i="1"/>
  <c r="O2332" i="1" s="1"/>
  <c r="L2364" i="1"/>
  <c r="O2364" i="1" s="1"/>
  <c r="L2185" i="1"/>
  <c r="O2185" i="1" s="1"/>
  <c r="L2883" i="1"/>
  <c r="O2883" i="1" s="1"/>
  <c r="L2664" i="1"/>
  <c r="O2664" i="1" s="1"/>
  <c r="L2057" i="1"/>
  <c r="O2057" i="1" s="1"/>
  <c r="L1853" i="1"/>
  <c r="O1853" i="1" s="1"/>
  <c r="L2416" i="1"/>
  <c r="O2416" i="1" s="1"/>
  <c r="L4896" i="1"/>
  <c r="O4896" i="1" s="1"/>
  <c r="L2756" i="1"/>
  <c r="O2756" i="1" s="1"/>
  <c r="L2374" i="1"/>
  <c r="O2374" i="1" s="1"/>
  <c r="L1772" i="1"/>
  <c r="O1772" i="1" s="1"/>
  <c r="L2764" i="1"/>
  <c r="O2764" i="1" s="1"/>
  <c r="L1724" i="1"/>
  <c r="O1724" i="1" s="1"/>
  <c r="L2466" i="1"/>
  <c r="O2466" i="1" s="1"/>
  <c r="L2106" i="1"/>
  <c r="O2106" i="1" s="1"/>
  <c r="L2078" i="1"/>
  <c r="O2078" i="1" s="1"/>
  <c r="L2780" i="1"/>
  <c r="O2780" i="1" s="1"/>
  <c r="L2461" i="1"/>
  <c r="O2461" i="1" s="1"/>
  <c r="L1594" i="1"/>
  <c r="O1594" i="1" s="1"/>
  <c r="L1560" i="1"/>
  <c r="O1560" i="1" s="1"/>
  <c r="L1456" i="1"/>
  <c r="O1456" i="1" s="1"/>
  <c r="L1444" i="1"/>
  <c r="O1444" i="1" s="1"/>
  <c r="L1438" i="1"/>
  <c r="O1438" i="1" s="1"/>
  <c r="L1374" i="1"/>
  <c r="O1374" i="1" s="1"/>
  <c r="L1036" i="1"/>
  <c r="O1036" i="1" s="1"/>
  <c r="L1445" i="1"/>
  <c r="O1445" i="1" s="1"/>
  <c r="L1415" i="1"/>
  <c r="O1415" i="1" s="1"/>
  <c r="L1396" i="1"/>
  <c r="O1396" i="1" s="1"/>
  <c r="L1216" i="1"/>
  <c r="O1216" i="1" s="1"/>
  <c r="L1272" i="1"/>
  <c r="O1272" i="1" s="1"/>
  <c r="L1458" i="1"/>
  <c r="O1458" i="1" s="1"/>
  <c r="L1343" i="1"/>
  <c r="O1343" i="1" s="1"/>
  <c r="L1249" i="1"/>
  <c r="O1249" i="1" s="1"/>
  <c r="L1257" i="1"/>
  <c r="O1257" i="1" s="1"/>
  <c r="L1409" i="1"/>
  <c r="O1409" i="1" s="1"/>
  <c r="L1234" i="1"/>
  <c r="O1234" i="1" s="1"/>
  <c r="L1180" i="1"/>
  <c r="O1180" i="1" s="1"/>
  <c r="L1069" i="1"/>
  <c r="O1069" i="1" s="1"/>
  <c r="L1476" i="1"/>
  <c r="O1476" i="1" s="1"/>
  <c r="L1317" i="1"/>
  <c r="O1317" i="1" s="1"/>
  <c r="L1104" i="1"/>
  <c r="O1104" i="1" s="1"/>
  <c r="L1070" i="1"/>
  <c r="O1070" i="1" s="1"/>
  <c r="L1469" i="1"/>
  <c r="O1469" i="1" s="1"/>
  <c r="L1454" i="1"/>
  <c r="O1454" i="1" s="1"/>
  <c r="L1268" i="1"/>
  <c r="O1268" i="1" s="1"/>
  <c r="L1182" i="1"/>
  <c r="O1182" i="1" s="1"/>
  <c r="L1068" i="1"/>
  <c r="O1068" i="1" s="1"/>
  <c r="L1245" i="1"/>
  <c r="O1245" i="1" s="1"/>
  <c r="L1451" i="1"/>
  <c r="O1451" i="1" s="1"/>
  <c r="L1325" i="1"/>
  <c r="O1325" i="1" s="1"/>
  <c r="L1222" i="1"/>
  <c r="O1222" i="1" s="1"/>
  <c r="L1117" i="1"/>
  <c r="O1117" i="1" s="1"/>
  <c r="L665" i="1"/>
  <c r="O665" i="1" s="1"/>
  <c r="L644" i="1"/>
  <c r="O644" i="1" s="1"/>
  <c r="L54" i="1"/>
  <c r="O54" i="1" s="1"/>
  <c r="L633" i="1"/>
  <c r="O633" i="1" s="1"/>
  <c r="L537" i="1"/>
  <c r="O537" i="1" s="1"/>
  <c r="L314" i="1"/>
  <c r="O314" i="1" s="1"/>
  <c r="L792" i="1"/>
  <c r="O792" i="1" s="1"/>
  <c r="L289" i="1"/>
  <c r="O289" i="1" s="1"/>
  <c r="L189" i="1"/>
  <c r="O189" i="1" s="1"/>
  <c r="L72" i="1"/>
  <c r="O72" i="1" s="1"/>
  <c r="L709" i="1"/>
  <c r="O709" i="1" s="1"/>
  <c r="L641" i="1"/>
  <c r="O641" i="1" s="1"/>
  <c r="L637" i="1"/>
  <c r="O637" i="1" s="1"/>
  <c r="L332" i="1"/>
  <c r="O332" i="1" s="1"/>
  <c r="L247" i="1"/>
  <c r="O247" i="1" s="1"/>
  <c r="L226" i="1"/>
  <c r="O226" i="1" s="1"/>
  <c r="L810" i="1"/>
  <c r="O810" i="1" s="1"/>
  <c r="L736" i="1"/>
  <c r="O736" i="1" s="1"/>
  <c r="L630" i="1"/>
  <c r="O630" i="1" s="1"/>
  <c r="L325" i="1"/>
  <c r="O325" i="1" s="1"/>
  <c r="L907" i="1"/>
  <c r="O907" i="1" s="1"/>
  <c r="L598" i="1"/>
  <c r="O598" i="1" s="1"/>
  <c r="L212" i="1"/>
  <c r="O212" i="1" s="1"/>
  <c r="L65" i="1"/>
  <c r="O65" i="1" s="1"/>
  <c r="K2750" i="1"/>
  <c r="L2750" i="1" s="1"/>
  <c r="K2751" i="1"/>
  <c r="L2751" i="1" s="1"/>
  <c r="K2749" i="1"/>
  <c r="L2749" i="1" s="1"/>
  <c r="L4751" i="1"/>
  <c r="O4751" i="1" s="1"/>
  <c r="L4737" i="1"/>
  <c r="O4737" i="1" s="1"/>
  <c r="L2737" i="1"/>
  <c r="O2737" i="1" s="1"/>
  <c r="L2239" i="1"/>
  <c r="O2239" i="1" s="1"/>
  <c r="L2746" i="1"/>
  <c r="O2746" i="1" s="1"/>
  <c r="L2659" i="1"/>
  <c r="O2659" i="1" s="1"/>
  <c r="L2499" i="1"/>
  <c r="O2499" i="1" s="1"/>
  <c r="L2731" i="1"/>
  <c r="O2731" i="1" s="1"/>
  <c r="L2661" i="1"/>
  <c r="O2661" i="1" s="1"/>
  <c r="L2742" i="1"/>
  <c r="O2742" i="1" s="1"/>
  <c r="L1930" i="1"/>
  <c r="O1930" i="1" s="1"/>
  <c r="L1931" i="1"/>
  <c r="O1931" i="1" s="1"/>
  <c r="L1785" i="1"/>
  <c r="O1785" i="1" s="1"/>
  <c r="L1705" i="1"/>
  <c r="O1705" i="1" s="1"/>
  <c r="L1698" i="1"/>
  <c r="O1698" i="1" s="1"/>
  <c r="L1662" i="1"/>
  <c r="O1662" i="1" s="1"/>
  <c r="L1585" i="1"/>
  <c r="O1585" i="1" s="1"/>
  <c r="L1657" i="1"/>
  <c r="O1657" i="1" s="1"/>
  <c r="L1669" i="1"/>
  <c r="O1669" i="1" s="1"/>
  <c r="L240" i="1"/>
  <c r="O240" i="1" s="1"/>
  <c r="L246" i="1"/>
  <c r="O246" i="1" s="1"/>
  <c r="L2956" i="1"/>
  <c r="O2956" i="1" s="1"/>
  <c r="L3019" i="1"/>
  <c r="O3019" i="1" s="1"/>
  <c r="L2926" i="1"/>
  <c r="O2926" i="1" s="1"/>
  <c r="L2927" i="1"/>
  <c r="O2927" i="1" s="1"/>
  <c r="L2990" i="1"/>
  <c r="O2990" i="1" s="1"/>
  <c r="L2928" i="1"/>
  <c r="O2928" i="1" s="1"/>
  <c r="L2999" i="1"/>
  <c r="O2999" i="1" s="1"/>
  <c r="L2924" i="1"/>
  <c r="O2924" i="1" s="1"/>
  <c r="L2595" i="1"/>
  <c r="O2595" i="1" s="1"/>
  <c r="L2467" i="1"/>
  <c r="O2467" i="1" s="1"/>
  <c r="L2448" i="1"/>
  <c r="O2448" i="1" s="1"/>
  <c r="L2383" i="1"/>
  <c r="O2383" i="1" s="1"/>
  <c r="L2320" i="1"/>
  <c r="O2320" i="1" s="1"/>
  <c r="L2321" i="1"/>
  <c r="O2321" i="1" s="1"/>
  <c r="L2589" i="1"/>
  <c r="O2589" i="1" s="1"/>
  <c r="L2361" i="1"/>
  <c r="O2361" i="1" s="1"/>
  <c r="L2572" i="1"/>
  <c r="O2572" i="1" s="1"/>
  <c r="L2521" i="1"/>
  <c r="O2521" i="1" s="1"/>
  <c r="L2348" i="1"/>
  <c r="O2348" i="1" s="1"/>
  <c r="L2301" i="1"/>
  <c r="O2301" i="1" s="1"/>
  <c r="L2228" i="1"/>
  <c r="O2228" i="1" s="1"/>
  <c r="L2203" i="1"/>
  <c r="O2203" i="1" s="1"/>
  <c r="L2454" i="1"/>
  <c r="O2454" i="1" s="1"/>
  <c r="L2204" i="1"/>
  <c r="O2204" i="1" s="1"/>
  <c r="L1807" i="1"/>
  <c r="O1807" i="1" s="1"/>
  <c r="L2201" i="1"/>
  <c r="O2201" i="1" s="1"/>
  <c r="L2101" i="1"/>
  <c r="O2101" i="1" s="1"/>
  <c r="L1800" i="1"/>
  <c r="O1800" i="1" s="1"/>
  <c r="L1747" i="1"/>
  <c r="O1747" i="1" s="1"/>
  <c r="L2693" i="1"/>
  <c r="O2693" i="1" s="1"/>
  <c r="L2563" i="1"/>
  <c r="O2563" i="1" s="1"/>
  <c r="L2067" i="1"/>
  <c r="O2067" i="1" s="1"/>
  <c r="L1835" i="1"/>
  <c r="O1835" i="1" s="1"/>
  <c r="L2701" i="1"/>
  <c r="O2701" i="1" s="1"/>
  <c r="L2120" i="1"/>
  <c r="O2120" i="1" s="1"/>
  <c r="L1699" i="1"/>
  <c r="O1699" i="1" s="1"/>
  <c r="L2153" i="1"/>
  <c r="O2153" i="1" s="1"/>
  <c r="L2069" i="1"/>
  <c r="O2069" i="1" s="1"/>
  <c r="L2024" i="1"/>
  <c r="O2024" i="1" s="1"/>
  <c r="L1959" i="1"/>
  <c r="O1959" i="1" s="1"/>
  <c r="L1804" i="1"/>
  <c r="O1804" i="1" s="1"/>
  <c r="L1742" i="1"/>
  <c r="O1742" i="1" s="1"/>
  <c r="L1797" i="1"/>
  <c r="O1797" i="1" s="1"/>
  <c r="L1805" i="1"/>
  <c r="O1805" i="1" s="1"/>
  <c r="L2002" i="1"/>
  <c r="O2002" i="1" s="1"/>
  <c r="L1953" i="1"/>
  <c r="O1953" i="1" s="1"/>
  <c r="L1403" i="1"/>
  <c r="O1403" i="1" s="1"/>
  <c r="L1305" i="1"/>
  <c r="O1305" i="1" s="1"/>
  <c r="L1313" i="1"/>
  <c r="O1313" i="1" s="1"/>
  <c r="L1177" i="1"/>
  <c r="O1177" i="1" s="1"/>
  <c r="L1314" i="1"/>
  <c r="O1314" i="1" s="1"/>
  <c r="L1167" i="1"/>
  <c r="O1167" i="1" s="1"/>
  <c r="L1085" i="1"/>
  <c r="O1085" i="1" s="1"/>
  <c r="L1407" i="1"/>
  <c r="O1407" i="1" s="1"/>
  <c r="L1153" i="1"/>
  <c r="O1153" i="1" s="1"/>
  <c r="L1129" i="1"/>
  <c r="O1129" i="1" s="1"/>
  <c r="L1389" i="1"/>
  <c r="O1389" i="1" s="1"/>
  <c r="L1301" i="1"/>
  <c r="O1301" i="1" s="1"/>
  <c r="L1211" i="1"/>
  <c r="O1211" i="1" s="1"/>
  <c r="L1318" i="1"/>
  <c r="O1318" i="1" s="1"/>
  <c r="L1123" i="1"/>
  <c r="O1123" i="1" s="1"/>
  <c r="L1380" i="1"/>
  <c r="O1380" i="1" s="1"/>
  <c r="L1370" i="1"/>
  <c r="O1370" i="1" s="1"/>
  <c r="L1156" i="1"/>
  <c r="O1156" i="1" s="1"/>
  <c r="L1604" i="1"/>
  <c r="O1604" i="1" s="1"/>
  <c r="L1373" i="1"/>
  <c r="O1373" i="1" s="1"/>
  <c r="L1296" i="1"/>
  <c r="O1296" i="1" s="1"/>
  <c r="L1165" i="1"/>
  <c r="O1165" i="1" s="1"/>
  <c r="L1150" i="1"/>
  <c r="O1150" i="1" s="1"/>
  <c r="L1061" i="1"/>
  <c r="O1061" i="1" s="1"/>
  <c r="L447" i="1"/>
  <c r="O447" i="1" s="1"/>
  <c r="L711" i="1"/>
  <c r="O711" i="1" s="1"/>
  <c r="L674" i="1"/>
  <c r="O674" i="1" s="1"/>
  <c r="L561" i="1"/>
  <c r="O561" i="1" s="1"/>
  <c r="L481" i="1"/>
  <c r="O481" i="1" s="1"/>
  <c r="L393" i="1"/>
  <c r="O393" i="1" s="1"/>
  <c r="L899" i="1"/>
  <c r="O899" i="1" s="1"/>
  <c r="L853" i="1"/>
  <c r="O853" i="1" s="1"/>
  <c r="L706" i="1"/>
  <c r="O706" i="1" s="1"/>
  <c r="L653" i="1"/>
  <c r="O653" i="1" s="1"/>
  <c r="L646" i="1"/>
  <c r="O646" i="1" s="1"/>
  <c r="L580" i="1"/>
  <c r="O580" i="1" s="1"/>
  <c r="L429" i="1"/>
  <c r="O429" i="1" s="1"/>
  <c r="L261" i="1"/>
  <c r="O261" i="1" s="1"/>
  <c r="L815" i="1"/>
  <c r="O815" i="1" s="1"/>
  <c r="L676" i="1"/>
  <c r="O676" i="1" s="1"/>
  <c r="L654" i="1"/>
  <c r="O654" i="1" s="1"/>
  <c r="L544" i="1"/>
  <c r="O544" i="1" s="1"/>
  <c r="L708" i="1"/>
  <c r="O708" i="1" s="1"/>
  <c r="L688" i="1"/>
  <c r="O688" i="1" s="1"/>
  <c r="L669" i="1"/>
  <c r="O669" i="1" s="1"/>
  <c r="L636" i="1"/>
  <c r="O636" i="1" s="1"/>
  <c r="L548" i="1"/>
  <c r="O548" i="1" s="1"/>
  <c r="L423" i="1"/>
  <c r="O423" i="1" s="1"/>
  <c r="L935" i="1"/>
  <c r="O935" i="1" s="1"/>
  <c r="L670" i="1"/>
  <c r="O670" i="1" s="1"/>
  <c r="L660" i="1"/>
  <c r="O660" i="1" s="1"/>
  <c r="L549" i="1"/>
  <c r="O549" i="1" s="1"/>
  <c r="L926" i="1"/>
  <c r="O926" i="1" s="1"/>
  <c r="L686" i="1"/>
  <c r="O686" i="1" s="1"/>
  <c r="L661" i="1"/>
  <c r="O661" i="1" s="1"/>
  <c r="L567" i="1"/>
  <c r="O567" i="1" s="1"/>
  <c r="L550" i="1"/>
  <c r="O550" i="1" s="1"/>
  <c r="L453" i="1"/>
  <c r="O453" i="1" s="1"/>
  <c r="L858" i="1"/>
  <c r="O858" i="1" s="1"/>
  <c r="L787" i="1"/>
  <c r="O787" i="1" s="1"/>
  <c r="L643" i="1"/>
  <c r="O643" i="1" s="1"/>
  <c r="L3011" i="1"/>
  <c r="O3011" i="1" s="1"/>
  <c r="L2942" i="1"/>
  <c r="O2942" i="1" s="1"/>
  <c r="L3905" i="1"/>
  <c r="O3905" i="1" s="1"/>
  <c r="L2943" i="1"/>
  <c r="O2943" i="1" s="1"/>
  <c r="L2929" i="1"/>
  <c r="O2929" i="1" s="1"/>
  <c r="L2938" i="1"/>
  <c r="O2938" i="1" s="1"/>
  <c r="L2932" i="1"/>
  <c r="O2932" i="1" s="1"/>
  <c r="L2623" i="1"/>
  <c r="O2623" i="1" s="1"/>
  <c r="L2391" i="1"/>
  <c r="O2391" i="1" s="1"/>
  <c r="L2695" i="1"/>
  <c r="O2695" i="1" s="1"/>
  <c r="L2711" i="1"/>
  <c r="O2711" i="1" s="1"/>
  <c r="L2535" i="1"/>
  <c r="O2535" i="1" s="1"/>
  <c r="L2532" i="1"/>
  <c r="O2532" i="1" s="1"/>
  <c r="L2949" i="1"/>
  <c r="O2949" i="1" s="1"/>
  <c r="L2619" i="1"/>
  <c r="O2619" i="1" s="1"/>
  <c r="L2615" i="1"/>
  <c r="O2615" i="1" s="1"/>
  <c r="L2555" i="1"/>
  <c r="O2555" i="1" s="1"/>
  <c r="L2556" i="1"/>
  <c r="O2556" i="1" s="1"/>
  <c r="L2261" i="1"/>
  <c r="O2261" i="1" s="1"/>
  <c r="L1748" i="1"/>
  <c r="O1748" i="1" s="1"/>
  <c r="L2557" i="1"/>
  <c r="O2557" i="1" s="1"/>
  <c r="L1050" i="1"/>
  <c r="O1050" i="1" s="1"/>
  <c r="L1190" i="1"/>
  <c r="O1190" i="1" s="1"/>
  <c r="L1164" i="1"/>
  <c r="O1164" i="1" s="1"/>
  <c r="L1149" i="1"/>
  <c r="O1149" i="1" s="1"/>
  <c r="L1559" i="1"/>
  <c r="O1559" i="1" s="1"/>
  <c r="L767" i="1"/>
  <c r="O767" i="1" s="1"/>
  <c r="L221" i="1"/>
  <c r="O221" i="1" s="1"/>
  <c r="L829" i="1"/>
  <c r="O829" i="1" s="1"/>
  <c r="L536" i="1"/>
  <c r="O536" i="1" s="1"/>
  <c r="L769" i="1"/>
  <c r="O769" i="1" s="1"/>
  <c r="L504" i="1"/>
  <c r="O504" i="1" s="1"/>
  <c r="L353" i="1"/>
  <c r="O353" i="1" s="1"/>
  <c r="L753" i="1"/>
  <c r="O753" i="1" s="1"/>
  <c r="L442" i="1"/>
  <c r="O442" i="1" s="1"/>
  <c r="L430" i="1"/>
  <c r="O430" i="1" s="1"/>
  <c r="L140" i="1"/>
  <c r="O140" i="1" s="1"/>
  <c r="L78" i="1"/>
  <c r="O78" i="1" s="1"/>
  <c r="L74" i="1"/>
  <c r="O74" i="1" s="1"/>
  <c r="L424" i="1"/>
  <c r="O424" i="1" s="1"/>
  <c r="L786" i="1"/>
  <c r="O786" i="1" s="1"/>
  <c r="L293" i="1"/>
  <c r="O293" i="1" s="1"/>
  <c r="L749" i="1"/>
  <c r="O749" i="1" s="1"/>
  <c r="L539" i="1"/>
  <c r="O539" i="1" s="1"/>
  <c r="L326" i="1"/>
  <c r="O326" i="1" s="1"/>
  <c r="L374" i="1"/>
  <c r="O374" i="1" s="1"/>
  <c r="L2279" i="1"/>
  <c r="O2279" i="1" s="1"/>
  <c r="L2585" i="1"/>
  <c r="O2585" i="1" s="1"/>
  <c r="L2552" i="1"/>
  <c r="O2552" i="1" s="1"/>
  <c r="L2268" i="1"/>
  <c r="O2268" i="1" s="1"/>
  <c r="L2035" i="1"/>
  <c r="O2035" i="1" s="1"/>
  <c r="L1633" i="1"/>
  <c r="O1633" i="1" s="1"/>
  <c r="L2044" i="1"/>
  <c r="O2044" i="1" s="1"/>
  <c r="L1971" i="1"/>
  <c r="O1971" i="1" s="1"/>
  <c r="L1817" i="1"/>
  <c r="O1817" i="1" s="1"/>
  <c r="L2176" i="1"/>
  <c r="O2176" i="1" s="1"/>
  <c r="L1933" i="1"/>
  <c r="O1933" i="1" s="1"/>
  <c r="L1722" i="1"/>
  <c r="O1722" i="1" s="1"/>
  <c r="L2162" i="1"/>
  <c r="O2162" i="1" s="1"/>
  <c r="L1928" i="1"/>
  <c r="O1928" i="1" s="1"/>
  <c r="L2123" i="1"/>
  <c r="O2123" i="1" s="1"/>
  <c r="L2026" i="1"/>
  <c r="O2026" i="1" s="1"/>
  <c r="L1674" i="1"/>
  <c r="O1674" i="1" s="1"/>
  <c r="L1673" i="1"/>
  <c r="O1673" i="1" s="1"/>
  <c r="L1645" i="1"/>
  <c r="O1645" i="1" s="1"/>
  <c r="L1319" i="1"/>
  <c r="O1319" i="1" s="1"/>
  <c r="L912" i="1"/>
  <c r="O912" i="1" s="1"/>
  <c r="L983" i="1"/>
  <c r="O983" i="1" s="1"/>
  <c r="L2983" i="1"/>
  <c r="O2983" i="1" s="1"/>
  <c r="L3007" i="1"/>
  <c r="O3007" i="1" s="1"/>
  <c r="L2962" i="1"/>
  <c r="O2962" i="1" s="1"/>
  <c r="L2564" i="1"/>
  <c r="O2564" i="1" s="1"/>
  <c r="L2497" i="1"/>
  <c r="O2497" i="1" s="1"/>
  <c r="L2407" i="1"/>
  <c r="O2407" i="1" s="1"/>
  <c r="L2214" i="1"/>
  <c r="O2214" i="1" s="1"/>
  <c r="L2674" i="1"/>
  <c r="O2674" i="1" s="1"/>
  <c r="L2588" i="1"/>
  <c r="O2588" i="1" s="1"/>
  <c r="L2468" i="1"/>
  <c r="O2468" i="1" s="1"/>
  <c r="L2449" i="1"/>
  <c r="O2449" i="1" s="1"/>
  <c r="L2392" i="1"/>
  <c r="O2392" i="1" s="1"/>
  <c r="L2408" i="1"/>
  <c r="O2408" i="1" s="1"/>
  <c r="L2344" i="1"/>
  <c r="O2344" i="1" s="1"/>
  <c r="L2256" i="1"/>
  <c r="O2256" i="1" s="1"/>
  <c r="L2264" i="1"/>
  <c r="O2264" i="1" s="1"/>
  <c r="L2696" i="1"/>
  <c r="O2696" i="1" s="1"/>
  <c r="L2625" i="1"/>
  <c r="O2625" i="1" s="1"/>
  <c r="L2597" i="1"/>
  <c r="O2597" i="1" s="1"/>
  <c r="L2442" i="1"/>
  <c r="O2442" i="1" s="1"/>
  <c r="L2306" i="1"/>
  <c r="O2306" i="1" s="1"/>
  <c r="L2314" i="1"/>
  <c r="O2314" i="1" s="1"/>
  <c r="L2652" i="1"/>
  <c r="O2652" i="1" s="1"/>
  <c r="L2614" i="1"/>
  <c r="O2614" i="1" s="1"/>
  <c r="L2590" i="1"/>
  <c r="O2590" i="1" s="1"/>
  <c r="L2299" i="1"/>
  <c r="O2299" i="1" s="1"/>
  <c r="L2653" i="1"/>
  <c r="O2653" i="1" s="1"/>
  <c r="L2546" i="1"/>
  <c r="O2546" i="1" s="1"/>
  <c r="L2477" i="1"/>
  <c r="O2477" i="1" s="1"/>
  <c r="L2403" i="1"/>
  <c r="O2403" i="1" s="1"/>
  <c r="L2339" i="1"/>
  <c r="O2339" i="1" s="1"/>
  <c r="L2300" i="1"/>
  <c r="O2300" i="1" s="1"/>
  <c r="L2707" i="1"/>
  <c r="O2707" i="1" s="1"/>
  <c r="L2560" i="1"/>
  <c r="O2560" i="1" s="1"/>
  <c r="L2494" i="1"/>
  <c r="O2494" i="1" s="1"/>
  <c r="L2445" i="1"/>
  <c r="O2445" i="1" s="1"/>
  <c r="L2613" i="1"/>
  <c r="O2613" i="1" s="1"/>
  <c r="L2593" i="1"/>
  <c r="O2593" i="1" s="1"/>
  <c r="L2523" i="1"/>
  <c r="O2523" i="1" s="1"/>
  <c r="L2460" i="1"/>
  <c r="O2460" i="1" s="1"/>
  <c r="L2389" i="1"/>
  <c r="O2389" i="1" s="1"/>
  <c r="L2196" i="1"/>
  <c r="O2196" i="1" s="1"/>
  <c r="L2246" i="1"/>
  <c r="O2246" i="1" s="1"/>
  <c r="L1956" i="1"/>
  <c r="O1956" i="1" s="1"/>
  <c r="L1801" i="1"/>
  <c r="O1801" i="1" s="1"/>
  <c r="L2366" i="1"/>
  <c r="O2366" i="1" s="1"/>
  <c r="L2006" i="1"/>
  <c r="O2006" i="1" s="1"/>
  <c r="L1999" i="1"/>
  <c r="O1999" i="1" s="1"/>
  <c r="L2015" i="1"/>
  <c r="O2015" i="1" s="1"/>
  <c r="L1689" i="1"/>
  <c r="O1689" i="1" s="1"/>
  <c r="L2638" i="1"/>
  <c r="O2638" i="1" s="1"/>
  <c r="L2156" i="1"/>
  <c r="O2156" i="1" s="1"/>
  <c r="L2145" i="1"/>
  <c r="O2145" i="1" s="1"/>
  <c r="L2000" i="1"/>
  <c r="O2000" i="1" s="1"/>
  <c r="L2008" i="1"/>
  <c r="O2008" i="1" s="1"/>
  <c r="L1868" i="1"/>
  <c r="O1868" i="1" s="1"/>
  <c r="L2197" i="1"/>
  <c r="O2197" i="1" s="1"/>
  <c r="L2164" i="1"/>
  <c r="O2164" i="1" s="1"/>
  <c r="L2130" i="1"/>
  <c r="O2130" i="1" s="1"/>
  <c r="L1985" i="1"/>
  <c r="O1985" i="1" s="1"/>
  <c r="L2001" i="1"/>
  <c r="O2001" i="1" s="1"/>
  <c r="L2009" i="1"/>
  <c r="O2009" i="1" s="1"/>
  <c r="L1886" i="1"/>
  <c r="O1886" i="1" s="1"/>
  <c r="L1725" i="1"/>
  <c r="O1725" i="1" s="1"/>
  <c r="L2131" i="1"/>
  <c r="O2131" i="1" s="1"/>
  <c r="L2018" i="1"/>
  <c r="O2018" i="1" s="1"/>
  <c r="L1763" i="1"/>
  <c r="O1763" i="1" s="1"/>
  <c r="L1686" i="1"/>
  <c r="O1686" i="1" s="1"/>
  <c r="L1118" i="1"/>
  <c r="O1118" i="1" s="1"/>
  <c r="L1687" i="1"/>
  <c r="O1687" i="1" s="1"/>
  <c r="L1375" i="1"/>
  <c r="O1375" i="1" s="1"/>
  <c r="L1358" i="1"/>
  <c r="O1358" i="1" s="1"/>
  <c r="L1306" i="1"/>
  <c r="O1306" i="1" s="1"/>
  <c r="L1256" i="1"/>
  <c r="O1256" i="1" s="1"/>
  <c r="L1159" i="1"/>
  <c r="O1159" i="1" s="1"/>
  <c r="L1127" i="1"/>
  <c r="O1127" i="1" s="1"/>
  <c r="L1609" i="1"/>
  <c r="O1609" i="1" s="1"/>
  <c r="L1547" i="1"/>
  <c r="O1547" i="1" s="1"/>
  <c r="L1138" i="1"/>
  <c r="O1138" i="1" s="1"/>
  <c r="L1377" i="1"/>
  <c r="O1377" i="1" s="1"/>
  <c r="L1352" i="1"/>
  <c r="O1352" i="1" s="1"/>
  <c r="L1368" i="1"/>
  <c r="O1368" i="1" s="1"/>
  <c r="L1329" i="1"/>
  <c r="O1329" i="1" s="1"/>
  <c r="L1337" i="1"/>
  <c r="O1337" i="1" s="1"/>
  <c r="L1287" i="1"/>
  <c r="O1287" i="1" s="1"/>
  <c r="L1485" i="1"/>
  <c r="O1485" i="1" s="1"/>
  <c r="L1410" i="1"/>
  <c r="O1410" i="1" s="1"/>
  <c r="L1345" i="1"/>
  <c r="O1345" i="1" s="1"/>
  <c r="L1353" i="1"/>
  <c r="O1353" i="1" s="1"/>
  <c r="L1131" i="1"/>
  <c r="O1131" i="1" s="1"/>
  <c r="L1486" i="1"/>
  <c r="O1486" i="1" s="1"/>
  <c r="L1427" i="1"/>
  <c r="O1427" i="1" s="1"/>
  <c r="L1371" i="1"/>
  <c r="O1371" i="1" s="1"/>
  <c r="L1323" i="1"/>
  <c r="O1323" i="1" s="1"/>
  <c r="L1097" i="1"/>
  <c r="O1097" i="1" s="1"/>
  <c r="L1678" i="1"/>
  <c r="O1678" i="1" s="1"/>
  <c r="L1372" i="1"/>
  <c r="O1372" i="1" s="1"/>
  <c r="L1290" i="1"/>
  <c r="O1290" i="1" s="1"/>
  <c r="L1394" i="1"/>
  <c r="O1394" i="1" s="1"/>
  <c r="L1340" i="1"/>
  <c r="O1340" i="1" s="1"/>
  <c r="L1356" i="1"/>
  <c r="O1356" i="1" s="1"/>
  <c r="L843" i="1"/>
  <c r="O843" i="1" s="1"/>
  <c r="L859" i="1"/>
  <c r="O859" i="1" s="1"/>
  <c r="L750" i="1"/>
  <c r="O750" i="1" s="1"/>
  <c r="L694" i="1"/>
  <c r="O694" i="1" s="1"/>
  <c r="L939" i="1"/>
  <c r="O939" i="1" s="1"/>
  <c r="L860" i="1"/>
  <c r="O860" i="1" s="1"/>
  <c r="L922" i="1"/>
  <c r="O922" i="1" s="1"/>
  <c r="L932" i="1"/>
  <c r="O932" i="1" s="1"/>
  <c r="L344" i="1"/>
  <c r="O344" i="1" s="1"/>
  <c r="L941" i="1"/>
  <c r="O941" i="1" s="1"/>
  <c r="L861" i="1"/>
  <c r="O861" i="1" s="1"/>
  <c r="L707" i="1"/>
  <c r="O707" i="1" s="1"/>
  <c r="L855" i="1"/>
  <c r="O855" i="1" s="1"/>
  <c r="L808" i="1"/>
  <c r="O808" i="1" s="1"/>
  <c r="L614" i="1"/>
  <c r="O614" i="1" s="1"/>
  <c r="L863" i="1"/>
  <c r="O863" i="1" s="1"/>
  <c r="L461" i="1"/>
  <c r="O461" i="1" s="1"/>
  <c r="L462" i="1"/>
  <c r="O462" i="1" s="1"/>
  <c r="L918" i="1"/>
  <c r="O918" i="1" s="1"/>
  <c r="L842" i="1"/>
  <c r="O842" i="1" s="1"/>
  <c r="L4386" i="1"/>
  <c r="O4386" i="1" s="1"/>
  <c r="L4749" i="1"/>
  <c r="O4749" i="1" s="1"/>
  <c r="L4823" i="1"/>
  <c r="O4823" i="1" s="1"/>
  <c r="L2838" i="1"/>
  <c r="O2838" i="1" s="1"/>
  <c r="L2854" i="1"/>
  <c r="O2854" i="1" s="1"/>
  <c r="L2855" i="1"/>
  <c r="O2855" i="1" s="1"/>
  <c r="L2953" i="1"/>
  <c r="O2953" i="1" s="1"/>
  <c r="L3008" i="1"/>
  <c r="O3008" i="1" s="1"/>
  <c r="L2947" i="1"/>
  <c r="O2947" i="1" s="1"/>
  <c r="L2832" i="1"/>
  <c r="O2832" i="1" s="1"/>
  <c r="L3017" i="1"/>
  <c r="O3017" i="1" s="1"/>
  <c r="L2231" i="1"/>
  <c r="O2231" i="1" s="1"/>
  <c r="L2187" i="1"/>
  <c r="O2187" i="1" s="1"/>
  <c r="L2853" i="1"/>
  <c r="O2853" i="1" s="1"/>
  <c r="L2504" i="1"/>
  <c r="O2504" i="1" s="1"/>
  <c r="L2180" i="1"/>
  <c r="O2180" i="1" s="1"/>
  <c r="L1773" i="1"/>
  <c r="O1773" i="1" s="1"/>
  <c r="L1855" i="1"/>
  <c r="O1855" i="1" s="1"/>
  <c r="L1856" i="1"/>
  <c r="O1856" i="1" s="1"/>
  <c r="L2406" i="1"/>
  <c r="O2406" i="1" s="1"/>
  <c r="L2186" i="1"/>
  <c r="O2186" i="1" s="1"/>
  <c r="L1848" i="1"/>
  <c r="O1848" i="1" s="1"/>
  <c r="L1152" i="1"/>
  <c r="O1152" i="1" s="1"/>
  <c r="L1555" i="1"/>
  <c r="O1555" i="1" s="1"/>
  <c r="L715" i="1"/>
  <c r="O715" i="1" s="1"/>
  <c r="L591" i="1"/>
  <c r="O591" i="1" s="1"/>
  <c r="L464" i="1"/>
  <c r="O464" i="1" s="1"/>
  <c r="L692" i="1"/>
  <c r="O692" i="1" s="1"/>
  <c r="L592" i="1"/>
  <c r="O592" i="1" s="1"/>
  <c r="L717" i="1"/>
  <c r="O717" i="1" s="1"/>
  <c r="L609" i="1"/>
  <c r="O609" i="1" s="1"/>
  <c r="L443" i="1"/>
  <c r="O443" i="1" s="1"/>
  <c r="L712" i="1"/>
  <c r="O712" i="1" s="1"/>
  <c r="L720" i="1"/>
  <c r="O720" i="1" s="1"/>
  <c r="L604" i="1"/>
  <c r="O604" i="1" s="1"/>
  <c r="L612" i="1"/>
  <c r="O612" i="1" s="1"/>
  <c r="L452" i="1"/>
  <c r="O452" i="1" s="1"/>
  <c r="L219" i="1"/>
  <c r="O219" i="1" s="1"/>
  <c r="L628" i="1"/>
  <c r="O628" i="1" s="1"/>
  <c r="L4361" i="1"/>
  <c r="O4361" i="1" s="1"/>
  <c r="L4358" i="1"/>
  <c r="O4358" i="1" s="1"/>
  <c r="L4356" i="1"/>
  <c r="O4356" i="1" s="1"/>
  <c r="L4359" i="1"/>
  <c r="O4359" i="1" s="1"/>
  <c r="L4360" i="1"/>
  <c r="O4360" i="1" s="1"/>
  <c r="J39" i="2"/>
  <c r="L39" i="2" s="1"/>
  <c r="Q39" i="2" s="1"/>
  <c r="S39" i="2" s="1"/>
  <c r="O31" i="2"/>
  <c r="O23" i="2"/>
  <c r="O15" i="2"/>
  <c r="O7" i="2"/>
  <c r="L191" i="1"/>
  <c r="O191" i="1" s="1"/>
  <c r="L131" i="1"/>
  <c r="O131" i="1" s="1"/>
  <c r="O3962" i="1"/>
  <c r="R15" i="2"/>
  <c r="T15" i="2" s="1"/>
  <c r="R7" i="2"/>
  <c r="L2773" i="1"/>
  <c r="L2774" i="1"/>
  <c r="L2767" i="1"/>
  <c r="L2775" i="1"/>
  <c r="L2776" i="1"/>
  <c r="L2777" i="1"/>
  <c r="L2770" i="1"/>
  <c r="L2778" i="1"/>
  <c r="L2771" i="1"/>
  <c r="L2779" i="1"/>
  <c r="L2772" i="1"/>
  <c r="L187" i="1"/>
  <c r="O187" i="1" s="1"/>
  <c r="J26" i="2"/>
  <c r="L26" i="2" s="1"/>
  <c r="Q26" i="2" s="1"/>
  <c r="S26" i="2" s="1"/>
  <c r="J18" i="2"/>
  <c r="L18" i="2" s="1"/>
  <c r="Q18" i="2" s="1"/>
  <c r="S18" i="2" s="1"/>
  <c r="J10" i="2"/>
  <c r="L10" i="2" s="1"/>
  <c r="Q10" i="2" s="1"/>
  <c r="S10" i="2" s="1"/>
  <c r="R8" i="2"/>
  <c r="T8" i="2" s="1"/>
  <c r="J43" i="2"/>
  <c r="L43" i="2" s="1"/>
  <c r="Q43" i="2" s="1"/>
  <c r="S43" i="2" s="1"/>
  <c r="J35" i="2"/>
  <c r="L35" i="2" s="1"/>
  <c r="Q35" i="2" s="1"/>
  <c r="S35" i="2" s="1"/>
  <c r="O27" i="2"/>
  <c r="O19" i="2"/>
  <c r="O11" i="2"/>
  <c r="R11" i="2"/>
  <c r="T11" i="2" s="1"/>
  <c r="L4897" i="1"/>
  <c r="O4897" i="1" s="1"/>
  <c r="L4821" i="1"/>
  <c r="O4821" i="1" s="1"/>
  <c r="L2835" i="1"/>
  <c r="O2835" i="1" s="1"/>
  <c r="L4866" i="1"/>
  <c r="O4866" i="1" s="1"/>
  <c r="L4898" i="1"/>
  <c r="O4898" i="1" s="1"/>
  <c r="L4806" i="1"/>
  <c r="O4806" i="1" s="1"/>
  <c r="L4814" i="1"/>
  <c r="O4814" i="1" s="1"/>
  <c r="L4830" i="1"/>
  <c r="O4830" i="1" s="1"/>
  <c r="L2836" i="1"/>
  <c r="O2836" i="1" s="1"/>
  <c r="L4867" i="1"/>
  <c r="O4867" i="1" s="1"/>
  <c r="L2919" i="1"/>
  <c r="O2919" i="1" s="1"/>
  <c r="L4844" i="1"/>
  <c r="O4844" i="1" s="1"/>
  <c r="L2862" i="1"/>
  <c r="O2862" i="1" s="1"/>
  <c r="L4918" i="1"/>
  <c r="O4918" i="1" s="1"/>
  <c r="L4869" i="1"/>
  <c r="O4869" i="1" s="1"/>
  <c r="L4885" i="1"/>
  <c r="O4885" i="1" s="1"/>
  <c r="L4793" i="1"/>
  <c r="O4793" i="1" s="1"/>
  <c r="L4809" i="1"/>
  <c r="O4809" i="1" s="1"/>
  <c r="L4817" i="1"/>
  <c r="O4817" i="1" s="1"/>
  <c r="L4919" i="1"/>
  <c r="O4919" i="1" s="1"/>
  <c r="L4862" i="1"/>
  <c r="O4862" i="1" s="1"/>
  <c r="L4794" i="1"/>
  <c r="O4794" i="1" s="1"/>
  <c r="L4810" i="1"/>
  <c r="O4810" i="1" s="1"/>
  <c r="L4863" i="1"/>
  <c r="O4863" i="1" s="1"/>
  <c r="L4819" i="1"/>
  <c r="O4819" i="1" s="1"/>
  <c r="L2904" i="1"/>
  <c r="O2904" i="1" s="1"/>
  <c r="L4796" i="1"/>
  <c r="O4796" i="1" s="1"/>
  <c r="L2884" i="1"/>
  <c r="O2884" i="1" s="1"/>
  <c r="L2811" i="1"/>
  <c r="O2811" i="1" s="1"/>
  <c r="L2710" i="1"/>
  <c r="O2710" i="1" s="1"/>
  <c r="L2865" i="1"/>
  <c r="O2865" i="1" s="1"/>
  <c r="L4820" i="1"/>
  <c r="O4820" i="1" s="1"/>
  <c r="L2810" i="1"/>
  <c r="O2810" i="1" s="1"/>
  <c r="L2870" i="1"/>
  <c r="O2870" i="1" s="1"/>
  <c r="L1740" i="1"/>
  <c r="O1740" i="1" s="1"/>
  <c r="L1870" i="1"/>
  <c r="O1870" i="1" s="1"/>
  <c r="L1044" i="1"/>
  <c r="O1044" i="1" s="1"/>
  <c r="L1041" i="1"/>
  <c r="O1041" i="1" s="1"/>
  <c r="L1031" i="1"/>
  <c r="O1031" i="1" s="1"/>
  <c r="L1052" i="1"/>
  <c r="O1052" i="1" s="1"/>
  <c r="L1045" i="1"/>
  <c r="O1045" i="1" s="1"/>
  <c r="L1230" i="1"/>
  <c r="O1230" i="1" s="1"/>
  <c r="L1046" i="1"/>
  <c r="O1046" i="1" s="1"/>
  <c r="L137" i="1"/>
  <c r="O137" i="1" s="1"/>
  <c r="L145" i="1"/>
  <c r="O145" i="1" s="1"/>
  <c r="L193" i="1"/>
  <c r="O193" i="1" s="1"/>
  <c r="L921" i="1"/>
  <c r="O921" i="1" s="1"/>
  <c r="L297" i="1"/>
  <c r="O297" i="1" s="1"/>
  <c r="L755" i="1"/>
  <c r="O755" i="1" s="1"/>
  <c r="L208" i="1"/>
  <c r="O208" i="1" s="1"/>
  <c r="L224" i="1"/>
  <c r="O224" i="1" s="1"/>
  <c r="L132" i="1"/>
  <c r="O132" i="1" s="1"/>
  <c r="L148" i="1"/>
  <c r="O148" i="1" s="1"/>
  <c r="L164" i="1"/>
  <c r="O164" i="1" s="1"/>
  <c r="L196" i="1"/>
  <c r="O196" i="1" s="1"/>
  <c r="L267" i="1"/>
  <c r="O267" i="1" s="1"/>
  <c r="L133" i="1"/>
  <c r="O133" i="1" s="1"/>
  <c r="L141" i="1"/>
  <c r="O141" i="1" s="1"/>
  <c r="L165" i="1"/>
  <c r="O165" i="1" s="1"/>
  <c r="L181" i="1"/>
  <c r="O181" i="1" s="1"/>
  <c r="L268" i="1"/>
  <c r="O268" i="1" s="1"/>
  <c r="L258" i="1"/>
  <c r="O258" i="1" s="1"/>
  <c r="L202" i="1"/>
  <c r="O202" i="1" s="1"/>
  <c r="L777" i="1"/>
  <c r="O777" i="1" s="1"/>
  <c r="L269" i="1"/>
  <c r="O269" i="1" s="1"/>
  <c r="L135" i="1"/>
  <c r="O135" i="1" s="1"/>
  <c r="L143" i="1"/>
  <c r="O143" i="1" s="1"/>
  <c r="L151" i="1"/>
  <c r="O151" i="1" s="1"/>
  <c r="L631" i="1"/>
  <c r="O631" i="1" s="1"/>
  <c r="L265" i="1"/>
  <c r="O265" i="1" s="1"/>
  <c r="L136" i="1"/>
  <c r="O136" i="1" s="1"/>
  <c r="L144" i="1"/>
  <c r="O144" i="1" s="1"/>
  <c r="L192" i="1"/>
  <c r="O192" i="1" s="1"/>
  <c r="L111" i="1"/>
  <c r="O111" i="1" s="1"/>
  <c r="L114" i="1"/>
  <c r="O114" i="1" s="1"/>
  <c r="L195" i="1"/>
  <c r="O195" i="1" s="1"/>
  <c r="L163" i="1"/>
  <c r="O163" i="1" s="1"/>
  <c r="O4289" i="1"/>
  <c r="J30" i="2"/>
  <c r="L30" i="2" s="1"/>
  <c r="Q30" i="2" s="1"/>
  <c r="S30" i="2" s="1"/>
  <c r="J22" i="2"/>
  <c r="L22" i="2" s="1"/>
  <c r="Q22" i="2" s="1"/>
  <c r="S22" i="2" s="1"/>
  <c r="J14" i="2"/>
  <c r="L14" i="2" s="1"/>
  <c r="Q14" i="2" s="1"/>
  <c r="S14" i="2" s="1"/>
  <c r="J6" i="2"/>
  <c r="L6" i="2" s="1"/>
  <c r="Q6" i="2" s="1"/>
  <c r="S6" i="2" s="1"/>
  <c r="O3" i="2"/>
  <c r="J3" i="2"/>
  <c r="L3" i="2" s="1"/>
  <c r="Q3" i="2" s="1"/>
  <c r="S3" i="2" s="1"/>
  <c r="L194" i="1"/>
  <c r="O194" i="1" s="1"/>
  <c r="L162" i="1"/>
  <c r="O162" i="1" s="1"/>
  <c r="O4262" i="1"/>
  <c r="O3978" i="1"/>
  <c r="O3970" i="1"/>
  <c r="O3938" i="1"/>
  <c r="O3923" i="1"/>
  <c r="O3919" i="1"/>
  <c r="O4607" i="1"/>
  <c r="O4582" i="1"/>
  <c r="O4569" i="1"/>
  <c r="O4304" i="1"/>
  <c r="O4281" i="1"/>
  <c r="O4347" i="1"/>
  <c r="O3963" i="1"/>
  <c r="O4677" i="1"/>
  <c r="O4645" i="1"/>
  <c r="O4627" i="1"/>
  <c r="O3365" i="1"/>
  <c r="O3360" i="1"/>
  <c r="O3357" i="1"/>
  <c r="O3354" i="1"/>
  <c r="O3352" i="1"/>
  <c r="O3347" i="1"/>
  <c r="O3344" i="1"/>
  <c r="O3341" i="1"/>
  <c r="O3336" i="1"/>
  <c r="O1771" i="1"/>
  <c r="O4255" i="1"/>
  <c r="O4724" i="1"/>
  <c r="O4705" i="1"/>
  <c r="O4695" i="1"/>
  <c r="O4689" i="1"/>
  <c r="O4639" i="1"/>
  <c r="O4621" i="1"/>
  <c r="O4605" i="1"/>
  <c r="O4593" i="1"/>
  <c r="O4706" i="1"/>
  <c r="O4650" i="1"/>
  <c r="O4352" i="1"/>
  <c r="O3965" i="1"/>
  <c r="O4026" i="1"/>
  <c r="O4563" i="1"/>
  <c r="O4335" i="1"/>
  <c r="O4606" i="1"/>
  <c r="O4581" i="1"/>
  <c r="O4544" i="1"/>
  <c r="O4383" i="1"/>
  <c r="O3956" i="1"/>
  <c r="O3921" i="1"/>
  <c r="O4652" i="1"/>
  <c r="O4710" i="1"/>
  <c r="O4681" i="1"/>
  <c r="O4307" i="1"/>
  <c r="O3992" i="1"/>
  <c r="O4684" i="1"/>
  <c r="O4655" i="1"/>
  <c r="O4637" i="1"/>
  <c r="O4562" i="1"/>
  <c r="O4557" i="1"/>
  <c r="O4554" i="1"/>
  <c r="O4551" i="1"/>
  <c r="O4549" i="1"/>
  <c r="O4546" i="1"/>
  <c r="O4009" i="1"/>
  <c r="O3958" i="1"/>
  <c r="O4717" i="1"/>
  <c r="O4686" i="1"/>
  <c r="O4577" i="1"/>
  <c r="O4385" i="1"/>
  <c r="O4329" i="1"/>
  <c r="O4318" i="1"/>
  <c r="O4012" i="1"/>
  <c r="O4008" i="1"/>
  <c r="O4001" i="1"/>
  <c r="O3988" i="1"/>
  <c r="O3980" i="1"/>
  <c r="O3934" i="1"/>
  <c r="O3930" i="1"/>
  <c r="O128" i="1"/>
  <c r="O4683" i="1"/>
  <c r="O4675" i="1"/>
  <c r="O4654" i="1"/>
  <c r="O4651" i="1"/>
  <c r="O4646" i="1"/>
  <c r="O4636" i="1"/>
  <c r="O4587" i="1"/>
  <c r="O4558" i="1"/>
  <c r="O4357" i="1"/>
  <c r="O4300" i="1"/>
  <c r="O4286" i="1"/>
  <c r="O3911" i="1"/>
  <c r="O3364" i="1"/>
  <c r="O3362" i="1"/>
  <c r="O4696" i="1"/>
  <c r="O4688" i="1"/>
  <c r="O4292" i="1"/>
  <c r="O4274" i="1"/>
  <c r="O4693" i="1"/>
  <c r="O4542" i="1"/>
  <c r="O4280" i="1"/>
  <c r="O4720" i="1"/>
  <c r="O4723" i="1"/>
  <c r="O4692" i="1"/>
  <c r="O4687" i="1"/>
  <c r="O4620" i="1"/>
  <c r="O4570" i="1"/>
  <c r="O4541" i="1"/>
  <c r="O4267" i="1"/>
  <c r="O4682" i="1"/>
  <c r="O4572" i="1"/>
  <c r="O4548" i="1"/>
  <c r="O4278" i="1"/>
  <c r="O4704" i="1"/>
  <c r="O4679" i="1"/>
  <c r="O4643" i="1"/>
  <c r="O4625" i="1"/>
  <c r="O4604" i="1"/>
  <c r="O4328" i="1"/>
  <c r="O4325" i="1"/>
  <c r="O4719" i="1"/>
  <c r="O4694" i="1"/>
  <c r="O4630" i="1"/>
  <c r="O4622" i="1"/>
  <c r="O4601" i="1"/>
  <c r="O4589" i="1"/>
  <c r="O4576" i="1"/>
  <c r="O4678" i="1"/>
  <c r="O4718" i="1"/>
  <c r="O4713" i="1"/>
  <c r="O4685" i="1"/>
  <c r="O3942" i="1"/>
  <c r="O3939" i="1"/>
  <c r="O4014" i="1"/>
  <c r="O3975" i="1"/>
  <c r="O3924" i="1"/>
  <c r="O3920" i="1"/>
  <c r="O3913" i="1"/>
  <c r="O4626" i="1"/>
  <c r="O4550" i="1"/>
  <c r="O4354" i="1"/>
  <c r="O4298" i="1"/>
  <c r="O4269" i="1"/>
  <c r="O4261" i="1"/>
  <c r="O3982" i="1"/>
  <c r="O4629" i="1"/>
  <c r="O4583" i="1"/>
  <c r="O4580" i="1"/>
  <c r="O4566" i="1"/>
  <c r="O4545" i="1"/>
  <c r="O4371" i="1"/>
  <c r="O4301" i="1"/>
  <c r="O4288" i="1"/>
  <c r="O4331" i="1"/>
  <c r="O3969" i="1"/>
  <c r="O3955" i="1"/>
  <c r="O3933" i="1"/>
  <c r="O4653" i="1"/>
  <c r="O4623" i="1"/>
  <c r="O4602" i="1"/>
  <c r="O4590" i="1"/>
  <c r="O4560" i="1"/>
  <c r="O4284" i="1"/>
  <c r="O4273" i="1"/>
  <c r="O4263" i="1"/>
  <c r="O3976" i="1"/>
  <c r="O4314" i="1"/>
  <c r="O3997" i="1"/>
  <c r="O3959" i="1"/>
  <c r="O3948" i="1"/>
  <c r="O4634" i="1"/>
  <c r="O4592" i="1"/>
  <c r="O4555" i="1"/>
  <c r="O4345" i="1"/>
  <c r="O4322" i="1"/>
  <c r="O3940" i="1"/>
  <c r="O4716" i="1"/>
  <c r="O4571" i="1"/>
  <c r="O4552" i="1"/>
  <c r="O4690" i="1"/>
  <c r="O4708" i="1"/>
  <c r="O4662" i="1"/>
  <c r="O4608" i="1"/>
  <c r="O4537" i="1"/>
  <c r="O4388" i="1"/>
  <c r="O4319" i="1"/>
  <c r="O4313" i="1"/>
  <c r="O4256" i="1"/>
  <c r="O3968" i="1"/>
  <c r="O3928" i="1"/>
  <c r="O4585" i="1"/>
  <c r="O4597" i="1"/>
  <c r="O4553" i="1"/>
  <c r="O4315" i="1"/>
  <c r="O4268" i="1"/>
  <c r="O4663" i="1"/>
  <c r="O4702" i="1"/>
  <c r="O4697" i="1"/>
  <c r="O4658" i="1"/>
  <c r="O4644" i="1"/>
  <c r="O4334" i="1"/>
  <c r="O3989" i="1"/>
  <c r="O3986" i="1"/>
  <c r="O3979" i="1"/>
  <c r="O3941" i="1"/>
  <c r="O4310" i="1"/>
  <c r="O4305" i="1"/>
  <c r="O4290" i="1"/>
  <c r="O4003" i="1"/>
  <c r="O3985" i="1"/>
  <c r="O3338" i="1"/>
  <c r="O3328" i="1"/>
  <c r="O4330" i="1"/>
  <c r="O3964" i="1"/>
  <c r="O3950" i="1"/>
  <c r="O3943" i="1"/>
  <c r="O3335" i="1"/>
  <c r="O4339" i="1"/>
  <c r="O4020" i="1"/>
  <c r="O3993" i="1"/>
  <c r="O3974" i="1"/>
  <c r="O3936" i="1"/>
  <c r="O3929" i="1"/>
  <c r="O4709" i="1"/>
  <c r="O4632" i="1"/>
  <c r="O4543" i="1"/>
  <c r="O4711" i="1"/>
  <c r="O4308" i="1"/>
  <c r="O4556" i="1"/>
  <c r="O4384" i="1"/>
  <c r="O4599" i="1"/>
  <c r="O4641" i="1"/>
  <c r="O4374" i="1"/>
  <c r="O4349" i="1"/>
  <c r="O4320" i="1"/>
  <c r="O4259" i="1"/>
  <c r="O4024" i="1"/>
  <c r="O4721" i="1"/>
  <c r="O4700" i="1"/>
  <c r="O4564" i="1"/>
  <c r="O4539" i="1"/>
  <c r="O4312" i="1"/>
  <c r="O4021" i="1"/>
  <c r="O4638" i="1"/>
  <c r="O4600" i="1"/>
  <c r="O4573" i="1"/>
  <c r="O4333" i="1"/>
  <c r="O4282" i="1"/>
  <c r="O4276" i="1"/>
  <c r="O3952" i="1"/>
  <c r="O4728" i="1"/>
  <c r="O4659" i="1"/>
  <c r="O4598" i="1"/>
  <c r="O4586" i="1"/>
  <c r="O4538" i="1"/>
  <c r="O4303" i="1"/>
  <c r="O3945" i="1"/>
  <c r="O4725" i="1"/>
  <c r="O4676" i="1"/>
  <c r="O4674" i="1"/>
  <c r="O4648" i="1"/>
  <c r="O4631" i="1"/>
  <c r="O4559" i="1"/>
  <c r="O4373" i="1"/>
  <c r="O4370" i="1"/>
  <c r="O4350" i="1"/>
  <c r="O4340" i="1"/>
  <c r="O4326" i="1"/>
  <c r="O4295" i="1"/>
  <c r="O4714" i="1"/>
  <c r="O4701" i="1"/>
  <c r="O4574" i="1"/>
  <c r="O4342" i="1"/>
  <c r="O4272" i="1"/>
  <c r="O4266" i="1"/>
  <c r="O3999" i="1"/>
  <c r="O3904" i="1"/>
  <c r="O3922" i="1"/>
  <c r="O3995" i="1"/>
  <c r="O3981" i="1"/>
  <c r="O3972" i="1"/>
  <c r="O3966" i="1"/>
  <c r="O3960" i="1"/>
  <c r="O4010" i="1"/>
  <c r="O3947" i="1"/>
  <c r="O3366" i="1"/>
  <c r="O223" i="1"/>
  <c r="O4661" i="1"/>
  <c r="O4649" i="1"/>
  <c r="O4578" i="1"/>
  <c r="O4561" i="1"/>
  <c r="O4291" i="1"/>
  <c r="O4018" i="1"/>
  <c r="O4698" i="1"/>
  <c r="O4647" i="1"/>
  <c r="O4624" i="1"/>
  <c r="O4323" i="1"/>
  <c r="O4264" i="1"/>
  <c r="O3971" i="1"/>
  <c r="O3912" i="1"/>
  <c r="O4657" i="1"/>
  <c r="O4297" i="1"/>
  <c r="O4712" i="1"/>
  <c r="O3917" i="1"/>
  <c r="O4722" i="1"/>
  <c r="O4680" i="1"/>
  <c r="O4579" i="1"/>
  <c r="O4353" i="1"/>
  <c r="O4306" i="1"/>
  <c r="O4294" i="1"/>
  <c r="O3935" i="1"/>
  <c r="O4635" i="1"/>
  <c r="O4594" i="1"/>
  <c r="O4536" i="1"/>
  <c r="O4343" i="1"/>
  <c r="O4296" i="1"/>
  <c r="O4265" i="1"/>
  <c r="O3910" i="1"/>
  <c r="L4922" i="1" l="1"/>
  <c r="O4922" i="1" s="1"/>
  <c r="L4857" i="1"/>
  <c r="O4857" i="1" s="1"/>
  <c r="L3900" i="1"/>
  <c r="O3900" i="1" s="1"/>
  <c r="L4923" i="1"/>
  <c r="O4923" i="1" s="1"/>
  <c r="L2852" i="1"/>
  <c r="O2852" i="1" s="1"/>
  <c r="L2868" i="1"/>
  <c r="O2868" i="1" s="1"/>
  <c r="L4916" i="1"/>
  <c r="O4916" i="1" s="1"/>
  <c r="L4843" i="1"/>
  <c r="O4843" i="1" s="1"/>
  <c r="L4859" i="1"/>
  <c r="O4859" i="1" s="1"/>
  <c r="L4815" i="1"/>
  <c r="O4815" i="1" s="1"/>
  <c r="L2837" i="1"/>
  <c r="O2837" i="1" s="1"/>
  <c r="L4852" i="1"/>
  <c r="O4852" i="1" s="1"/>
  <c r="L4892" i="1"/>
  <c r="O4892" i="1" s="1"/>
  <c r="L2908" i="1"/>
  <c r="O2908" i="1" s="1"/>
  <c r="L2830" i="1"/>
  <c r="O2830" i="1" s="1"/>
  <c r="L4926" i="1"/>
  <c r="O4926" i="1" s="1"/>
  <c r="L2909" i="1"/>
  <c r="O2909" i="1" s="1"/>
  <c r="L2839" i="1"/>
  <c r="O2839" i="1" s="1"/>
  <c r="L2863" i="1"/>
  <c r="O2863" i="1" s="1"/>
  <c r="L4854" i="1"/>
  <c r="O4854" i="1" s="1"/>
  <c r="L2910" i="1"/>
  <c r="O2910" i="1" s="1"/>
  <c r="L4920" i="1"/>
  <c r="O4920" i="1" s="1"/>
  <c r="L4928" i="1"/>
  <c r="O4928" i="1" s="1"/>
  <c r="L4855" i="1"/>
  <c r="O4855" i="1" s="1"/>
  <c r="L4887" i="1"/>
  <c r="O4887" i="1" s="1"/>
  <c r="L2833" i="1"/>
  <c r="O2833" i="1" s="1"/>
  <c r="L2843" i="1"/>
  <c r="O2843" i="1" s="1"/>
  <c r="L2631" i="1"/>
  <c r="O2631" i="1" s="1"/>
  <c r="L2812" i="1"/>
  <c r="O2812" i="1" s="1"/>
  <c r="L4856" i="1"/>
  <c r="O4856" i="1" s="1"/>
  <c r="L2813" i="1"/>
  <c r="O2813" i="1" s="1"/>
  <c r="L2536" i="1"/>
  <c r="O2536" i="1" s="1"/>
  <c r="L2888" i="1"/>
  <c r="O2888" i="1" s="1"/>
  <c r="L2858" i="1"/>
  <c r="O2858" i="1" s="1"/>
  <c r="L2889" i="1"/>
  <c r="O2889" i="1" s="1"/>
  <c r="L2827" i="1"/>
  <c r="O2827" i="1" s="1"/>
  <c r="L1739" i="1"/>
  <c r="O1739" i="1" s="1"/>
  <c r="L2861" i="1"/>
  <c r="O2861" i="1" s="1"/>
  <c r="L1185" i="1"/>
  <c r="O1185" i="1" s="1"/>
  <c r="L1232" i="1"/>
  <c r="O1232" i="1" s="1"/>
  <c r="L1397" i="1"/>
  <c r="O1397" i="1" s="1"/>
  <c r="L1286" i="1"/>
  <c r="O1286" i="1" s="1"/>
  <c r="L1064" i="1"/>
  <c r="O1064" i="1" s="1"/>
  <c r="L1065" i="1"/>
  <c r="O1065" i="1" s="1"/>
  <c r="L1418" i="1"/>
  <c r="O1418" i="1" s="1"/>
  <c r="L1162" i="1"/>
  <c r="O1162" i="1" s="1"/>
  <c r="L1147" i="1"/>
  <c r="O1147" i="1" s="1"/>
  <c r="L1032" i="1"/>
  <c r="O1032" i="1" s="1"/>
  <c r="L311" i="1"/>
  <c r="O311" i="1" s="1"/>
  <c r="L243" i="1"/>
  <c r="O243" i="1" s="1"/>
  <c r="L205" i="1"/>
  <c r="O205" i="1" s="1"/>
  <c r="L153" i="1"/>
  <c r="O153" i="1" s="1"/>
  <c r="L125" i="1"/>
  <c r="O125" i="1" s="1"/>
  <c r="L728" i="1"/>
  <c r="O728" i="1" s="1"/>
  <c r="L368" i="1"/>
  <c r="O368" i="1" s="1"/>
  <c r="L260" i="1"/>
  <c r="O260" i="1" s="1"/>
  <c r="L689" i="1"/>
  <c r="O689" i="1" s="1"/>
  <c r="L321" i="1"/>
  <c r="O321" i="1" s="1"/>
  <c r="L298" i="1"/>
  <c r="O298" i="1" s="1"/>
  <c r="L763" i="1"/>
  <c r="O763" i="1" s="1"/>
  <c r="L640" i="1"/>
  <c r="O640" i="1" s="1"/>
  <c r="L629" i="1"/>
  <c r="O629" i="1" s="1"/>
  <c r="L642" i="1"/>
  <c r="O642" i="1" s="1"/>
  <c r="L373" i="1"/>
  <c r="O373" i="1" s="1"/>
  <c r="L248" i="1"/>
  <c r="O248" i="1" s="1"/>
  <c r="L203" i="1"/>
  <c r="O203" i="1" s="1"/>
  <c r="L220" i="1"/>
  <c r="O220" i="1" s="1"/>
  <c r="L152" i="1"/>
  <c r="O152" i="1" s="1"/>
  <c r="L168" i="1"/>
  <c r="O168" i="1" s="1"/>
  <c r="L176" i="1"/>
  <c r="O176" i="1" s="1"/>
  <c r="L124" i="1"/>
  <c r="O124" i="1" s="1"/>
  <c r="L167" i="1"/>
  <c r="O167" i="1" s="1"/>
  <c r="L123" i="1"/>
  <c r="O123" i="1" s="1"/>
  <c r="L50" i="1"/>
  <c r="O50" i="1" s="1"/>
  <c r="L154" i="1"/>
  <c r="O154" i="1" s="1"/>
  <c r="L126" i="1"/>
  <c r="O126" i="1" s="1"/>
  <c r="L171" i="1"/>
  <c r="O171" i="1" s="1"/>
  <c r="L122" i="1"/>
  <c r="O122" i="1" s="1"/>
  <c r="L174" i="1"/>
  <c r="O174" i="1" s="1"/>
  <c r="L4785" i="1"/>
  <c r="O4785" i="1" s="1"/>
  <c r="L4768" i="1"/>
  <c r="O4768" i="1" s="1"/>
  <c r="L2944" i="1"/>
  <c r="O2944" i="1" s="1"/>
  <c r="L3884" i="1"/>
  <c r="O3884" i="1" s="1"/>
  <c r="L2959" i="1"/>
  <c r="O2959" i="1" s="1"/>
  <c r="L3914" i="1"/>
  <c r="O3914" i="1" s="1"/>
  <c r="L2639" i="1"/>
  <c r="O2639" i="1" s="1"/>
  <c r="L2640" i="1"/>
  <c r="O2640" i="1" s="1"/>
  <c r="L2895" i="1"/>
  <c r="O2895" i="1" s="1"/>
  <c r="L3907" i="1"/>
  <c r="O3907" i="1" s="1"/>
  <c r="L2856" i="1"/>
  <c r="O2856" i="1" s="1"/>
  <c r="L4784" i="1"/>
  <c r="O4784" i="1" s="1"/>
  <c r="L1799" i="1"/>
  <c r="O1799" i="1" s="1"/>
  <c r="L1879" i="1"/>
  <c r="O1879" i="1" s="1"/>
  <c r="L2818" i="1"/>
  <c r="O2818" i="1" s="1"/>
  <c r="L2205" i="1"/>
  <c r="O2205" i="1" s="1"/>
  <c r="L1819" i="1"/>
  <c r="O1819" i="1" s="1"/>
  <c r="L1802" i="1"/>
  <c r="O1802" i="1" s="1"/>
  <c r="L1794" i="1"/>
  <c r="O1794" i="1" s="1"/>
  <c r="L1795" i="1"/>
  <c r="O1795" i="1" s="1"/>
  <c r="L1803" i="1"/>
  <c r="O1803" i="1" s="1"/>
  <c r="L1857" i="1"/>
  <c r="O1857" i="1" s="1"/>
  <c r="L1829" i="1"/>
  <c r="O1829" i="1" s="1"/>
  <c r="L1769" i="1"/>
  <c r="O1769" i="1" s="1"/>
  <c r="L1684" i="1"/>
  <c r="O1684" i="1" s="1"/>
  <c r="L2154" i="1"/>
  <c r="O2154" i="1" s="1"/>
  <c r="L1901" i="1"/>
  <c r="O1901" i="1" s="1"/>
  <c r="L1858" i="1"/>
  <c r="O1858" i="1" s="1"/>
  <c r="L1822" i="1"/>
  <c r="O1822" i="1" s="1"/>
  <c r="L1851" i="1"/>
  <c r="O1851" i="1" s="1"/>
  <c r="L1422" i="1"/>
  <c r="O1422" i="1" s="1"/>
  <c r="L1201" i="1"/>
  <c r="O1201" i="1" s="1"/>
  <c r="L924" i="1"/>
  <c r="O924" i="1" s="1"/>
  <c r="L1267" i="1"/>
  <c r="O1267" i="1" s="1"/>
  <c r="L656" i="1"/>
  <c r="O656" i="1" s="1"/>
  <c r="L805" i="1"/>
  <c r="O805" i="1" s="1"/>
  <c r="L666" i="1"/>
  <c r="O666" i="1" s="1"/>
  <c r="L696" i="1"/>
  <c r="O696" i="1" s="1"/>
  <c r="L667" i="1"/>
  <c r="O667" i="1" s="1"/>
  <c r="L923" i="1"/>
  <c r="O923" i="1" s="1"/>
  <c r="L697" i="1"/>
  <c r="O697" i="1" s="1"/>
  <c r="L668" i="1"/>
  <c r="O668" i="1" s="1"/>
  <c r="L664" i="1"/>
  <c r="O664" i="1" s="1"/>
  <c r="L331" i="1"/>
  <c r="O331" i="1" s="1"/>
  <c r="L925" i="1"/>
  <c r="O925" i="1" s="1"/>
  <c r="L699" i="1"/>
  <c r="O699" i="1" s="1"/>
  <c r="L936" i="1"/>
  <c r="O936" i="1" s="1"/>
  <c r="L721" i="1"/>
  <c r="O721" i="1" s="1"/>
  <c r="L638" i="1"/>
  <c r="O638" i="1" s="1"/>
  <c r="L714" i="1"/>
  <c r="O714" i="1" s="1"/>
  <c r="L693" i="1"/>
  <c r="O693" i="1" s="1"/>
  <c r="L701" i="1"/>
  <c r="O701" i="1" s="1"/>
  <c r="L672" i="1"/>
  <c r="O672" i="1" s="1"/>
  <c r="L662" i="1"/>
  <c r="O662" i="1" s="1"/>
  <c r="L2989" i="1"/>
  <c r="O2989" i="1" s="1"/>
  <c r="L2966" i="1"/>
  <c r="O2966" i="1" s="1"/>
  <c r="L3005" i="1"/>
  <c r="O3005" i="1" s="1"/>
  <c r="L4752" i="1"/>
  <c r="O4752" i="1" s="1"/>
  <c r="L2945" i="1"/>
  <c r="O2945" i="1" s="1"/>
  <c r="L2960" i="1"/>
  <c r="O2960" i="1" s="1"/>
  <c r="L2922" i="1"/>
  <c r="O2922" i="1" s="1"/>
  <c r="L2946" i="1"/>
  <c r="O2946" i="1" s="1"/>
  <c r="L4929" i="1"/>
  <c r="O4929" i="1" s="1"/>
  <c r="L2819" i="1"/>
  <c r="O2819" i="1" s="1"/>
  <c r="L2288" i="1"/>
  <c r="O2288" i="1" s="1"/>
  <c r="L2247" i="1"/>
  <c r="O2247" i="1" s="1"/>
  <c r="L2633" i="1"/>
  <c r="O2633" i="1" s="1"/>
  <c r="L2987" i="1"/>
  <c r="O2987" i="1" s="1"/>
  <c r="L2760" i="1"/>
  <c r="O2760" i="1" s="1"/>
  <c r="L2626" i="1"/>
  <c r="O2626" i="1" s="1"/>
  <c r="L2307" i="1"/>
  <c r="O2307" i="1" s="1"/>
  <c r="L2616" i="1"/>
  <c r="O2616" i="1" s="1"/>
  <c r="L2388" i="1"/>
  <c r="O2388" i="1" s="1"/>
  <c r="L2340" i="1"/>
  <c r="O2340" i="1" s="1"/>
  <c r="L2293" i="1"/>
  <c r="O2293" i="1" s="1"/>
  <c r="L2755" i="1"/>
  <c r="O2755" i="1" s="1"/>
  <c r="L2621" i="1"/>
  <c r="O2621" i="1" s="1"/>
  <c r="L2064" i="1"/>
  <c r="O2064" i="1" s="1"/>
  <c r="L2094" i="1"/>
  <c r="O2094" i="1" s="1"/>
  <c r="L1766" i="1"/>
  <c r="O1766" i="1" s="1"/>
  <c r="L2630" i="1"/>
  <c r="O2630" i="1" s="1"/>
  <c r="L2390" i="1"/>
  <c r="O2390" i="1" s="1"/>
  <c r="L2496" i="1"/>
  <c r="O2496" i="1" s="1"/>
  <c r="L2193" i="1"/>
  <c r="O2193" i="1" s="1"/>
  <c r="L2113" i="1"/>
  <c r="O2113" i="1" s="1"/>
  <c r="L2172" i="1"/>
  <c r="O2172" i="1" s="1"/>
  <c r="L2070" i="1"/>
  <c r="O2070" i="1" s="1"/>
  <c r="L2157" i="1"/>
  <c r="O2157" i="1" s="1"/>
  <c r="L1452" i="1"/>
  <c r="O1452" i="1" s="1"/>
  <c r="L1223" i="1"/>
  <c r="O1223" i="1" s="1"/>
  <c r="L1231" i="1"/>
  <c r="O1231" i="1" s="1"/>
  <c r="L1465" i="1"/>
  <c r="O1465" i="1" s="1"/>
  <c r="L1208" i="1"/>
  <c r="O1208" i="1" s="1"/>
  <c r="L1186" i="1"/>
  <c r="O1186" i="1" s="1"/>
  <c r="L1466" i="1"/>
  <c r="O1466" i="1" s="1"/>
  <c r="L1408" i="1"/>
  <c r="O1408" i="1" s="1"/>
  <c r="L1168" i="1"/>
  <c r="O1168" i="1" s="1"/>
  <c r="L1475" i="1"/>
  <c r="O1475" i="1" s="1"/>
  <c r="L1447" i="1"/>
  <c r="O1447" i="1" s="1"/>
  <c r="L1417" i="1"/>
  <c r="O1417" i="1" s="1"/>
  <c r="L1308" i="1"/>
  <c r="O1308" i="1" s="1"/>
  <c r="L1202" i="1"/>
  <c r="O1202" i="1" s="1"/>
  <c r="L1250" i="1"/>
  <c r="O1250" i="1" s="1"/>
  <c r="L1169" i="1"/>
  <c r="O1169" i="1" s="1"/>
  <c r="L1468" i="1"/>
  <c r="O1468" i="1" s="1"/>
  <c r="L1330" i="1"/>
  <c r="O1330" i="1" s="1"/>
  <c r="L1449" i="1"/>
  <c r="O1449" i="1" s="1"/>
  <c r="L1228" i="1"/>
  <c r="O1228" i="1" s="1"/>
  <c r="L1236" i="1"/>
  <c r="O1236" i="1" s="1"/>
  <c r="L1252" i="1"/>
  <c r="O1252" i="1" s="1"/>
  <c r="L1558" i="1"/>
  <c r="O1558" i="1" s="1"/>
  <c r="L1470" i="1"/>
  <c r="O1470" i="1" s="1"/>
  <c r="L1450" i="1"/>
  <c r="O1450" i="1" s="1"/>
  <c r="L1332" i="1"/>
  <c r="O1332" i="1" s="1"/>
  <c r="L1175" i="1"/>
  <c r="O1175" i="1" s="1"/>
  <c r="L1463" i="1"/>
  <c r="O1463" i="1" s="1"/>
  <c r="L1238" i="1"/>
  <c r="O1238" i="1" s="1"/>
  <c r="L828" i="1"/>
  <c r="O828" i="1" s="1"/>
  <c r="L632" i="1"/>
  <c r="O632" i="1" s="1"/>
  <c r="L275" i="1"/>
  <c r="O275" i="1" s="1"/>
  <c r="L797" i="1"/>
  <c r="O797" i="1" s="1"/>
  <c r="L503" i="1"/>
  <c r="O503" i="1" s="1"/>
  <c r="L312" i="1"/>
  <c r="O312" i="1" s="1"/>
  <c r="L276" i="1"/>
  <c r="O276" i="1" s="1"/>
  <c r="L459" i="1"/>
  <c r="O459" i="1" s="1"/>
  <c r="L854" i="1"/>
  <c r="O854" i="1" s="1"/>
  <c r="L290" i="1"/>
  <c r="O290" i="1" s="1"/>
  <c r="L431" i="1"/>
  <c r="O431" i="1" s="1"/>
  <c r="L225" i="1"/>
  <c r="O225" i="1" s="1"/>
  <c r="L218" i="1"/>
  <c r="O218" i="1" s="1"/>
  <c r="L944" i="1"/>
  <c r="O944" i="1" s="1"/>
  <c r="L419" i="1"/>
  <c r="O419" i="1" s="1"/>
  <c r="L945" i="1"/>
  <c r="O945" i="1" s="1"/>
  <c r="L55" i="1"/>
  <c r="O55" i="1" s="1"/>
  <c r="L2336" i="1"/>
  <c r="O2336" i="1" s="1"/>
  <c r="L2667" i="1"/>
  <c r="O2667" i="1" s="1"/>
  <c r="L2324" i="1"/>
  <c r="O2324" i="1" s="1"/>
  <c r="L2267" i="1"/>
  <c r="O2267" i="1" s="1"/>
  <c r="L2325" i="1"/>
  <c r="O2325" i="1" s="1"/>
  <c r="L2671" i="1"/>
  <c r="O2671" i="1" s="1"/>
  <c r="L2326" i="1"/>
  <c r="O2326" i="1" s="1"/>
  <c r="L2269" i="1"/>
  <c r="O2269" i="1" s="1"/>
  <c r="L2273" i="1"/>
  <c r="O2273" i="1" s="1"/>
  <c r="L1903" i="1"/>
  <c r="O1903" i="1" s="1"/>
  <c r="L1792" i="1"/>
  <c r="O1792" i="1" s="1"/>
  <c r="L1779" i="1"/>
  <c r="O1779" i="1" s="1"/>
  <c r="L2672" i="1"/>
  <c r="O2672" i="1" s="1"/>
  <c r="L2207" i="1"/>
  <c r="O2207" i="1" s="1"/>
  <c r="L1815" i="1"/>
  <c r="O1815" i="1" s="1"/>
  <c r="L2262" i="1"/>
  <c r="O2262" i="1" s="1"/>
  <c r="L1649" i="1"/>
  <c r="O1649" i="1" s="1"/>
  <c r="L1637" i="1"/>
  <c r="O1637" i="1" s="1"/>
  <c r="L1613" i="1"/>
  <c r="O1613" i="1" s="1"/>
  <c r="L1789" i="1"/>
  <c r="O1789" i="1" s="1"/>
  <c r="L1692" i="1"/>
  <c r="O1692" i="1" s="1"/>
  <c r="L2648" i="1"/>
  <c r="O2648" i="1" s="1"/>
  <c r="L1702" i="1"/>
  <c r="O1702" i="1" s="1"/>
  <c r="L1710" i="1"/>
  <c r="O1710" i="1" s="1"/>
  <c r="L1726" i="1"/>
  <c r="O1726" i="1" s="1"/>
  <c r="L1580" i="1"/>
  <c r="O1580" i="1" s="1"/>
  <c r="L1297" i="1"/>
  <c r="O1297" i="1" s="1"/>
  <c r="L1571" i="1"/>
  <c r="O1571" i="1" s="1"/>
  <c r="L1628" i="1"/>
  <c r="O1628" i="1" s="1"/>
  <c r="L1552" i="1"/>
  <c r="O1552" i="1" s="1"/>
  <c r="L1553" i="1"/>
  <c r="O1553" i="1" s="1"/>
  <c r="L1611" i="1"/>
  <c r="O1611" i="1" s="1"/>
  <c r="L1733" i="1"/>
  <c r="O1733" i="1" s="1"/>
  <c r="L1654" i="1"/>
  <c r="O1654" i="1" s="1"/>
  <c r="L759" i="1"/>
  <c r="O759" i="1" s="1"/>
  <c r="L329" i="1"/>
  <c r="O329" i="1" s="1"/>
  <c r="L530" i="1"/>
  <c r="O530" i="1" s="1"/>
  <c r="L531" i="1"/>
  <c r="O531" i="1" s="1"/>
  <c r="L3003" i="1"/>
  <c r="O3003" i="1" s="1"/>
  <c r="L2965" i="1"/>
  <c r="O2965" i="1" s="1"/>
  <c r="L2222" i="1"/>
  <c r="O2222" i="1" s="1"/>
  <c r="L2522" i="1"/>
  <c r="O2522" i="1" s="1"/>
  <c r="L2459" i="1"/>
  <c r="O2459" i="1" s="1"/>
  <c r="L2219" i="1"/>
  <c r="O2219" i="1" s="1"/>
  <c r="L2728" i="1"/>
  <c r="O2728" i="1" s="1"/>
  <c r="L2465" i="1"/>
  <c r="O2465" i="1" s="1"/>
  <c r="L2175" i="1"/>
  <c r="O2175" i="1" s="1"/>
  <c r="L2093" i="1"/>
  <c r="O2093" i="1" s="1"/>
  <c r="L2074" i="1"/>
  <c r="O2074" i="1" s="1"/>
  <c r="L1881" i="1"/>
  <c r="O1881" i="1" s="1"/>
  <c r="L2152" i="1"/>
  <c r="O2152" i="1" s="1"/>
  <c r="L1597" i="1"/>
  <c r="O1597" i="1" s="1"/>
  <c r="L2090" i="1"/>
  <c r="O2090" i="1" s="1"/>
  <c r="L2114" i="1"/>
  <c r="O2114" i="1" s="1"/>
  <c r="L2089" i="1"/>
  <c r="O2089" i="1" s="1"/>
  <c r="L2087" i="1"/>
  <c r="O2087" i="1" s="1"/>
  <c r="L1806" i="1"/>
  <c r="O1806" i="1" s="1"/>
  <c r="L1193" i="1"/>
  <c r="O1193" i="1" s="1"/>
  <c r="L1404" i="1"/>
  <c r="O1404" i="1" s="1"/>
  <c r="L1366" i="1"/>
  <c r="O1366" i="1" s="1"/>
  <c r="L1361" i="1"/>
  <c r="O1361" i="1" s="1"/>
  <c r="L1302" i="1"/>
  <c r="O1302" i="1" s="1"/>
  <c r="L1348" i="1"/>
  <c r="O1348" i="1" s="1"/>
  <c r="L551" i="1"/>
  <c r="O551" i="1" s="1"/>
  <c r="L4774" i="1"/>
  <c r="O4774" i="1" s="1"/>
  <c r="L4738" i="1"/>
  <c r="O4738" i="1" s="1"/>
  <c r="L4748" i="1"/>
  <c r="O4748" i="1" s="1"/>
  <c r="L2229" i="1"/>
  <c r="O2229" i="1" s="1"/>
  <c r="L4780" i="1"/>
  <c r="O4780" i="1" s="1"/>
  <c r="L1659" i="1"/>
  <c r="O1659" i="1" s="1"/>
  <c r="L4745" i="1"/>
  <c r="O4745" i="1" s="1"/>
  <c r="L2599" i="1"/>
  <c r="O2599" i="1" s="1"/>
  <c r="L2355" i="1"/>
  <c r="O2355" i="1" s="1"/>
  <c r="L2699" i="1"/>
  <c r="O2699" i="1" s="1"/>
  <c r="L2051" i="1"/>
  <c r="O2051" i="1" s="1"/>
  <c r="L1647" i="1"/>
  <c r="O1647" i="1" s="1"/>
  <c r="L2440" i="1"/>
  <c r="O2440" i="1" s="1"/>
  <c r="L2159" i="1"/>
  <c r="O2159" i="1" s="1"/>
  <c r="L1889" i="1"/>
  <c r="O1889" i="1" s="1"/>
  <c r="L1640" i="1"/>
  <c r="O1640" i="1" s="1"/>
  <c r="L1263" i="1"/>
  <c r="O1263" i="1" s="1"/>
  <c r="L1025" i="1"/>
  <c r="O1025" i="1" s="1"/>
  <c r="L1009" i="1"/>
  <c r="O1009" i="1" s="1"/>
  <c r="L1026" i="1"/>
  <c r="O1026" i="1" s="1"/>
  <c r="L1027" i="1"/>
  <c r="O1027" i="1" s="1"/>
  <c r="L1663" i="1"/>
  <c r="O1663" i="1" s="1"/>
  <c r="L1028" i="1"/>
  <c r="O1028" i="1" s="1"/>
  <c r="L1012" i="1"/>
  <c r="O1012" i="1" s="1"/>
  <c r="L1003" i="1"/>
  <c r="O1003" i="1" s="1"/>
  <c r="L967" i="1"/>
  <c r="O967" i="1" s="1"/>
  <c r="L1575" i="1"/>
  <c r="O1575" i="1" s="1"/>
  <c r="L1023" i="1"/>
  <c r="O1023" i="1" s="1"/>
  <c r="L1013" i="1"/>
  <c r="O1013" i="1" s="1"/>
  <c r="L1004" i="1"/>
  <c r="O1004" i="1" s="1"/>
  <c r="L1018" i="1"/>
  <c r="O1018" i="1" s="1"/>
  <c r="L1261" i="1"/>
  <c r="O1261" i="1" s="1"/>
  <c r="L1019" i="1"/>
  <c r="O1019" i="1" s="1"/>
  <c r="L1262" i="1"/>
  <c r="O1262" i="1" s="1"/>
  <c r="L1270" i="1"/>
  <c r="O1270" i="1" s="1"/>
  <c r="L1024" i="1"/>
  <c r="O1024" i="1" s="1"/>
  <c r="L1017" i="1"/>
  <c r="O1017" i="1" s="1"/>
  <c r="L1008" i="1"/>
  <c r="O1008" i="1" s="1"/>
  <c r="L1015" i="1"/>
  <c r="O1015" i="1" s="1"/>
  <c r="L1002" i="1"/>
  <c r="O1002" i="1" s="1"/>
  <c r="L950" i="1"/>
  <c r="O950" i="1" s="1"/>
  <c r="L1005" i="1"/>
  <c r="O1005" i="1" s="1"/>
  <c r="L969" i="1"/>
  <c r="O969" i="1" s="1"/>
  <c r="L1006" i="1"/>
  <c r="O1006" i="1" s="1"/>
  <c r="L1010" i="1"/>
  <c r="O1010" i="1" s="1"/>
  <c r="L1011" i="1"/>
  <c r="O1011" i="1" s="1"/>
  <c r="L1014" i="1"/>
  <c r="O1014" i="1" s="1"/>
  <c r="L4778" i="1"/>
  <c r="O4778" i="1" s="1"/>
  <c r="L2657" i="1"/>
  <c r="O2657" i="1" s="1"/>
  <c r="L2481" i="1"/>
  <c r="O2481" i="1" s="1"/>
  <c r="L2312" i="1"/>
  <c r="O2312" i="1" s="1"/>
  <c r="L2271" i="1"/>
  <c r="O2271" i="1" s="1"/>
  <c r="L2650" i="1"/>
  <c r="O2650" i="1" s="1"/>
  <c r="L2658" i="1"/>
  <c r="O2658" i="1" s="1"/>
  <c r="L2565" i="1"/>
  <c r="O2565" i="1" s="1"/>
  <c r="L2313" i="1"/>
  <c r="O2313" i="1" s="1"/>
  <c r="L2232" i="1"/>
  <c r="O2232" i="1" s="1"/>
  <c r="L2675" i="1"/>
  <c r="O2675" i="1" s="1"/>
  <c r="L2298" i="1"/>
  <c r="O2298" i="1" s="1"/>
  <c r="L2720" i="1"/>
  <c r="O2720" i="1" s="1"/>
  <c r="L2645" i="1"/>
  <c r="O2645" i="1" s="1"/>
  <c r="L2226" i="1"/>
  <c r="O2226" i="1" s="1"/>
  <c r="L2266" i="1"/>
  <c r="O2266" i="1" s="1"/>
  <c r="L2721" i="1"/>
  <c r="O2721" i="1" s="1"/>
  <c r="L2677" i="1"/>
  <c r="O2677" i="1" s="1"/>
  <c r="L2452" i="1"/>
  <c r="O2452" i="1" s="1"/>
  <c r="L2715" i="1"/>
  <c r="O2715" i="1" s="1"/>
  <c r="L2654" i="1"/>
  <c r="O2654" i="1" s="1"/>
  <c r="L2539" i="1"/>
  <c r="O2539" i="1" s="1"/>
  <c r="L2244" i="1"/>
  <c r="O2244" i="1" s="1"/>
  <c r="L2211" i="1"/>
  <c r="O2211" i="1" s="1"/>
  <c r="L2655" i="1"/>
  <c r="O2655" i="1" s="1"/>
  <c r="L2609" i="1"/>
  <c r="O2609" i="1" s="1"/>
  <c r="L2423" i="1"/>
  <c r="O2423" i="1" s="1"/>
  <c r="L2302" i="1"/>
  <c r="O2302" i="1" s="1"/>
  <c r="L2318" i="1"/>
  <c r="O2318" i="1" s="1"/>
  <c r="L2189" i="1"/>
  <c r="O2189" i="1" s="1"/>
  <c r="L2132" i="1"/>
  <c r="O2132" i="1" s="1"/>
  <c r="L1987" i="1"/>
  <c r="O1987" i="1" s="1"/>
  <c r="L2011" i="1"/>
  <c r="O2011" i="1" s="1"/>
  <c r="L2019" i="1"/>
  <c r="O2019" i="1" s="1"/>
  <c r="L1737" i="1"/>
  <c r="O1737" i="1" s="1"/>
  <c r="L1685" i="1"/>
  <c r="O1685" i="1" s="1"/>
  <c r="L2274" i="1"/>
  <c r="O2274" i="1" s="1"/>
  <c r="L1915" i="1"/>
  <c r="O1915" i="1" s="1"/>
  <c r="L1923" i="1"/>
  <c r="O1923" i="1" s="1"/>
  <c r="L1864" i="1"/>
  <c r="O1864" i="1" s="1"/>
  <c r="L1746" i="1"/>
  <c r="O1746" i="1" s="1"/>
  <c r="L1712" i="1"/>
  <c r="O1712" i="1" s="1"/>
  <c r="L1720" i="1"/>
  <c r="O1720" i="1" s="1"/>
  <c r="L2278" i="1"/>
  <c r="O2278" i="1" s="1"/>
  <c r="L1989" i="1"/>
  <c r="O1989" i="1" s="1"/>
  <c r="L1924" i="1"/>
  <c r="O1924" i="1" s="1"/>
  <c r="L1932" i="1"/>
  <c r="O1932" i="1" s="1"/>
  <c r="L1897" i="1"/>
  <c r="O1897" i="1" s="1"/>
  <c r="L1721" i="1"/>
  <c r="O1721" i="1" s="1"/>
  <c r="L2169" i="1"/>
  <c r="O2169" i="1" s="1"/>
  <c r="L2103" i="1"/>
  <c r="O2103" i="1" s="1"/>
  <c r="L2127" i="1"/>
  <c r="O2127" i="1" s="1"/>
  <c r="L2151" i="1"/>
  <c r="O2151" i="1" s="1"/>
  <c r="L1917" i="1"/>
  <c r="O1917" i="1" s="1"/>
  <c r="L2177" i="1"/>
  <c r="O2177" i="1" s="1"/>
  <c r="L2007" i="1"/>
  <c r="O2007" i="1" s="1"/>
  <c r="L1926" i="1"/>
  <c r="O1926" i="1" s="1"/>
  <c r="L1899" i="1"/>
  <c r="O1899" i="1" s="1"/>
  <c r="L1882" i="1"/>
  <c r="O1882" i="1" s="1"/>
  <c r="L1621" i="1"/>
  <c r="O1621" i="1" s="1"/>
  <c r="L2382" i="1"/>
  <c r="O2382" i="1" s="1"/>
  <c r="L2209" i="1"/>
  <c r="O2209" i="1" s="1"/>
  <c r="L2182" i="1"/>
  <c r="O2182" i="1" s="1"/>
  <c r="L2016" i="1"/>
  <c r="O2016" i="1" s="1"/>
  <c r="L1927" i="1"/>
  <c r="O1927" i="1" s="1"/>
  <c r="L2270" i="1"/>
  <c r="O2270" i="1" s="1"/>
  <c r="L2041" i="1"/>
  <c r="O2041" i="1" s="1"/>
  <c r="L2049" i="1"/>
  <c r="O2049" i="1" s="1"/>
  <c r="L1976" i="1"/>
  <c r="O1976" i="1" s="1"/>
  <c r="L1850" i="1"/>
  <c r="O1850" i="1" s="1"/>
  <c r="L1743" i="1"/>
  <c r="O1743" i="1" s="1"/>
  <c r="L2272" i="1"/>
  <c r="O2272" i="1" s="1"/>
  <c r="L2139" i="1"/>
  <c r="O2139" i="1" s="1"/>
  <c r="L1994" i="1"/>
  <c r="O1994" i="1" s="1"/>
  <c r="L2034" i="1"/>
  <c r="O2034" i="1" s="1"/>
  <c r="L1977" i="1"/>
  <c r="O1977" i="1" s="1"/>
  <c r="L1884" i="1"/>
  <c r="O1884" i="1" s="1"/>
  <c r="L981" i="1"/>
  <c r="O981" i="1" s="1"/>
  <c r="L897" i="1"/>
  <c r="O897" i="1" s="1"/>
  <c r="L1282" i="1"/>
  <c r="O1282" i="1" s="1"/>
  <c r="L900" i="1"/>
  <c r="O900" i="1" s="1"/>
  <c r="L893" i="1"/>
  <c r="O893" i="1" s="1"/>
  <c r="L1728" i="1"/>
  <c r="O1728" i="1" s="1"/>
  <c r="L1635" i="1"/>
  <c r="O1635" i="1" s="1"/>
  <c r="L1260" i="1"/>
  <c r="O1260" i="1" s="1"/>
  <c r="L1115" i="1"/>
  <c r="O1115" i="1" s="1"/>
  <c r="L1082" i="1"/>
  <c r="O1082" i="1" s="1"/>
  <c r="L896" i="1"/>
  <c r="O896" i="1" s="1"/>
  <c r="L895" i="1"/>
  <c r="O895" i="1" s="1"/>
  <c r="L673" i="1"/>
  <c r="O673" i="1" s="1"/>
  <c r="L520" i="1"/>
  <c r="O520" i="1" s="1"/>
  <c r="L411" i="1"/>
  <c r="O411" i="1" s="1"/>
  <c r="L412" i="1"/>
  <c r="O412" i="1" s="1"/>
  <c r="L574" i="1"/>
  <c r="O574" i="1" s="1"/>
  <c r="L762" i="1"/>
  <c r="O762" i="1" s="1"/>
  <c r="L741" i="1"/>
  <c r="O741" i="1" s="1"/>
  <c r="L406" i="1"/>
  <c r="O406" i="1" s="1"/>
  <c r="L848" i="1"/>
  <c r="O848" i="1" s="1"/>
  <c r="L817" i="1"/>
  <c r="O817" i="1" s="1"/>
  <c r="L511" i="1"/>
  <c r="O511" i="1" s="1"/>
  <c r="L499" i="1"/>
  <c r="O499" i="1" s="1"/>
  <c r="L841" i="1"/>
  <c r="O841" i="1" s="1"/>
  <c r="L757" i="1"/>
  <c r="O757" i="1" s="1"/>
  <c r="L542" i="1"/>
  <c r="O542" i="1" s="1"/>
  <c r="L409" i="1"/>
  <c r="O409" i="1" s="1"/>
  <c r="L937" i="1"/>
  <c r="O937" i="1" s="1"/>
  <c r="L426" i="1"/>
  <c r="O426" i="1" s="1"/>
  <c r="L410" i="1"/>
  <c r="O410" i="1" s="1"/>
  <c r="L4378" i="1"/>
  <c r="O4378" i="1" s="1"/>
  <c r="L4379" i="1"/>
  <c r="O4379" i="1" s="1"/>
  <c r="L4380" i="1"/>
  <c r="O4380" i="1" s="1"/>
  <c r="L4381" i="1"/>
  <c r="O4381" i="1" s="1"/>
  <c r="L4372" i="1"/>
  <c r="O4372" i="1" s="1"/>
  <c r="L4849" i="1"/>
  <c r="O4849" i="1" s="1"/>
  <c r="L3906" i="1"/>
  <c r="O3906" i="1" s="1"/>
  <c r="L2988" i="1"/>
  <c r="O2988" i="1" s="1"/>
  <c r="L2934" i="1"/>
  <c r="O2934" i="1" s="1"/>
  <c r="L2844" i="1"/>
  <c r="O2844" i="1" s="1"/>
  <c r="L4883" i="1"/>
  <c r="O4883" i="1" s="1"/>
  <c r="L3903" i="1"/>
  <c r="O3903" i="1" s="1"/>
  <c r="L2936" i="1"/>
  <c r="O2936" i="1" s="1"/>
  <c r="L4868" i="1"/>
  <c r="O4868" i="1" s="1"/>
  <c r="L2937" i="1"/>
  <c r="O2937" i="1" s="1"/>
  <c r="L2846" i="1"/>
  <c r="O2846" i="1" s="1"/>
  <c r="L4861" i="1"/>
  <c r="O4861" i="1" s="1"/>
  <c r="L4801" i="1"/>
  <c r="O4801" i="1" s="1"/>
  <c r="L2985" i="1"/>
  <c r="O2985" i="1" s="1"/>
  <c r="L2923" i="1"/>
  <c r="O2923" i="1" s="1"/>
  <c r="L2939" i="1"/>
  <c r="O2939" i="1" s="1"/>
  <c r="L4795" i="1"/>
  <c r="O4795" i="1" s="1"/>
  <c r="L2940" i="1"/>
  <c r="O2940" i="1" s="1"/>
  <c r="L2948" i="1"/>
  <c r="O2948" i="1" s="1"/>
  <c r="L2456" i="1"/>
  <c r="O2456" i="1" s="1"/>
  <c r="L2877" i="1"/>
  <c r="O2877" i="1" s="1"/>
  <c r="L2441" i="1"/>
  <c r="O2441" i="1" s="1"/>
  <c r="L2436" i="1"/>
  <c r="O2436" i="1" s="1"/>
  <c r="L2400" i="1"/>
  <c r="O2400" i="1" s="1"/>
  <c r="L2941" i="1"/>
  <c r="O2941" i="1" s="1"/>
  <c r="L2878" i="1"/>
  <c r="O2878" i="1" s="1"/>
  <c r="L2618" i="1"/>
  <c r="O2618" i="1" s="1"/>
  <c r="L2491" i="1"/>
  <c r="O2491" i="1" s="1"/>
  <c r="L2879" i="1"/>
  <c r="O2879" i="1" s="1"/>
  <c r="L2528" i="1"/>
  <c r="O2528" i="1" s="1"/>
  <c r="L2457" i="1"/>
  <c r="O2457" i="1" s="1"/>
  <c r="L2386" i="1"/>
  <c r="O2386" i="1" s="1"/>
  <c r="L2627" i="1"/>
  <c r="O2627" i="1" s="1"/>
  <c r="L2510" i="1"/>
  <c r="O2510" i="1" s="1"/>
  <c r="L2210" i="1"/>
  <c r="O2210" i="1" s="1"/>
  <c r="L2881" i="1"/>
  <c r="O2881" i="1" s="1"/>
  <c r="L2478" i="1"/>
  <c r="O2478" i="1" s="1"/>
  <c r="L2260" i="1"/>
  <c r="O2260" i="1" s="1"/>
  <c r="L2882" i="1"/>
  <c r="O2882" i="1" s="1"/>
  <c r="L2684" i="1"/>
  <c r="O2684" i="1" s="1"/>
  <c r="L2495" i="1"/>
  <c r="O2495" i="1" s="1"/>
  <c r="L2415" i="1"/>
  <c r="O2415" i="1" s="1"/>
  <c r="L2524" i="1"/>
  <c r="O2524" i="1" s="1"/>
  <c r="L2055" i="1"/>
  <c r="O2055" i="1" s="1"/>
  <c r="L2058" i="1"/>
  <c r="O2058" i="1" s="1"/>
  <c r="L2192" i="1"/>
  <c r="O2192" i="1" s="1"/>
  <c r="L2709" i="1"/>
  <c r="O2709" i="1" s="1"/>
  <c r="L2398" i="1"/>
  <c r="O2398" i="1" s="1"/>
  <c r="L1600" i="1"/>
  <c r="O1600" i="1" s="1"/>
  <c r="L1550" i="1"/>
  <c r="O1550" i="1" s="1"/>
  <c r="L1472" i="1"/>
  <c r="O1472" i="1" s="1"/>
  <c r="L1284" i="1"/>
  <c r="O1284" i="1" s="1"/>
  <c r="L1158" i="1"/>
  <c r="O1158" i="1" s="1"/>
  <c r="L1062" i="1"/>
  <c r="O1062" i="1" s="1"/>
  <c r="L1457" i="1"/>
  <c r="O1457" i="1" s="1"/>
  <c r="L1224" i="1"/>
  <c r="O1224" i="1" s="1"/>
  <c r="L1093" i="1"/>
  <c r="O1093" i="1" s="1"/>
  <c r="L1063" i="1"/>
  <c r="O1063" i="1" s="1"/>
  <c r="L1145" i="1"/>
  <c r="O1145" i="1" s="1"/>
  <c r="L1038" i="1"/>
  <c r="O1038" i="1" s="1"/>
  <c r="L1266" i="1"/>
  <c r="O1266" i="1" s="1"/>
  <c r="L1034" i="1"/>
  <c r="O1034" i="1" s="1"/>
  <c r="L916" i="1"/>
  <c r="O916" i="1" s="1"/>
  <c r="L1448" i="1"/>
  <c r="O1448" i="1" s="1"/>
  <c r="L1309" i="1"/>
  <c r="O1309" i="1" s="1"/>
  <c r="L1219" i="1"/>
  <c r="O1219" i="1" s="1"/>
  <c r="L1181" i="1"/>
  <c r="O1181" i="1" s="1"/>
  <c r="L1204" i="1"/>
  <c r="O1204" i="1" s="1"/>
  <c r="L1412" i="1"/>
  <c r="O1412" i="1" s="1"/>
  <c r="L1213" i="1"/>
  <c r="O1213" i="1" s="1"/>
  <c r="L1134" i="1"/>
  <c r="O1134" i="1" s="1"/>
  <c r="L1455" i="1"/>
  <c r="O1455" i="1" s="1"/>
  <c r="L1443" i="1"/>
  <c r="O1443" i="1" s="1"/>
  <c r="L1246" i="1"/>
  <c r="O1246" i="1" s="1"/>
  <c r="L1075" i="1"/>
  <c r="O1075" i="1" s="1"/>
  <c r="L1035" i="1"/>
  <c r="O1035" i="1" s="1"/>
  <c r="L987" i="1"/>
  <c r="O987" i="1" s="1"/>
  <c r="L919" i="1"/>
  <c r="O919" i="1" s="1"/>
  <c r="L946" i="1"/>
  <c r="O946" i="1" s="1"/>
  <c r="L785" i="1"/>
  <c r="O785" i="1" s="1"/>
  <c r="L502" i="1"/>
  <c r="O502" i="1" s="1"/>
  <c r="L439" i="1"/>
  <c r="O439" i="1" s="1"/>
  <c r="L335" i="1"/>
  <c r="O335" i="1" s="1"/>
  <c r="L375" i="1"/>
  <c r="O375" i="1" s="1"/>
  <c r="L852" i="1"/>
  <c r="O852" i="1" s="1"/>
  <c r="L789" i="1"/>
  <c r="O789" i="1" s="1"/>
  <c r="L608" i="1"/>
  <c r="O608" i="1" s="1"/>
  <c r="L553" i="1"/>
  <c r="O553" i="1" s="1"/>
  <c r="L251" i="1"/>
  <c r="O251" i="1" s="1"/>
  <c r="L911" i="1"/>
  <c r="O911" i="1" s="1"/>
  <c r="L798" i="1"/>
  <c r="O798" i="1" s="1"/>
  <c r="L441" i="1"/>
  <c r="O441" i="1" s="1"/>
  <c r="L433" i="1"/>
  <c r="O433" i="1" s="1"/>
  <c r="L306" i="1"/>
  <c r="O306" i="1" s="1"/>
  <c r="L345" i="1"/>
  <c r="O345" i="1" s="1"/>
  <c r="L746" i="1"/>
  <c r="O746" i="1" s="1"/>
  <c r="L422" i="1"/>
  <c r="O422" i="1" s="1"/>
  <c r="L324" i="1"/>
  <c r="O324" i="1" s="1"/>
  <c r="L347" i="1"/>
  <c r="O347" i="1" s="1"/>
  <c r="L372" i="1"/>
  <c r="O372" i="1" s="1"/>
  <c r="L748" i="1"/>
  <c r="O748" i="1" s="1"/>
  <c r="L589" i="1"/>
  <c r="O589" i="1" s="1"/>
  <c r="L827" i="1"/>
  <c r="O827" i="1" s="1"/>
  <c r="L81" i="1"/>
  <c r="O81" i="1" s="1"/>
  <c r="L82" i="1"/>
  <c r="O82" i="1" s="1"/>
  <c r="L4873" i="1"/>
  <c r="O4873" i="1" s="1"/>
  <c r="L4889" i="1"/>
  <c r="O4889" i="1" s="1"/>
  <c r="L4813" i="1"/>
  <c r="O4813" i="1" s="1"/>
  <c r="L4829" i="1"/>
  <c r="O4829" i="1" s="1"/>
  <c r="L3892" i="1"/>
  <c r="O3892" i="1" s="1"/>
  <c r="L4874" i="1"/>
  <c r="O4874" i="1" s="1"/>
  <c r="L4882" i="1"/>
  <c r="O4882" i="1" s="1"/>
  <c r="L4750" i="1"/>
  <c r="O4750" i="1" s="1"/>
  <c r="L3893" i="1"/>
  <c r="O3893" i="1" s="1"/>
  <c r="L3901" i="1"/>
  <c r="O3901" i="1" s="1"/>
  <c r="L4924" i="1"/>
  <c r="O4924" i="1" s="1"/>
  <c r="L4799" i="1"/>
  <c r="O4799" i="1" s="1"/>
  <c r="L4807" i="1"/>
  <c r="O4807" i="1" s="1"/>
  <c r="L4760" i="1"/>
  <c r="O4760" i="1" s="1"/>
  <c r="L3894" i="1"/>
  <c r="O3894" i="1" s="1"/>
  <c r="L3886" i="1"/>
  <c r="O3886" i="1" s="1"/>
  <c r="L4884" i="1"/>
  <c r="O4884" i="1" s="1"/>
  <c r="L4744" i="1"/>
  <c r="O4744" i="1" s="1"/>
  <c r="L3984" i="1"/>
  <c r="O3984" i="1" s="1"/>
  <c r="L3887" i="1"/>
  <c r="O3887" i="1" s="1"/>
  <c r="L3895" i="1"/>
  <c r="O3895" i="1" s="1"/>
  <c r="L2907" i="1"/>
  <c r="O2907" i="1" s="1"/>
  <c r="L4853" i="1"/>
  <c r="O4853" i="1" s="1"/>
  <c r="L4893" i="1"/>
  <c r="O4893" i="1" s="1"/>
  <c r="L3983" i="1"/>
  <c r="O3983" i="1" s="1"/>
  <c r="L3888" i="1"/>
  <c r="O3888" i="1" s="1"/>
  <c r="L3896" i="1"/>
  <c r="O3896" i="1" s="1"/>
  <c r="L3883" i="1"/>
  <c r="O3883" i="1" s="1"/>
  <c r="L2902" i="1"/>
  <c r="O2902" i="1" s="1"/>
  <c r="L4783" i="1"/>
  <c r="O4783" i="1" s="1"/>
  <c r="L3889" i="1"/>
  <c r="O3889" i="1" s="1"/>
  <c r="L3897" i="1"/>
  <c r="O3897" i="1" s="1"/>
  <c r="L2903" i="1"/>
  <c r="O2903" i="1" s="1"/>
  <c r="L4847" i="1"/>
  <c r="O4847" i="1" s="1"/>
  <c r="L4811" i="1"/>
  <c r="O4811" i="1" s="1"/>
  <c r="L3890" i="1"/>
  <c r="O3890" i="1" s="1"/>
  <c r="L3898" i="1"/>
  <c r="O3898" i="1" s="1"/>
  <c r="L2911" i="1"/>
  <c r="O2911" i="1" s="1"/>
  <c r="L4804" i="1"/>
  <c r="O4804" i="1" s="1"/>
  <c r="L4812" i="1"/>
  <c r="O4812" i="1" s="1"/>
  <c r="L4864" i="1"/>
  <c r="O4864" i="1" s="1"/>
  <c r="L4736" i="1"/>
  <c r="O4736" i="1" s="1"/>
  <c r="L4828" i="1"/>
  <c r="O4828" i="1" s="1"/>
  <c r="L2912" i="1"/>
  <c r="O2912" i="1" s="1"/>
  <c r="L3891" i="1"/>
  <c r="O3891" i="1" s="1"/>
  <c r="L3899" i="1"/>
  <c r="O3899" i="1" s="1"/>
  <c r="L1042" i="1"/>
  <c r="O1042" i="1" s="1"/>
  <c r="L1040" i="1"/>
  <c r="O1040" i="1" s="1"/>
  <c r="L259" i="1"/>
  <c r="O259" i="1" s="1"/>
  <c r="L185" i="1"/>
  <c r="O185" i="1" s="1"/>
  <c r="L112" i="1"/>
  <c r="O112" i="1" s="1"/>
  <c r="L206" i="1"/>
  <c r="O206" i="1" s="1"/>
  <c r="L200" i="1"/>
  <c r="O200" i="1" s="1"/>
  <c r="L107" i="1"/>
  <c r="O107" i="1" s="1"/>
  <c r="L149" i="1"/>
  <c r="O149" i="1" s="1"/>
  <c r="L917" i="1"/>
  <c r="O917" i="1" s="1"/>
  <c r="L204" i="1"/>
  <c r="O204" i="1" s="1"/>
  <c r="L199" i="1"/>
  <c r="O199" i="1" s="1"/>
  <c r="L184" i="1"/>
  <c r="O184" i="1" s="1"/>
  <c r="L182" i="1"/>
  <c r="O182" i="1" s="1"/>
  <c r="L150" i="1"/>
  <c r="O150" i="1" s="1"/>
  <c r="L183" i="1"/>
  <c r="O183" i="1" s="1"/>
  <c r="L215" i="1"/>
  <c r="O215" i="1" s="1"/>
  <c r="L3004" i="1"/>
  <c r="O3004" i="1" s="1"/>
  <c r="L2967" i="1"/>
  <c r="O2967" i="1" s="1"/>
  <c r="L2969" i="1"/>
  <c r="O2969" i="1" s="1"/>
  <c r="L2977" i="1"/>
  <c r="O2977" i="1" s="1"/>
  <c r="L2954" i="1"/>
  <c r="O2954" i="1" s="1"/>
  <c r="L3001" i="1"/>
  <c r="O3001" i="1" s="1"/>
  <c r="L2925" i="1"/>
  <c r="O2925" i="1" s="1"/>
  <c r="L2971" i="1"/>
  <c r="O2971" i="1" s="1"/>
  <c r="L2507" i="1"/>
  <c r="O2507" i="1" s="1"/>
  <c r="L2281" i="1"/>
  <c r="O2281" i="1" s="1"/>
  <c r="L2723" i="1"/>
  <c r="O2723" i="1" s="1"/>
  <c r="L2704" i="1"/>
  <c r="O2704" i="1" s="1"/>
  <c r="L2712" i="1"/>
  <c r="O2712" i="1" s="1"/>
  <c r="L2450" i="1"/>
  <c r="O2450" i="1" s="1"/>
  <c r="L2225" i="1"/>
  <c r="O2225" i="1" s="1"/>
  <c r="L2484" i="1"/>
  <c r="O2484" i="1" s="1"/>
  <c r="L2451" i="1"/>
  <c r="O2451" i="1" s="1"/>
  <c r="L2438" i="1"/>
  <c r="O2438" i="1" s="1"/>
  <c r="L2338" i="1"/>
  <c r="O2338" i="1" s="1"/>
  <c r="L2591" i="1"/>
  <c r="O2591" i="1" s="1"/>
  <c r="L2568" i="1"/>
  <c r="O2568" i="1" s="1"/>
  <c r="L2284" i="1"/>
  <c r="O2284" i="1" s="1"/>
  <c r="L3002" i="1"/>
  <c r="O3002" i="1" s="1"/>
  <c r="L2414" i="1"/>
  <c r="O2414" i="1" s="1"/>
  <c r="L2372" i="1"/>
  <c r="O2372" i="1" s="1"/>
  <c r="L2317" i="1"/>
  <c r="O2317" i="1" s="1"/>
  <c r="L2446" i="1"/>
  <c r="O2446" i="1" s="1"/>
  <c r="L2397" i="1"/>
  <c r="O2397" i="1" s="1"/>
  <c r="L2349" i="1"/>
  <c r="O2349" i="1" s="1"/>
  <c r="L2342" i="1"/>
  <c r="O2342" i="1" s="1"/>
  <c r="L1954" i="1"/>
  <c r="O1954" i="1" s="1"/>
  <c r="L1878" i="1"/>
  <c r="O1878" i="1" s="1"/>
  <c r="L1675" i="1"/>
  <c r="O1675" i="1" s="1"/>
  <c r="L2066" i="1"/>
  <c r="O2066" i="1" s="1"/>
  <c r="L2955" i="1"/>
  <c r="O2955" i="1" s="1"/>
  <c r="L2224" i="1"/>
  <c r="O2224" i="1" s="1"/>
  <c r="L2119" i="1"/>
  <c r="O2119" i="1" s="1"/>
  <c r="L2075" i="1"/>
  <c r="O2075" i="1" s="1"/>
  <c r="L1957" i="1"/>
  <c r="O1957" i="1" s="1"/>
  <c r="L2488" i="1"/>
  <c r="O2488" i="1" s="1"/>
  <c r="L2181" i="1"/>
  <c r="O2181" i="1" s="1"/>
  <c r="L2068" i="1"/>
  <c r="O2068" i="1" s="1"/>
  <c r="L1679" i="1"/>
  <c r="O1679" i="1" s="1"/>
  <c r="L2085" i="1"/>
  <c r="O2085" i="1" s="1"/>
  <c r="L2287" i="1"/>
  <c r="O2287" i="1" s="1"/>
  <c r="L2213" i="1"/>
  <c r="O2213" i="1" s="1"/>
  <c r="L2215" i="1"/>
  <c r="O2215" i="1" s="1"/>
  <c r="L1945" i="1"/>
  <c r="O1945" i="1" s="1"/>
  <c r="L1616" i="1"/>
  <c r="O1616" i="1" s="1"/>
  <c r="L1464" i="1"/>
  <c r="O1464" i="1" s="1"/>
  <c r="L1414" i="1"/>
  <c r="O1414" i="1" s="1"/>
  <c r="L1255" i="1"/>
  <c r="O1255" i="1" s="1"/>
  <c r="L1143" i="1"/>
  <c r="O1143" i="1" s="1"/>
  <c r="L1037" i="1"/>
  <c r="O1037" i="1" s="1"/>
  <c r="L1474" i="1"/>
  <c r="O1474" i="1" s="1"/>
  <c r="L1432" i="1"/>
  <c r="O1432" i="1" s="1"/>
  <c r="L1384" i="1"/>
  <c r="O1384" i="1" s="1"/>
  <c r="L1225" i="1"/>
  <c r="O1225" i="1" s="1"/>
  <c r="L1265" i="1"/>
  <c r="O1265" i="1" s="1"/>
  <c r="L1160" i="1"/>
  <c r="O1160" i="1" s="1"/>
  <c r="L1467" i="1"/>
  <c r="O1467" i="1" s="1"/>
  <c r="L1390" i="1"/>
  <c r="O1390" i="1" s="1"/>
  <c r="L1218" i="1"/>
  <c r="O1218" i="1" s="1"/>
  <c r="L1188" i="1"/>
  <c r="O1188" i="1" s="1"/>
  <c r="L1161" i="1"/>
  <c r="O1161" i="1" s="1"/>
  <c r="L1079" i="1"/>
  <c r="O1079" i="1" s="1"/>
  <c r="L1601" i="1"/>
  <c r="O1601" i="1" s="1"/>
  <c r="L1460" i="1"/>
  <c r="O1460" i="1" s="1"/>
  <c r="L1434" i="1"/>
  <c r="O1434" i="1" s="1"/>
  <c r="L1378" i="1"/>
  <c r="O1378" i="1" s="1"/>
  <c r="L1243" i="1"/>
  <c r="O1243" i="1" s="1"/>
  <c r="L1170" i="1"/>
  <c r="O1170" i="1" s="1"/>
  <c r="L1411" i="1"/>
  <c r="O1411" i="1" s="1"/>
  <c r="L1387" i="1"/>
  <c r="O1387" i="1" s="1"/>
  <c r="L1171" i="1"/>
  <c r="O1171" i="1" s="1"/>
  <c r="L1462" i="1"/>
  <c r="O1462" i="1" s="1"/>
  <c r="L1420" i="1"/>
  <c r="O1420" i="1" s="1"/>
  <c r="L1155" i="1"/>
  <c r="O1155" i="1" s="1"/>
  <c r="L1116" i="1"/>
  <c r="O1116" i="1" s="1"/>
  <c r="L1413" i="1"/>
  <c r="O1413" i="1" s="1"/>
  <c r="L1206" i="1"/>
  <c r="O1206" i="1" s="1"/>
  <c r="L1254" i="1"/>
  <c r="O1254" i="1" s="1"/>
  <c r="L1176" i="1"/>
  <c r="O1176" i="1" s="1"/>
  <c r="L851" i="1"/>
  <c r="O851" i="1" s="1"/>
  <c r="L820" i="1"/>
  <c r="O820" i="1" s="1"/>
  <c r="L552" i="1"/>
  <c r="O552" i="1" s="1"/>
  <c r="L514" i="1"/>
  <c r="O514" i="1" s="1"/>
  <c r="L472" i="1"/>
  <c r="O472" i="1" s="1"/>
  <c r="L545" i="1"/>
  <c r="O545" i="1" s="1"/>
  <c r="L473" i="1"/>
  <c r="O473" i="1" s="1"/>
  <c r="L838" i="1"/>
  <c r="O838" i="1" s="1"/>
  <c r="L483" i="1"/>
  <c r="O483" i="1" s="1"/>
  <c r="L475" i="1"/>
  <c r="O475" i="1" s="1"/>
  <c r="L322" i="1"/>
  <c r="O322" i="1" s="1"/>
  <c r="L460" i="1"/>
  <c r="O460" i="1" s="1"/>
  <c r="L469" i="1"/>
  <c r="O469" i="1" s="1"/>
  <c r="L408" i="1"/>
  <c r="O408" i="1" s="1"/>
  <c r="L826" i="1"/>
  <c r="O826" i="1" s="1"/>
  <c r="L478" i="1"/>
  <c r="O478" i="1" s="1"/>
  <c r="L398" i="1"/>
  <c r="O398" i="1" s="1"/>
  <c r="L301" i="1"/>
  <c r="O301" i="1" s="1"/>
  <c r="L758" i="1"/>
  <c r="O758" i="1" s="1"/>
  <c r="L463" i="1"/>
  <c r="O463" i="1" s="1"/>
  <c r="L471" i="1"/>
  <c r="O471" i="1" s="1"/>
  <c r="L479" i="1"/>
  <c r="O479" i="1" s="1"/>
  <c r="T7" i="2"/>
  <c r="L4375" i="1"/>
  <c r="O4375" i="1" s="1"/>
  <c r="L2975" i="1"/>
  <c r="O2975" i="1" s="1"/>
  <c r="L2978" i="1"/>
  <c r="O2978" i="1" s="1"/>
  <c r="L2979" i="1"/>
  <c r="O2979" i="1" s="1"/>
  <c r="L2316" i="1"/>
  <c r="O2316" i="1" s="1"/>
  <c r="L2708" i="1"/>
  <c r="O2708" i="1" s="1"/>
  <c r="L2341" i="1"/>
  <c r="O2341" i="1" s="1"/>
  <c r="L2200" i="1"/>
  <c r="O2200" i="1" s="1"/>
  <c r="L2056" i="1"/>
  <c r="O2056" i="1" s="1"/>
  <c r="L3018" i="1"/>
  <c r="O3018" i="1" s="1"/>
  <c r="L2188" i="1"/>
  <c r="O2188" i="1" s="1"/>
  <c r="L1395" i="1"/>
  <c r="O1395" i="1" s="1"/>
  <c r="L1424" i="1"/>
  <c r="O1424" i="1" s="1"/>
  <c r="L1599" i="1"/>
  <c r="O1599" i="1" s="1"/>
  <c r="L1163" i="1"/>
  <c r="O1163" i="1" s="1"/>
  <c r="L1183" i="1"/>
  <c r="O1183" i="1" s="1"/>
  <c r="L1191" i="1"/>
  <c r="O1191" i="1" s="1"/>
  <c r="L1125" i="1"/>
  <c r="O1125" i="1" s="1"/>
  <c r="L768" i="1"/>
  <c r="O768" i="1" s="1"/>
  <c r="L593" i="1"/>
  <c r="O593" i="1" s="1"/>
  <c r="L4787" i="1"/>
  <c r="O4787" i="1" s="1"/>
  <c r="L4762" i="1"/>
  <c r="O4762" i="1" s="1"/>
  <c r="L2289" i="1"/>
  <c r="O2289" i="1" s="1"/>
  <c r="L2573" i="1"/>
  <c r="O2573" i="1" s="1"/>
  <c r="L2697" i="1"/>
  <c r="O2697" i="1" s="1"/>
  <c r="L2250" i="1"/>
  <c r="O2250" i="1" s="1"/>
  <c r="L2331" i="1"/>
  <c r="O2331" i="1" s="1"/>
  <c r="L2251" i="1"/>
  <c r="O2251" i="1" s="1"/>
  <c r="L2218" i="1"/>
  <c r="O2218" i="1" s="1"/>
  <c r="L2356" i="1"/>
  <c r="O2356" i="1" s="1"/>
  <c r="L2629" i="1"/>
  <c r="O2629" i="1" s="1"/>
  <c r="L2220" i="1"/>
  <c r="O2220" i="1" s="1"/>
  <c r="L2656" i="1"/>
  <c r="O2656" i="1" s="1"/>
  <c r="L1816" i="1"/>
  <c r="O1816" i="1" s="1"/>
  <c r="L2004" i="1"/>
  <c r="O2004" i="1" s="1"/>
  <c r="L1825" i="1"/>
  <c r="O1825" i="1" s="1"/>
  <c r="L2582" i="1"/>
  <c r="O2582" i="1" s="1"/>
  <c r="L2110" i="1"/>
  <c r="O2110" i="1" s="1"/>
  <c r="L1880" i="1"/>
  <c r="O1880" i="1" s="1"/>
  <c r="L1818" i="1"/>
  <c r="O1818" i="1" s="1"/>
  <c r="L2014" i="1"/>
  <c r="O2014" i="1" s="1"/>
  <c r="L2096" i="1"/>
  <c r="O2096" i="1" s="1"/>
  <c r="L2233" i="1"/>
  <c r="O2233" i="1" s="1"/>
  <c r="L2178" i="1"/>
  <c r="O2178" i="1" s="1"/>
  <c r="L1761" i="1"/>
  <c r="O1761" i="1" s="1"/>
  <c r="L1680" i="1"/>
  <c r="O1680" i="1" s="1"/>
  <c r="L1622" i="1"/>
  <c r="O1622" i="1" s="1"/>
  <c r="L1598" i="1"/>
  <c r="O1598" i="1" s="1"/>
  <c r="L1869" i="1"/>
  <c r="O1869" i="1" s="1"/>
  <c r="L1838" i="1"/>
  <c r="O1838" i="1" s="1"/>
  <c r="L2099" i="1"/>
  <c r="O2099" i="1" s="1"/>
  <c r="L1798" i="1"/>
  <c r="O1798" i="1" s="1"/>
  <c r="L1524" i="1"/>
  <c r="O1524" i="1" s="1"/>
  <c r="L1518" i="1"/>
  <c r="O1518" i="1" s="1"/>
  <c r="L1126" i="1"/>
  <c r="O1126" i="1" s="1"/>
  <c r="L1092" i="1"/>
  <c r="O1092" i="1" s="1"/>
  <c r="L1581" i="1"/>
  <c r="O1581" i="1" s="1"/>
  <c r="L1525" i="1"/>
  <c r="O1525" i="1" s="1"/>
  <c r="L1482" i="1"/>
  <c r="O1482" i="1" s="1"/>
  <c r="L1178" i="1"/>
  <c r="O1178" i="1" s="1"/>
  <c r="L1483" i="1"/>
  <c r="O1483" i="1" s="1"/>
  <c r="L1376" i="1"/>
  <c r="O1376" i="1" s="1"/>
  <c r="L1299" i="1"/>
  <c r="O1299" i="1" s="1"/>
  <c r="L1300" i="1"/>
  <c r="O1300" i="1" s="1"/>
  <c r="L1316" i="1"/>
  <c r="O1316" i="1" s="1"/>
  <c r="L1087" i="1"/>
  <c r="O1087" i="1" s="1"/>
  <c r="L1489" i="1"/>
  <c r="O1489" i="1" s="1"/>
  <c r="L1391" i="1"/>
  <c r="O1391" i="1" s="1"/>
  <c r="L1386" i="1"/>
  <c r="O1386" i="1" s="1"/>
  <c r="L1677" i="1"/>
  <c r="O1677" i="1" s="1"/>
  <c r="L1556" i="1"/>
  <c r="O1556" i="1" s="1"/>
  <c r="L1507" i="1"/>
  <c r="O1507" i="1" s="1"/>
  <c r="L1490" i="1"/>
  <c r="O1490" i="1" s="1"/>
  <c r="L1392" i="1"/>
  <c r="O1392" i="1" s="1"/>
  <c r="L1400" i="1"/>
  <c r="O1400" i="1" s="1"/>
  <c r="L1500" i="1"/>
  <c r="O1500" i="1" s="1"/>
  <c r="L1124" i="1"/>
  <c r="O1124" i="1" s="1"/>
  <c r="L1517" i="1"/>
  <c r="O1517" i="1" s="1"/>
  <c r="L1501" i="1"/>
  <c r="O1501" i="1" s="1"/>
  <c r="L1492" i="1"/>
  <c r="O1492" i="1" s="1"/>
  <c r="L1402" i="1"/>
  <c r="O1402" i="1" s="1"/>
  <c r="L1135" i="1"/>
  <c r="O1135" i="1" s="1"/>
  <c r="L727" i="1"/>
  <c r="O727" i="1" s="1"/>
  <c r="L486" i="1"/>
  <c r="O486" i="1" s="1"/>
  <c r="L695" i="1"/>
  <c r="O695" i="1" s="1"/>
  <c r="L624" i="1"/>
  <c r="O624" i="1" s="1"/>
  <c r="L448" i="1"/>
  <c r="O448" i="1" s="1"/>
  <c r="L740" i="1"/>
  <c r="O740" i="1" s="1"/>
  <c r="L581" i="1"/>
  <c r="O581" i="1" s="1"/>
  <c r="L489" i="1"/>
  <c r="O489" i="1" s="1"/>
  <c r="L354" i="1"/>
  <c r="O354" i="1" s="1"/>
  <c r="L942" i="1"/>
  <c r="O942" i="1" s="1"/>
  <c r="L355" i="1"/>
  <c r="O355" i="1" s="1"/>
  <c r="L292" i="1"/>
  <c r="O292" i="1" s="1"/>
  <c r="L671" i="1"/>
  <c r="O671" i="1" s="1"/>
  <c r="L766" i="1"/>
  <c r="O766" i="1" s="1"/>
  <c r="L485" i="1"/>
  <c r="O485" i="1" s="1"/>
  <c r="L4377" i="1"/>
  <c r="O437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8" authorId="0" shapeId="0" xr:uid="{1C69EE23-58B3-4B1E-A779-B84A987009BB}">
      <text>
        <r>
          <rPr>
            <sz val="11"/>
            <color rgb="FF333333"/>
            <rFont val="Calibri"/>
            <family val="2"/>
          </rPr>
          <t>tr18325ps:
 Centro Brasileiro da Visão - CBV, em Brasília, não realiza este procedimento.</t>
        </r>
      </text>
    </comment>
    <comment ref="A2848" authorId="0" shapeId="0" xr:uid="{8D050D99-8B82-4189-B93A-0EE12B3162A1}">
      <text>
        <r>
          <rPr>
            <sz val="11"/>
            <color rgb="FF333333"/>
            <rFont val="Calibri"/>
            <family val="2"/>
          </rPr>
          <t>tr18325ps:
 Centro Brasileiro da Visão - CBV, em Brasília, não realiza este procedimento.</t>
        </r>
      </text>
    </comment>
    <comment ref="A2849" authorId="0" shapeId="0" xr:uid="{873B0ACB-0AB1-4FC6-BDC5-C4DBD2D2A4BE}">
      <text>
        <r>
          <rPr>
            <sz val="11"/>
            <color rgb="FF333333"/>
            <rFont val="Calibri"/>
            <family val="2"/>
          </rPr>
          <t>tr18325ps:
 Centro Brasileiro da Visão - CBV, em Brasília, não realiza este procedimento.</t>
        </r>
      </text>
    </comment>
    <comment ref="A2883" authorId="0" shapeId="0" xr:uid="{355D5B43-42E6-4294-9A12-7CB0775A57D5}">
      <text>
        <r>
          <rPr>
            <sz val="11"/>
            <color rgb="FF333333"/>
            <rFont val="Calibri"/>
            <family val="2"/>
          </rPr>
          <t>tr18325ps:
 Centro Brasileiro da Visão - CBV, em Brasília, não realiza este procedimento.</t>
        </r>
      </text>
    </comment>
    <comment ref="A4584" authorId="0" shapeId="0" xr:uid="{141D9911-3383-4C49-95DF-05BDF631710B}">
      <text>
        <r>
          <rPr>
            <sz val="11"/>
            <color rgb="FF333333"/>
            <rFont val="Calibri"/>
            <family val="2"/>
          </rPr>
          <t>tr18325ps:
 Centro Brasileiro da Visão - CBV, em Brasília, não realiza este procedimento.</t>
        </r>
      </text>
    </comment>
  </commentList>
</comments>
</file>

<file path=xl/sharedStrings.xml><?xml version="1.0" encoding="utf-8"?>
<sst xmlns="http://schemas.openxmlformats.org/spreadsheetml/2006/main" count="9547" uniqueCount="5061">
  <si>
    <t>Codigos</t>
  </si>
  <si>
    <t>DESCRIÇÃO</t>
  </si>
  <si>
    <t>Fração do Porte</t>
  </si>
  <si>
    <t>Porte</t>
  </si>
  <si>
    <t>Custo Operac.</t>
  </si>
  <si>
    <t>Nº Aux</t>
  </si>
  <si>
    <t>Porte Anest.</t>
  </si>
  <si>
    <t>Filme</t>
  </si>
  <si>
    <t>Fração do Filme</t>
  </si>
  <si>
    <t>Incidência</t>
  </si>
  <si>
    <t>Portes (R$)</t>
  </si>
  <si>
    <t>Procedimento (R$)</t>
  </si>
  <si>
    <t>UCO (R$)</t>
  </si>
  <si>
    <t>Filme (R$)</t>
  </si>
  <si>
    <t>VALOR FINAL</t>
  </si>
  <si>
    <t xml:space="preserve">FUNDO DE ASSISTÊNCIA À SAÚDE DOS DEPUTADOS DISTRITAIS E DOS SERVIDORES DA CÂMARA LEGISLATIVA DO DISTRITO FEDERAL - FASCAL  </t>
  </si>
  <si>
    <t>INSTRUÇÕES GERAIS</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</si>
  <si>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</si>
  <si>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</si>
  <si>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</si>
  <si>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</si>
  <si>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</si>
  <si>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</si>
  <si>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</si>
  <si>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</si>
  <si>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</si>
  <si>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</si>
  <si>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</si>
  <si>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</si>
  <si>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</si>
  <si>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</si>
  <si>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</si>
  <si>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</si>
  <si>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</si>
  <si>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</si>
  <si>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</si>
  <si>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</si>
  <si>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</si>
  <si>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</si>
  <si>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</si>
  <si>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</si>
  <si>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</si>
  <si>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</si>
  <si>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</si>
  <si>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</si>
  <si>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</si>
  <si>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observações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</si>
  <si>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</si>
  <si>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</si>
  <si>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(1114)</t>
  </si>
  <si>
    <t>Em consultório (no horário normal ou preestabelecido)</t>
  </si>
  <si>
    <t>2B</t>
  </si>
  <si>
    <t>Em domicílio</t>
  </si>
  <si>
    <t>3A</t>
  </si>
  <si>
    <t>Em pronto socorro</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</si>
  <si>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</si>
  <si>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</si>
  <si>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</si>
  <si>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 PRAZO DE VALIDADE - RECONSULTA</t>
  </si>
  <si>
    <t>4 A consulta médica compreende a anamnese, o exame físico, conclusão diagnóstica, prognóstico e prescrição terapêutica, caracterizando, assim, um ato médico completo (concluído ou não num único período de tempo).</t>
  </si>
  <si>
    <t>5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</si>
  <si>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6 Se, porventura, esse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</si>
  <si>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7 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</si>
  <si>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</si>
  <si>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</si>
  <si>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</si>
  <si>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</si>
  <si>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Para visita hospitalar, será observado o que consta dos itens 3.1 e 6 das Instruções Gerais</t>
  </si>
  <si>
    <t>RecémNascido (10103007)</t>
  </si>
  <si>
    <t>Atendimento ao recém-nascido em berçário</t>
  </si>
  <si>
    <t>3C</t>
  </si>
  <si>
    <t>Atendimento ao recém-nascido em sala de parto (parto normal ou operatório de baixo risco)</t>
  </si>
  <si>
    <t>4C</t>
  </si>
  <si>
    <t>Atendimento ao recém-nascido em sala de parto (parto normal ou operatório de alto risco)</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</si>
  <si>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</si>
  <si>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</si>
  <si>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</si>
  <si>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</si>
  <si>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feita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</si>
  <si>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</si>
  <si>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necessita de manobras de reanimação com uso de O2 sob pressão positiva e/ou entubação traqueal.</t>
  </si>
  <si>
    <t>UTI (10104003)</t>
  </si>
  <si>
    <t>Atendimento do intensivista diarista (por dia e por paciente)</t>
  </si>
  <si>
    <t>Atendimento médico do intensivista em UTI geral ou pediátrica (plantão de 12 horas por paciente)</t>
  </si>
  <si>
    <t>10104992 OBSERVAÇÕES:</t>
  </si>
  <si>
    <t>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</si>
  <si>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Estão incluídos nos portes do plantonista: intubação, monitorizações clínicas com ou sem auxílio de equipamentos, desfibrilação e punção venosa (intracath).</t>
  </si>
  <si>
    <t>Os atos do médico assistente ou de especialistas, quando praticados por solicitação do intensivista serão valorados considerando os atendimentos efetivamente realizados e registrados em prontuário.</t>
  </si>
  <si>
    <t>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</si>
  <si>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</si>
  <si>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</si>
  <si>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Transporte extra-hospitalar terrestre de pacientes graves, por hora adicional - até o retorno do médico à base</t>
  </si>
  <si>
    <t>Transporte extra-hospitalar aéreo ou aquático de pacientes graves, 1ª hora - a partir do deslocamento do médico</t>
  </si>
  <si>
    <t>4A</t>
  </si>
  <si>
    <t>Transporte extra-hospitalar aéreo ou aquático de pacientes graves, por hora adicional</t>
  </si>
  <si>
    <t>Acompanhamento médico para transporte intra-hospitalar de pacientes graves, com ventilação assistida, da UTI para o centro de diagnósitco</t>
  </si>
  <si>
    <t>Outros (10106006)</t>
  </si>
  <si>
    <t>Aconselhamento genético</t>
  </si>
  <si>
    <t>Atendimento ao familiar do adolescente</t>
  </si>
  <si>
    <t>1C</t>
  </si>
  <si>
    <t>Atendimento pediátrico a gestantes (3º trimestre)</t>
  </si>
  <si>
    <t>Junta Médica (três ou mais profissionais) - destina-se ao esclarecimento diagnóstico ou decisão de conduta em caso de difícil solução - por profissional</t>
  </si>
  <si>
    <t>3B</t>
  </si>
  <si>
    <t>Atendimento ambulatorial em puericultura</t>
  </si>
  <si>
    <t>10106995 OBSERVAÇÕES:</t>
  </si>
  <si>
    <t>a) Referente ao código 10106014:</t>
  </si>
  <si>
    <t>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</si>
  <si>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</si>
  <si>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Não se refere à consulta por patologia aguda ou crônica já identificada</t>
  </si>
  <si>
    <t>O atendimento ambulatorial em puericultura é sequencial e limitado, conforme calendário abaixo</t>
  </si>
  <si>
    <t>O atendimento ambulatorial em puericultura inclui as ações a serem realizadas nos atendimentos agendados em conformidade com os itens abaixo descritos: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</si>
  <si>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</si>
  <si>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</si>
  <si>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</si>
  <si>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</si>
  <si>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</si>
  <si>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</si>
  <si>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</si>
  <si>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</si>
  <si>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</si>
  <si>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</si>
  <si>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</si>
  <si>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</si>
  <si>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</si>
  <si>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</si>
  <si>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</si>
  <si>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</si>
  <si>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Acompanhamento clínico ambulatorial pós-transplante renal - por avaliação</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</si>
  <si>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</si>
  <si>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</si>
  <si>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</si>
  <si>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</si>
  <si>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</si>
  <si>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</si>
  <si>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</si>
  <si>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</si>
  <si>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Rejeição de enxerto renal - tratamento ambulatorial - avaliação clínica diária</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</si>
  <si>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</si>
  <si>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</si>
  <si>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</si>
  <si>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</si>
  <si>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</si>
  <si>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Ativação do implante coclear</t>
  </si>
  <si>
    <t>Mapeamento e balanceamento dos eletrodos do implante coclear unilateral</t>
  </si>
  <si>
    <t>Troca do processador de áudio do implante coclear unilateral</t>
  </si>
  <si>
    <t>Monitorizações (20102003)</t>
  </si>
  <si>
    <t>Holter de 24 horas - 2 ou mais canais - analógico</t>
  </si>
  <si>
    <t>Holter de 24 horas - 3 canais - digital</t>
  </si>
  <si>
    <t>Monitorização ambulatorial da pressão arterial - MAPA (24 horas)</t>
  </si>
  <si>
    <t>Monitor de eventos sintomáticos por 15 a 30 dias (LOOPER)</t>
  </si>
  <si>
    <t>Tilt teste</t>
  </si>
  <si>
    <t>Reabilitações  Sessões (20103000)</t>
  </si>
  <si>
    <t>Adaptação e treinamento de recursos ópticos para visão subnormal (por sessão) - binocular</t>
  </si>
  <si>
    <t>Amputação bilateral (preparação do coto)</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</si>
  <si>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</si>
  <si>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</si>
  <si>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</si>
  <si>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</si>
  <si>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</si>
  <si>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</si>
  <si>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</si>
  <si>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Atividade reflexa ou aplicação de técnica cinesioterápica específica</t>
  </si>
  <si>
    <t>Atividades em escola de postura (máximo de 10 pessoas) - por sessão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</si>
  <si>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</si>
  <si>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</si>
  <si>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</si>
  <si>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</si>
  <si>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</si>
  <si>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</si>
  <si>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</si>
  <si>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</si>
  <si>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</si>
  <si>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</si>
  <si>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</si>
  <si>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</si>
  <si>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</si>
  <si>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</si>
  <si>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</si>
  <si>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</si>
  <si>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</si>
  <si>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</si>
  <si>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</si>
  <si>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</si>
  <si>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</si>
  <si>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</si>
  <si>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</si>
  <si>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</si>
  <si>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</si>
  <si>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</si>
  <si>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</si>
  <si>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</si>
  <si>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</si>
  <si>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</si>
  <si>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</si>
  <si>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</si>
  <si>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</si>
  <si>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</si>
  <si>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</si>
  <si>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</si>
  <si>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</si>
  <si>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</si>
  <si>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dependência de atividades da vida diária</t>
  </si>
  <si>
    <t>Recuperação funcional pós-operatória ou por imobilização da patologia vertebral</t>
  </si>
  <si>
    <t>Procedimentos mesoterápicos (por região anatômica)</t>
  </si>
  <si>
    <t>Procedimentos mesoterápicos com calcitonina (qualquer segmento)</t>
  </si>
  <si>
    <t>Processos inflamatórios pélvicos</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</si>
  <si>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</si>
  <si>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</si>
  <si>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</si>
  <si>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</si>
  <si>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Queimados - seguimento ambulatorial para prevenção de sequelas (por segmento)</t>
  </si>
  <si>
    <t>Reabilitação de paciente com endoprótese</t>
  </si>
  <si>
    <t>Reabilitação labiríntica (por sessão)</t>
  </si>
  <si>
    <t>Reabilitação perineal com biofeedback</t>
  </si>
  <si>
    <t>Recuperação funcional de distúrbios crânio-faciais</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</si>
  <si>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</si>
  <si>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</si>
  <si>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</si>
  <si>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</si>
  <si>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</si>
  <si>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</si>
  <si>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</si>
  <si>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</si>
  <si>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</si>
  <si>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</si>
  <si>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Cateterismo vesical em retenção urinária</t>
  </si>
  <si>
    <t>Cerumen - remoção (bilateral)</t>
  </si>
  <si>
    <t>Crioterapia (grupo de até 5 lesões)</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</si>
  <si>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</si>
  <si>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</si>
  <si>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</si>
  <si>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</si>
  <si>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</si>
  <si>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</si>
  <si>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</si>
  <si>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</si>
  <si>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</si>
  <si>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</si>
  <si>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</si>
  <si>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</si>
  <si>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</si>
  <si>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</si>
  <si>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</si>
  <si>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</si>
  <si>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</si>
  <si>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</si>
  <si>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</si>
  <si>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</si>
  <si>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</si>
  <si>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</si>
  <si>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</si>
  <si>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Terapia imunobiológica intravenosa (por sessão)</t>
  </si>
  <si>
    <t>Estimulação magnética transcraniana superficial (repetida) – EMT</t>
  </si>
  <si>
    <t>Terapia imunobiológica subcutânea (por sessão)-ambulatorial</t>
  </si>
  <si>
    <t>Estimulação magnética transcraniana superficial (repetida) ¿ EMT</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</si>
  <si>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</si>
  <si>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</si>
  <si>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</si>
  <si>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</si>
  <si>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</si>
  <si>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</si>
  <si>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</si>
  <si>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</si>
  <si>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</si>
  <si>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</si>
  <si>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5 É necessário a presença do médico durante a realização do ato No caso de internação, não será remunerada nem a consulta nem a visita hospitalar</t>
  </si>
  <si>
    <t>6 A cada 10 sessões, em período não inferior a 30 dias, será realizada pelo fisiatra uma revisão, que é equivalente a uma consulta médica assim remunerada</t>
  </si>
  <si>
    <t>Avaliações/Acompanhamentos (20201001)</t>
  </si>
  <si>
    <t>Acompanhamento clínico de transplante renal no período de internação do receptor e do doador (pós-operatório até 15 dias)</t>
  </si>
  <si>
    <t>14A</t>
  </si>
  <si>
    <t>Acompanhamento peroperatório</t>
  </si>
  <si>
    <t>Assistência cardiológica peroperatória em cirurgia geral e em parto (primeira hora)</t>
  </si>
  <si>
    <t>Assistência cardiológica peroperatória em cirurgia geral e em parto (horas suplementares) - máximo de 4 horas</t>
  </si>
  <si>
    <t>Cardioversão elétrica eletiva (avaliação clínica, eletrocardiográfica, indispensável à desfibrilação)</t>
  </si>
  <si>
    <t>Rejeição de enxerto renal - tratamento internado - avaliação clínica diária - por visita</t>
  </si>
  <si>
    <t>Transplante duplo rim-pâncreas - acompanhamento clínico (pós-operatório até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</si>
  <si>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</si>
  <si>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</si>
  <si>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</si>
  <si>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</si>
  <si>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</si>
  <si>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20201990 OBSERVAÇÕES:</t>
  </si>
  <si>
    <t>Referente ao código 20201028:</t>
  </si>
  <si>
    <t>* O acompanhamento será remunerado quando solicitado e justificado pelo cirurgião</t>
  </si>
  <si>
    <r>
      <t xml:space="preserve">Referente ao código </t>
    </r>
    <r>
      <rPr>
        <b/>
        <sz val="8"/>
        <color indexed="10"/>
        <rFont val="Calibri"/>
        <family val="2"/>
      </rPr>
      <t>20201076</t>
    </r>
    <r>
      <rPr>
        <b/>
        <sz val="8"/>
        <color indexed="8"/>
        <rFont val="Calibri"/>
        <family val="2"/>
      </rPr>
      <t>:</t>
    </r>
  </si>
  <si>
    <t>* Quando necessário acompanhamento clínico diário além dos 15 dias previstos, a valoração do ato médico corresponderá a uma visita hospitalar diária</t>
  </si>
  <si>
    <t>Monitorizações (20202008)</t>
  </si>
  <si>
    <t>Cardiotocografia anteparto</t>
  </si>
  <si>
    <t>Cardiotocografia intraparto (por hora) até 6 horas externa</t>
  </si>
  <si>
    <t>Monitorização hemodinâmica invasiva (por 12 horas)</t>
  </si>
  <si>
    <t>Monitorização neurofisiológica intra-operatória</t>
  </si>
  <si>
    <t>7C</t>
  </si>
  <si>
    <t>Potencial evocado intra-operatório - monitorização cirúrgica (PE/IO)</t>
  </si>
  <si>
    <t>Monitorização da pressão intracraniana (por dia)</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</si>
  <si>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</si>
  <si>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</si>
  <si>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</si>
  <si>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</si>
  <si>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</si>
  <si>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</si>
  <si>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</si>
  <si>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</si>
  <si>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</si>
  <si>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</si>
  <si>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</si>
  <si>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8B</t>
  </si>
  <si>
    <t>Pulsoterapia intravenosa (por sessão)</t>
  </si>
  <si>
    <t>20299001 OBSERVAÇÕES:</t>
  </si>
  <si>
    <t>Os atos médicos praticados pelo anestesiologista serão valorados pelo porte 1, código 31602312, quando houver necessidade da sua participação</t>
  </si>
  <si>
    <t>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</si>
  <si>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</si>
  <si>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</si>
  <si>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</si>
  <si>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</si>
  <si>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</si>
  <si>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</si>
  <si>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</si>
  <si>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</si>
  <si>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</si>
  <si>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</si>
  <si>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</si>
  <si>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</si>
  <si>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</si>
  <si>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</si>
  <si>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</si>
  <si>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</si>
  <si>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</si>
  <si>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</si>
  <si>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</si>
  <si>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</si>
  <si>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</si>
  <si>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</si>
  <si>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</si>
  <si>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</si>
  <si>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</si>
  <si>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</si>
  <si>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</si>
  <si>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</si>
  <si>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</si>
  <si>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</si>
  <si>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</si>
  <si>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</si>
  <si>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</si>
  <si>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</si>
  <si>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</si>
  <si>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</si>
  <si>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</si>
  <si>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</si>
  <si>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</si>
  <si>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</si>
  <si>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</si>
  <si>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</si>
  <si>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</si>
  <si>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</si>
  <si>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</si>
  <si>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</si>
  <si>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</si>
  <si>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</si>
  <si>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</si>
  <si>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</si>
  <si>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</si>
  <si>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</si>
  <si>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</si>
  <si>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Exérese de higroma cístico no RN e lactente</t>
  </si>
  <si>
    <t>11C</t>
  </si>
  <si>
    <t>Exérese de lesão com auto-enxertia</t>
  </si>
  <si>
    <t>5C</t>
  </si>
  <si>
    <t>Exérese e sutura de lesões (circulares ou não) com rotação de retalhos cutâneos</t>
  </si>
  <si>
    <t>5A</t>
  </si>
  <si>
    <t>Exérese de lesão / tumor de pele e mucosas</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</si>
  <si>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</si>
  <si>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</si>
  <si>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</si>
  <si>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</si>
  <si>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</si>
  <si>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</si>
  <si>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</si>
  <si>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</si>
  <si>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</si>
  <si>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</si>
  <si>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</si>
  <si>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</si>
  <si>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8A</t>
  </si>
  <si>
    <t>Face - biópsia</t>
  </si>
  <si>
    <t>Ferimentos infectados e mordidas de animais (desbridamento)</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</si>
  <si>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</si>
  <si>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</si>
  <si>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</si>
  <si>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</si>
  <si>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</si>
  <si>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</si>
  <si>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</si>
  <si>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</si>
  <si>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</si>
  <si>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</si>
  <si>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</si>
  <si>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</si>
  <si>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</si>
  <si>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</si>
  <si>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</si>
  <si>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</si>
  <si>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</si>
  <si>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</si>
  <si>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</si>
  <si>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</si>
  <si>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</si>
  <si>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</si>
  <si>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</si>
  <si>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</si>
  <si>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</si>
  <si>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</si>
  <si>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</si>
  <si>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</si>
  <si>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Exérese e sutura de hemangioma, linfangioma ou nevus (por grupo de até 5 lesões)</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</si>
  <si>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</si>
  <si>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</si>
  <si>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</si>
  <si>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</si>
  <si>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</si>
  <si>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</si>
  <si>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</si>
  <si>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</si>
  <si>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01 UT - não comporta auxílio;</t>
  </si>
  <si>
    <t>02 a 03 Uts - um auxiliar;</t>
  </si>
  <si>
    <t>04 ou mais Uts -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</si>
  <si>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</si>
  <si>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</si>
  <si>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</si>
  <si>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</si>
  <si>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</si>
  <si>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</si>
  <si>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</si>
  <si>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</si>
  <si>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</si>
  <si>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</si>
  <si>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</si>
  <si>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</si>
  <si>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</si>
  <si>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</si>
  <si>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</si>
  <si>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</si>
  <si>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</si>
  <si>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</si>
  <si>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</si>
  <si>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</si>
  <si>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</si>
  <si>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</si>
  <si>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</si>
  <si>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</si>
  <si>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</si>
  <si>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</si>
  <si>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</si>
  <si>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</si>
  <si>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</si>
  <si>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</si>
  <si>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</si>
  <si>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</si>
  <si>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</si>
  <si>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</si>
  <si>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</si>
  <si>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</si>
  <si>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</si>
  <si>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</si>
  <si>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</si>
  <si>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</si>
  <si>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</si>
  <si>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</si>
  <si>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</si>
  <si>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</si>
  <si>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</si>
  <si>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</si>
  <si>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</si>
  <si>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</si>
  <si>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</si>
  <si>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</si>
  <si>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</si>
  <si>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</si>
  <si>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</si>
  <si>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</si>
  <si>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</si>
  <si>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</si>
  <si>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</si>
  <si>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</si>
  <si>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</si>
  <si>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</si>
  <si>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</si>
  <si>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</si>
  <si>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</si>
  <si>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</si>
  <si>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</si>
  <si>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</si>
  <si>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</si>
  <si>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</si>
  <si>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</si>
  <si>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</si>
  <si>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</si>
  <si>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</si>
  <si>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Uvulopalatofaringoplastia (qualquer técnica)</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</si>
  <si>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</si>
  <si>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</si>
  <si>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</si>
  <si>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</si>
  <si>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</si>
  <si>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</si>
  <si>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</si>
  <si>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</si>
  <si>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</si>
  <si>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</si>
  <si>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</si>
  <si>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</si>
  <si>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</si>
  <si>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</si>
  <si>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</si>
  <si>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</si>
  <si>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</si>
  <si>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</si>
  <si>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</si>
  <si>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</si>
  <si>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</si>
  <si>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</si>
  <si>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</si>
  <si>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</si>
  <si>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</si>
  <si>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</si>
  <si>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</si>
  <si>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</si>
  <si>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</si>
  <si>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</si>
  <si>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</si>
  <si>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</si>
  <si>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</si>
  <si>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</si>
  <si>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</si>
  <si>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</si>
  <si>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</si>
  <si>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</si>
  <si>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</si>
  <si>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</si>
  <si>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</si>
  <si>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</si>
  <si>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</si>
  <si>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</si>
  <si>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</si>
  <si>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</si>
  <si>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</si>
  <si>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</si>
  <si>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</si>
  <si>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</si>
  <si>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</si>
  <si>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</si>
  <si>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</si>
  <si>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</si>
  <si>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Osteotomias alvéolo palatinas</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</si>
  <si>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</si>
  <si>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</si>
  <si>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</si>
  <si>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</si>
  <si>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</si>
  <si>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</si>
  <si>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Reconstrução parcial da mandíbula com enxerto ósseo</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</si>
  <si>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</si>
  <si>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</si>
  <si>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</si>
  <si>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</si>
  <si>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</si>
  <si>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</si>
  <si>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</si>
  <si>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</si>
  <si>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</si>
  <si>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</si>
  <si>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</si>
  <si>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</si>
  <si>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</si>
  <si>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</si>
  <si>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</si>
  <si>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</si>
  <si>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</si>
  <si>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</si>
  <si>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</si>
  <si>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</si>
  <si>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</si>
  <si>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</si>
  <si>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</si>
  <si>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</si>
  <si>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</si>
  <si>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</si>
  <si>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</si>
  <si>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</si>
  <si>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</si>
  <si>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</si>
  <si>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</si>
  <si>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</si>
  <si>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</si>
  <si>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</si>
  <si>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</si>
  <si>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</si>
  <si>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</si>
  <si>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</si>
  <si>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</si>
  <si>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</si>
  <si>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</si>
  <si>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</si>
  <si>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</si>
  <si>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</si>
  <si>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</si>
  <si>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</si>
  <si>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</si>
  <si>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</si>
  <si>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</si>
  <si>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</si>
  <si>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</si>
  <si>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</si>
  <si>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</si>
  <si>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</si>
  <si>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</si>
  <si>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Biópsia de paratireóide</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</si>
  <si>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</si>
  <si>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</si>
  <si>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</si>
  <si>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</si>
  <si>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</si>
  <si>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</si>
  <si>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</si>
  <si>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</si>
  <si>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</si>
  <si>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</si>
  <si>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</si>
  <si>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</si>
  <si>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</si>
  <si>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</si>
  <si>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</si>
  <si>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</si>
  <si>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</si>
  <si>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</si>
  <si>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</si>
  <si>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</si>
  <si>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</si>
  <si>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</si>
  <si>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</si>
  <si>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6C</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</si>
  <si>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</si>
  <si>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</si>
  <si>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</si>
  <si>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</si>
  <si>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</si>
  <si>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</si>
  <si>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</si>
  <si>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</si>
  <si>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</si>
  <si>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</si>
  <si>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</si>
  <si>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</si>
  <si>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</si>
  <si>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</si>
  <si>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</si>
  <si>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</si>
  <si>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</si>
  <si>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</si>
  <si>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</si>
  <si>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</si>
  <si>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</si>
  <si>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</si>
  <si>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</si>
  <si>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</si>
  <si>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</si>
  <si>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</si>
  <si>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</si>
  <si>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</si>
  <si>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</si>
  <si>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</si>
  <si>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</si>
  <si>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</si>
  <si>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</si>
  <si>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</si>
  <si>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</si>
  <si>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</si>
  <si>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</si>
  <si>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</si>
  <si>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</si>
  <si>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</si>
  <si>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</si>
  <si>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Sutura de conjuntiva</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</si>
  <si>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</si>
  <si>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</si>
  <si>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</si>
  <si>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</si>
  <si>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</si>
  <si>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</si>
  <si>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</si>
  <si>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</si>
  <si>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</si>
  <si>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</si>
  <si>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</si>
  <si>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</si>
  <si>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</si>
  <si>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</si>
  <si>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</si>
  <si>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</si>
  <si>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</si>
  <si>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</si>
  <si>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</si>
  <si>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</si>
  <si>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</si>
  <si>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</si>
  <si>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</si>
  <si>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</si>
  <si>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</si>
  <si>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</si>
  <si>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</si>
  <si>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</si>
  <si>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</si>
  <si>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Biópsia de vítreo via pars plana</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</si>
  <si>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</si>
  <si>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</si>
  <si>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</si>
  <si>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</si>
  <si>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</si>
  <si>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</si>
  <si>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</si>
  <si>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</si>
  <si>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</si>
  <si>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</si>
  <si>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</si>
  <si>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</si>
  <si>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</si>
  <si>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 código 30307139:</t>
  </si>
  <si>
    <t>No porte atribuído, já está incluído a paracentese da câmara anterior;</t>
  </si>
  <si>
    <t>Realização em ambiente estéril (centro cirúrgico) com internação de curta permanência, não inclusa;</t>
  </si>
  <si>
    <t>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</si>
  <si>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</si>
  <si>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</si>
  <si>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</si>
  <si>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</si>
  <si>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</si>
  <si>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</si>
  <si>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</si>
  <si>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Reconstituição de globo ocular com lesão de estruturas intra-oculares</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</si>
  <si>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</si>
  <si>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</si>
  <si>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</si>
  <si>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</si>
  <si>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</si>
  <si>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</si>
  <si>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</si>
  <si>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</si>
  <si>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</si>
  <si>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</si>
  <si>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</si>
  <si>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</si>
  <si>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Cirurgia antiglaucomatosa via angular com implante de drenagem, por técnica minimamente invasiva</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</si>
  <si>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</si>
  <si>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</si>
  <si>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</si>
  <si>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</si>
  <si>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</si>
  <si>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</si>
  <si>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</si>
  <si>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Aplicação de placa radiativa episcleral</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</si>
  <si>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</si>
  <si>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</si>
  <si>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</si>
  <si>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</si>
  <si>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</si>
  <si>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</si>
  <si>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</si>
  <si>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</si>
  <si>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</si>
  <si>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</si>
  <si>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</si>
  <si>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</si>
  <si>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</si>
  <si>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</si>
  <si>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</si>
  <si>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</si>
  <si>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</si>
  <si>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</si>
  <si>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</si>
  <si>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</si>
  <si>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</si>
  <si>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</si>
  <si>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</si>
  <si>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</si>
  <si>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</si>
  <si>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</si>
  <si>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</si>
  <si>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</si>
  <si>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</si>
  <si>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</si>
  <si>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</si>
  <si>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</si>
  <si>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</si>
  <si>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</si>
  <si>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</si>
  <si>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</si>
  <si>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</si>
  <si>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</si>
  <si>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</si>
  <si>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</si>
  <si>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</si>
  <si>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</si>
  <si>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</si>
  <si>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</si>
  <si>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</si>
  <si>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</si>
  <si>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</si>
  <si>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</si>
  <si>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</si>
  <si>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</si>
  <si>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</si>
  <si>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</si>
  <si>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</si>
  <si>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</si>
  <si>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</si>
  <si>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</si>
  <si>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</si>
  <si>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</si>
  <si>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</si>
  <si>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</si>
  <si>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</si>
  <si>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</si>
  <si>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</si>
  <si>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</si>
  <si>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</si>
  <si>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</si>
  <si>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</si>
  <si>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</si>
  <si>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</si>
  <si>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</si>
  <si>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</si>
  <si>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</si>
  <si>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 xml:space="preserve"> 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</si>
  <si>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</si>
  <si>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</si>
  <si>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</si>
  <si>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</si>
  <si>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</si>
  <si>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</si>
  <si>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</si>
  <si>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</si>
  <si>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</si>
  <si>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</si>
  <si>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</si>
  <si>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</si>
  <si>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</si>
  <si>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</si>
  <si>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</si>
  <si>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</si>
  <si>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</si>
  <si>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</si>
  <si>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</si>
  <si>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</si>
  <si>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</si>
  <si>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</si>
  <si>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</si>
  <si>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</si>
  <si>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</si>
  <si>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</si>
  <si>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</si>
  <si>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</si>
  <si>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</si>
  <si>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</si>
  <si>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</si>
  <si>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</si>
  <si>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</si>
  <si>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</si>
  <si>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</si>
  <si>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</si>
  <si>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</si>
  <si>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</si>
  <si>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</si>
  <si>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</si>
  <si>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</si>
  <si>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</si>
  <si>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</si>
  <si>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</si>
  <si>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</si>
  <si>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</si>
  <si>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</si>
  <si>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</si>
  <si>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</si>
  <si>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</si>
  <si>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</si>
  <si>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</si>
  <si>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</si>
  <si>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</si>
  <si>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</si>
  <si>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</si>
  <si>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</si>
  <si>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</si>
  <si>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</si>
  <si>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</si>
  <si>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</si>
  <si>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</si>
  <si>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</si>
  <si>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</si>
  <si>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</si>
  <si>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</si>
  <si>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</si>
  <si>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</si>
  <si>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</si>
  <si>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Seios paranasais - biópsia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</si>
  <si>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</si>
  <si>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</si>
  <si>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</si>
  <si>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</si>
  <si>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</si>
  <si>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</si>
  <si>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</si>
  <si>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</si>
  <si>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</si>
  <si>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</si>
  <si>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</si>
  <si>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</si>
  <si>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</si>
  <si>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</si>
  <si>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</si>
  <si>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</si>
  <si>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</si>
  <si>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</si>
  <si>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</si>
  <si>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Rinossinusite frontal aguda recorrente (CID10: J011);</t>
  </si>
  <si>
    <t>Rinossinusite frontal crônica sem polipose (CID10: J321);</t>
  </si>
  <si>
    <t>Mucocele de seio frontal (CID10: J341);</t>
  </si>
  <si>
    <t>Seio frontal silencioso;</t>
  </si>
  <si>
    <t>Barotrauma (barosinus) seio frontal (CID10: T701);</t>
  </si>
  <si>
    <t>Pneumo sinus dilantansde frontal</t>
  </si>
  <si>
    <t>Procedimentos excludentes:</t>
  </si>
  <si>
    <t>30502217  Sinusectomia frontal com retalho osteoplástico ou via coronal;</t>
  </si>
  <si>
    <t>30502225  Sinusectomia frontoetmoidal por via externa;</t>
  </si>
  <si>
    <t>30502268  Sinusectomia frontal intranasal;</t>
  </si>
  <si>
    <t>30502276  Sinusectomia frontal externa;</t>
  </si>
  <si>
    <t>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</si>
  <si>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</si>
  <si>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</si>
  <si>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</si>
  <si>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</si>
  <si>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</si>
  <si>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</si>
  <si>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</si>
  <si>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</si>
  <si>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</si>
  <si>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</si>
  <si>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</si>
  <si>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</si>
  <si>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</si>
  <si>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</si>
  <si>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</si>
  <si>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</si>
  <si>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</si>
  <si>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</si>
  <si>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</si>
  <si>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</si>
  <si>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</si>
  <si>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</si>
  <si>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</si>
  <si>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</si>
  <si>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</si>
  <si>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</si>
  <si>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</si>
  <si>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</si>
  <si>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</si>
  <si>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</si>
  <si>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</si>
  <si>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</si>
  <si>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Coleta de fluxo papilar de mama</t>
  </si>
  <si>
    <t>Correção cirúrgica da assimetria mamária</t>
  </si>
  <si>
    <t>Correção de inversão papilar - unilateral</t>
  </si>
  <si>
    <t>Drenagem de abscesso de mama</t>
  </si>
  <si>
    <t>Drenagem e/ou aspiração de seroma</t>
  </si>
  <si>
    <t>Exérese de lesão da mama por marcação estereotáxica ou roll</t>
  </si>
  <si>
    <t>Exérese de mama supra-numerária - unilateral</t>
  </si>
  <si>
    <t>Exérese de nódulo</t>
  </si>
  <si>
    <t>Fistulectomia de mama</t>
  </si>
  <si>
    <t>Ginecomastia - unilateral</t>
  </si>
  <si>
    <t>Correção da hipertrofia mamária - unilateral</t>
  </si>
  <si>
    <t>Linfadenectomia axilar</t>
  </si>
  <si>
    <t>Mastectomia radical ou radical modificada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</si>
  <si>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</si>
  <si>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</si>
  <si>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</si>
  <si>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</si>
  <si>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</si>
  <si>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</si>
  <si>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</si>
  <si>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</si>
  <si>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</si>
  <si>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</si>
  <si>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</si>
  <si>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Ressecção do linfonodo sentinela / torácica lateral</t>
  </si>
  <si>
    <t>Ressecção do linfonodo sentinela / torácica medial</t>
  </si>
  <si>
    <t>Ressecção dos ductos principais da mama - unilateral</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</si>
  <si>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</si>
  <si>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</si>
  <si>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</si>
  <si>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</si>
  <si>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</si>
  <si>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</si>
  <si>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</si>
  <si>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</si>
  <si>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</si>
  <si>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Axilar</t>
  </si>
  <si>
    <t>Couro cabeludo</t>
  </si>
  <si>
    <t>Deltopeitoral</t>
  </si>
  <si>
    <t>Digitais (da face volar e látero-cubital dos dedos médio e anular da mão)</t>
  </si>
  <si>
    <t>Digital do hallux</t>
  </si>
  <si>
    <t>Dorsal do pé</t>
  </si>
  <si>
    <t>Escapular</t>
  </si>
  <si>
    <t>Femoral</t>
  </si>
  <si>
    <t>Fossa poplítea</t>
  </si>
  <si>
    <t>Inguino-cural</t>
  </si>
  <si>
    <t>Intercostal</t>
  </si>
  <si>
    <t>Interdigital da 1a comissura dos dedos do pé</t>
  </si>
  <si>
    <t>Outros transplantes cutâneos</t>
  </si>
  <si>
    <t>Paraescapular</t>
  </si>
  <si>
    <t>Retroauricular</t>
  </si>
  <si>
    <t>Temporal</t>
  </si>
  <si>
    <t>Transplante cutâneo com microanastomose</t>
  </si>
  <si>
    <t>Transplante cutâneo sem microanastomose, ilha neurovascular</t>
  </si>
  <si>
    <t>Transplante miocutâneo com microanastomose</t>
  </si>
  <si>
    <t>Transplantes MúsculoCutâneos (Com Microanastomoses Vasculares) (30702003)</t>
  </si>
  <si>
    <t>Grande dorsal (latissimus dorsi)</t>
  </si>
  <si>
    <t>Grande glúteo (gluteus maximus)</t>
  </si>
  <si>
    <t>Outros transplantes músculo-cutâneos</t>
  </si>
  <si>
    <t>Reto abdominal (rectus abdominis)</t>
  </si>
  <si>
    <t>Reto interno (gracilis)</t>
  </si>
  <si>
    <t>Serrato maior (serratus)</t>
  </si>
  <si>
    <t>Tensor da fascia lata (tensor fascia lata)</t>
  </si>
  <si>
    <t>Trapézio (trapezius)</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</si>
  <si>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</si>
  <si>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</si>
  <si>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</si>
  <si>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</si>
  <si>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</si>
  <si>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</si>
  <si>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</si>
  <si>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</si>
  <si>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</si>
  <si>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</si>
  <si>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</si>
  <si>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Sartório (sartorius)</t>
  </si>
  <si>
    <t>Semimembranoso (semimembranosus)</t>
  </si>
  <si>
    <t>Semitendinoso (semitendinosus)</t>
  </si>
  <si>
    <t>Supinador longo (brachioradialis)</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</si>
  <si>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</si>
  <si>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</si>
  <si>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</si>
  <si>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</si>
  <si>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</si>
  <si>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</si>
  <si>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</si>
  <si>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</si>
  <si>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</si>
  <si>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</si>
  <si>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</si>
  <si>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</si>
  <si>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</si>
  <si>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</si>
  <si>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</si>
  <si>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</si>
  <si>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</si>
  <si>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</si>
  <si>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</si>
  <si>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</si>
  <si>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</si>
  <si>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Reimplante do membro superior, do nível médio do antebraço até o ombro</t>
  </si>
  <si>
    <t>30706998 OBSERVAÇÃO:</t>
  </si>
  <si>
    <t>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</si>
  <si>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</si>
  <si>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</si>
  <si>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</si>
  <si>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</si>
  <si>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</si>
  <si>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</si>
  <si>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</si>
  <si>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Tração (30709008)</t>
  </si>
  <si>
    <t>Instalação de halo craniano</t>
  </si>
  <si>
    <t>Tração cutânea</t>
  </si>
  <si>
    <t>Tração transesquelética (por membro)</t>
  </si>
  <si>
    <t>Retirada de Material de Síntese (30710006)</t>
  </si>
  <si>
    <t>Fios ou pinos metálicos transósseos</t>
  </si>
  <si>
    <t>Fios, pinos, parafusos ou hastes metálicas intra-ósseas</t>
  </si>
  <si>
    <t>Placas</t>
  </si>
  <si>
    <t>Próteses de substituição de pequenas articulações</t>
  </si>
  <si>
    <t>Retirada de fixadores externos</t>
  </si>
  <si>
    <t>Imobilizações Provisórias  Talas Gessadas (30711002)</t>
  </si>
  <si>
    <t>Imobilizações não-gessadas (qualquer segmento)</t>
  </si>
  <si>
    <t>Membro inferior</t>
  </si>
  <si>
    <t>Membro superior</t>
  </si>
  <si>
    <t>Aparelhos Gessados (30712009)</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</si>
  <si>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</si>
  <si>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</si>
  <si>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</si>
  <si>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</si>
  <si>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</si>
  <si>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</si>
  <si>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</si>
  <si>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</si>
  <si>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</si>
  <si>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</si>
  <si>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</si>
  <si>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</si>
  <si>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</si>
  <si>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</si>
  <si>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Outros Procedimentos/Punções (30713005)</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</si>
  <si>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</si>
  <si>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</si>
  <si>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</si>
  <si>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</si>
  <si>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</si>
  <si>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Quando orientada por RX, US, TC e RM, cobrar código correspondente</t>
  </si>
  <si>
    <t>Punção extra-articular diagnóstica ou terapêutica (infiltração/agulhamento seco). Quando orientada por RX, US, TC e RM, cobrar código correspondente</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</si>
  <si>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</si>
  <si>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</si>
  <si>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</si>
  <si>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</si>
  <si>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</si>
  <si>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</si>
  <si>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</si>
  <si>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</si>
  <si>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</si>
  <si>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</si>
  <si>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Cirurgia de coluna por via endoscópica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</si>
  <si>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</si>
  <si>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</si>
  <si>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</si>
  <si>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</si>
  <si>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</si>
  <si>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</si>
  <si>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</si>
  <si>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</si>
  <si>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</si>
  <si>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</si>
  <si>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</si>
  <si>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</si>
  <si>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</si>
  <si>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</si>
  <si>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</si>
  <si>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</si>
  <si>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</si>
  <si>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</si>
  <si>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</si>
  <si>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</si>
  <si>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</si>
  <si>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</si>
  <si>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</si>
  <si>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</si>
  <si>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</si>
  <si>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</si>
  <si>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</si>
  <si>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</si>
  <si>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</si>
  <si>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</si>
  <si>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</si>
  <si>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</si>
  <si>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</si>
  <si>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Hérnia de disco cervical - tratamento cirúrgico</t>
  </si>
  <si>
    <t>30715997 OBSERVAÇÃO:</t>
  </si>
  <si>
    <t>Segmento em coluna vertebral:</t>
  </si>
  <si>
    <t>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</si>
  <si>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</si>
  <si>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</si>
  <si>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</si>
  <si>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</si>
  <si>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</si>
  <si>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</si>
  <si>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</si>
  <si>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</si>
  <si>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</si>
  <si>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</si>
  <si>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</si>
  <si>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</si>
  <si>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</si>
  <si>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</si>
  <si>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</si>
  <si>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</si>
  <si>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</si>
  <si>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Braço (30718007)</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</si>
  <si>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</si>
  <si>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</si>
  <si>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</si>
  <si>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</si>
  <si>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</si>
  <si>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</si>
  <si>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</si>
  <si>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</si>
  <si>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</si>
  <si>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</si>
  <si>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</si>
  <si>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</si>
  <si>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</si>
  <si>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</si>
  <si>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</si>
  <si>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</si>
  <si>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</si>
  <si>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</si>
  <si>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e/ou luxações - redução incruenta</t>
  </si>
  <si>
    <t>Fraturas e/ou luxações - tratamento cirúrgico</t>
  </si>
  <si>
    <t>Lesões ligamentares - redução incruenta</t>
  </si>
  <si>
    <t>Tendinites, sinovites e artrites - tratamento cirúrgico</t>
  </si>
  <si>
    <t>Artrodiastase - tratamento cirúrgico com fixador externo</t>
  </si>
  <si>
    <t>Antebraço (30720001)</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</si>
  <si>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</si>
  <si>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</si>
  <si>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</si>
  <si>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</si>
  <si>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</si>
  <si>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</si>
  <si>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</si>
  <si>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</si>
  <si>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</si>
  <si>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</si>
  <si>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</si>
  <si>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</si>
  <si>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</si>
  <si>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</si>
  <si>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</si>
  <si>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Sinostose rádio-ulnar - tratamento cirúrgico</t>
  </si>
  <si>
    <t>Tratamento cirúrgico de fraturas com fixador externo</t>
  </si>
  <si>
    <t>Punho (30721008)</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</si>
  <si>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</si>
  <si>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</si>
  <si>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</si>
  <si>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</si>
  <si>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</si>
  <si>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</si>
  <si>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</si>
  <si>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</si>
  <si>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</si>
  <si>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</si>
  <si>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</si>
  <si>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</si>
  <si>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</si>
  <si>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</si>
  <si>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</si>
  <si>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</si>
  <si>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</si>
  <si>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</si>
  <si>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</si>
  <si>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</si>
  <si>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</si>
  <si>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</si>
  <si>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</si>
  <si>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</si>
  <si>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</si>
  <si>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</si>
  <si>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</si>
  <si>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</si>
  <si>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</si>
  <si>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</si>
  <si>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</si>
  <si>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</si>
  <si>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</si>
  <si>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</si>
  <si>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</si>
  <si>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</si>
  <si>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</si>
  <si>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</si>
  <si>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</si>
  <si>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</si>
  <si>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</si>
  <si>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</si>
  <si>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</si>
  <si>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</si>
  <si>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</si>
  <si>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</si>
  <si>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</si>
  <si>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</si>
  <si>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</si>
  <si>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</si>
  <si>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</si>
  <si>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</si>
  <si>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</si>
  <si>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</si>
  <si>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</si>
  <si>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</si>
  <si>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 - tratamento conservador</t>
  </si>
  <si>
    <t>Fratura de Bennett - redução incruenta</t>
  </si>
  <si>
    <t>Fratura de Bennett - tratamento cirúrgico</t>
  </si>
  <si>
    <t>Fratura de osso da mão - tratamento conservador</t>
  </si>
  <si>
    <t>Fratura do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</si>
  <si>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</si>
  <si>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</si>
  <si>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</si>
  <si>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</si>
  <si>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</si>
  <si>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</si>
  <si>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</si>
  <si>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 .</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</si>
  <si>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</si>
  <si>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</si>
  <si>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</si>
  <si>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</si>
  <si>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</si>
  <si>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</si>
  <si>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</si>
  <si>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</si>
  <si>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</si>
  <si>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</si>
  <si>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</si>
  <si>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</si>
  <si>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</si>
  <si>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</si>
  <si>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</si>
  <si>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</si>
  <si>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</si>
  <si>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</si>
  <si>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</si>
  <si>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 (por cada dedo adicional reimplantado será adicionado o porte 3B)</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</si>
  <si>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</si>
  <si>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</si>
  <si>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</si>
  <si>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</si>
  <si>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</si>
  <si>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</si>
  <si>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</si>
  <si>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</si>
  <si>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 (por cada dedo adicional revascularizado será adicionado o porte 3B)</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</si>
  <si>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</si>
  <si>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</si>
  <si>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</si>
  <si>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</si>
  <si>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</si>
  <si>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</si>
  <si>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</si>
  <si>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</si>
  <si>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</si>
  <si>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</si>
  <si>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</si>
  <si>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</si>
  <si>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Cintura Pélvica (30723000)</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</si>
  <si>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</si>
  <si>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</si>
  <si>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</si>
  <si>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</si>
  <si>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</si>
  <si>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</si>
  <si>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</si>
  <si>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</si>
  <si>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Articulação CoxoFemoral (30724007)</t>
  </si>
  <si>
    <t>Artrite séptica - tratamento cirúrgico</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</si>
  <si>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</si>
  <si>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</si>
  <si>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</si>
  <si>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</si>
  <si>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</si>
  <si>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</si>
  <si>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</si>
  <si>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</si>
  <si>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</si>
  <si>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</si>
  <si>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</si>
  <si>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</si>
  <si>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</si>
  <si>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</si>
  <si>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</si>
  <si>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</si>
  <si>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</si>
  <si>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</si>
  <si>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</si>
  <si>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</si>
  <si>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</si>
  <si>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</si>
  <si>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</si>
  <si>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</si>
  <si>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</si>
  <si>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</si>
  <si>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</si>
  <si>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Coxa/Fêmur (30725003)</t>
  </si>
  <si>
    <t>Alongamento / transporte ósseo / pseudoartrose com fixador externo</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</si>
  <si>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</si>
  <si>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</si>
  <si>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</si>
  <si>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</si>
  <si>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</si>
  <si>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-tratamento cirúrgico</t>
  </si>
  <si>
    <t>Encurtamento de fêmur - tratamento cirúrgico</t>
  </si>
  <si>
    <t>Epifisiodese (por segmento) - tratamento cirúrgico</t>
  </si>
  <si>
    <t>Fratura de fêmur - tratamento conservador</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</si>
  <si>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</si>
  <si>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</si>
  <si>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</si>
  <si>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</si>
  <si>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</si>
  <si>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Joelho (30726000)</t>
  </si>
  <si>
    <t>Artrodese de joelho - tratamento cirúrgico</t>
  </si>
  <si>
    <t>Artroplastia total de joelho com implantes - tratamento cirúrgico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</si>
  <si>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</si>
  <si>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</si>
  <si>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</si>
  <si>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</si>
  <si>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</si>
  <si>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</si>
  <si>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</si>
  <si>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</si>
  <si>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</si>
  <si>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</si>
  <si>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</si>
  <si>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</si>
  <si>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</si>
  <si>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</si>
  <si>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</si>
  <si>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</si>
  <si>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</si>
  <si>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</si>
  <si>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</si>
  <si>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</si>
  <si>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</si>
  <si>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</si>
  <si>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</si>
  <si>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</si>
  <si>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</si>
  <si>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Tratamento cirúrgico de luxações / artrodese / contraturas com fixador externo</t>
  </si>
  <si>
    <t>Perna (30727006)</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</si>
  <si>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</si>
  <si>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</si>
  <si>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</si>
  <si>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</si>
  <si>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</si>
  <si>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</si>
  <si>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</si>
  <si>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</si>
  <si>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</si>
  <si>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</si>
  <si>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</si>
  <si>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</si>
  <si>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</si>
  <si>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</si>
  <si>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</si>
  <si>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</si>
  <si>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</si>
  <si>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Tornozelo (30728002)</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</si>
  <si>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</si>
  <si>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</si>
  <si>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</si>
  <si>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</si>
  <si>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</si>
  <si>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</si>
  <si>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</si>
  <si>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</si>
  <si>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</si>
  <si>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</si>
  <si>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</si>
  <si>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</si>
  <si>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</si>
  <si>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</si>
  <si>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</si>
  <si>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 tratamento cirúrgico</t>
  </si>
  <si>
    <t>Pé (30729009)</t>
  </si>
  <si>
    <t>Amputação ao nível do pé - tratamento cirúrgico</t>
  </si>
  <si>
    <t>Amputação/desarticulação de pododáctilos (porsegmento)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</si>
  <si>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</si>
  <si>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</si>
  <si>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</si>
  <si>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</si>
  <si>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</si>
  <si>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</si>
  <si>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</si>
  <si>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</si>
  <si>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</si>
  <si>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</si>
  <si>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</si>
  <si>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</si>
  <si>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</si>
  <si>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</si>
  <si>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</si>
  <si>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</si>
  <si>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</si>
  <si>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</si>
  <si>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</si>
  <si>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</si>
  <si>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</si>
  <si>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</si>
  <si>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</si>
  <si>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</si>
  <si>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</si>
  <si>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</si>
  <si>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</si>
  <si>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</si>
  <si>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</si>
  <si>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</si>
  <si>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</si>
  <si>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Músculos e Fascias (30730007)</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</si>
  <si>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</si>
  <si>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</si>
  <si>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</si>
  <si>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</si>
  <si>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</si>
  <si>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</si>
  <si>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</si>
  <si>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</si>
  <si>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</si>
  <si>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</si>
  <si>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</si>
  <si>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</si>
  <si>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Tendões, Bursas e Sinóvias (30731003)</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</si>
  <si>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</si>
  <si>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</si>
  <si>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</si>
  <si>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</si>
  <si>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</si>
  <si>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</si>
  <si>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</si>
  <si>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</si>
  <si>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</si>
  <si>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</si>
  <si>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</si>
  <si>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</si>
  <si>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</si>
  <si>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</si>
  <si>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</si>
  <si>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</si>
  <si>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</si>
  <si>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</si>
  <si>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</si>
  <si>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</si>
  <si>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</si>
  <si>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</si>
  <si>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</si>
  <si>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Ossos (30732000)</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</si>
  <si>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</si>
  <si>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</si>
  <si>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</si>
  <si>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</si>
  <si>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</si>
  <si>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</si>
  <si>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</si>
  <si>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</si>
  <si>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</si>
  <si>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Procedimentos Videoartroscópicos de Joelho (30733006)</t>
  </si>
  <si>
    <t>Sinovectomia total</t>
  </si>
  <si>
    <t>Sinovectomia parcial ou subtotal</t>
  </si>
  <si>
    <t>Condroplastia (com remoção de corpos livres)</t>
  </si>
  <si>
    <t>Osteocondroplastia - estabilização, ressecção e/ou plastia</t>
  </si>
  <si>
    <t>Meniscectomia - um menisco</t>
  </si>
  <si>
    <t>Reparo ou sutura de um menisco</t>
  </si>
  <si>
    <t>Reconstrução, retencionamento ou reforço do ligamento cruzado anterior ou posterior</t>
  </si>
  <si>
    <t>Fratura com redução e/ou estabilização da superfície articular - um compartimento</t>
  </si>
  <si>
    <t>Tratamento cirúrgico da artrofibrose</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</si>
  <si>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</si>
  <si>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</si>
  <si>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</si>
  <si>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Reconstrução, retencionamento ou reforço de ligamento</t>
  </si>
  <si>
    <t>Fraturas - redução e estabilização de cada superfície</t>
  </si>
  <si>
    <t>Procedimentos Videoartroscópicos de Ombro ( 30735009)</t>
  </si>
  <si>
    <t>Acromioplastia</t>
  </si>
  <si>
    <t>Lesão labral</t>
  </si>
  <si>
    <t>Luxação gleno-umeral</t>
  </si>
  <si>
    <t>Ruptura do manguito rotador</t>
  </si>
  <si>
    <t>Instabilidade multidirecional</t>
  </si>
  <si>
    <t>Ressecção lateral da clavícula</t>
  </si>
  <si>
    <t>Tenotomia da porção longa do bíceps</t>
  </si>
  <si>
    <t>Procedimentos Videoartroscópicos de Cotovelo ( 30736005)</t>
  </si>
  <si>
    <t>Osteocondroplastia - estabilização, ressecçãoe/ou plastia (enxertia)</t>
  </si>
  <si>
    <t>Reconstrução, retencionamento ou reforço de ligamento # .</t>
  </si>
  <si>
    <t>Fraturas: redução e estabilização para cada superfície</t>
  </si>
  <si>
    <t>Procedimentos Videoartroscópicos de Punho e Túnel do Carpo (30737001)</t>
  </si>
  <si>
    <t>Osteocondroplastia - estabilização, ressecçãoe/ou plastia enxertia</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</si>
  <si>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</si>
  <si>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</si>
  <si>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</si>
  <si>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</si>
  <si>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</si>
  <si>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</si>
  <si>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</si>
  <si>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</si>
  <si>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</si>
  <si>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</si>
  <si>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</si>
  <si>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</si>
  <si>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</si>
  <si>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r>
      <t xml:space="preserve">6 Referente aos códigos </t>
    </r>
    <r>
      <rPr>
        <b/>
        <sz val="8"/>
        <rFont val="Calibri"/>
        <family val="2"/>
      </rPr>
      <t>30733006, 30734002, 30736005, 30737001, 30738008:</t>
    </r>
  </si>
  <si>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</si>
  <si>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</si>
  <si>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</si>
  <si>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</si>
  <si>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</si>
  <si>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</si>
  <si>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</si>
  <si>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</si>
  <si>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</si>
  <si>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</si>
  <si>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</si>
  <si>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</si>
  <si>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</si>
  <si>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</si>
  <si>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</si>
  <si>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</si>
  <si>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</si>
  <si>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</si>
  <si>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</si>
  <si>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</si>
  <si>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</si>
  <si>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</si>
  <si>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</si>
  <si>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</si>
  <si>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</si>
  <si>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</si>
  <si>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</si>
  <si>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</si>
  <si>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</si>
  <si>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</si>
  <si>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</si>
  <si>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</si>
  <si>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</si>
  <si>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</si>
  <si>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</si>
  <si>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</si>
  <si>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</si>
  <si>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</si>
  <si>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</si>
  <si>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</si>
  <si>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</si>
  <si>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</si>
  <si>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Tromboendarterectomia pulmonar</t>
  </si>
  <si>
    <t>Bulectomia unilateral por videotoracoscopia</t>
  </si>
  <si>
    <t>Cirurgia redutora do volume pulmonar unilateral por videotoracoscopia</t>
  </si>
  <si>
    <t>Correção de fístula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</si>
  <si>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</si>
  <si>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</si>
  <si>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</si>
  <si>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</si>
  <si>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Pleura (30804000)</t>
  </si>
  <si>
    <t>Biópsia percutânea de pleura por agulha</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</si>
  <si>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</si>
  <si>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</si>
  <si>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</si>
  <si>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</si>
  <si>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</si>
  <si>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</si>
  <si>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</si>
  <si>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</si>
  <si>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</si>
  <si>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</si>
  <si>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</si>
  <si>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</si>
  <si>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</si>
  <si>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</si>
  <si>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</si>
  <si>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</si>
  <si>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</si>
  <si>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</si>
  <si>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</si>
  <si>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</si>
  <si>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</si>
  <si>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</si>
  <si>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Mediastino (30805007)</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</si>
  <si>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</si>
  <si>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</si>
  <si>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</si>
  <si>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</si>
  <si>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</si>
  <si>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</si>
  <si>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</si>
  <si>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</si>
  <si>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</si>
  <si>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</si>
  <si>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</si>
  <si>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</si>
  <si>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</si>
  <si>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-tratamento cirúrgico por vídeo</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</si>
  <si>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</si>
  <si>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</si>
  <si>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</si>
  <si>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</si>
  <si>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</si>
  <si>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</si>
  <si>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</si>
  <si>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</si>
  <si>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vídeo</t>
  </si>
  <si>
    <t>Retirada de corpo estranho do mediastino</t>
  </si>
  <si>
    <t>Diafragma (30806003)</t>
  </si>
  <si>
    <t>Abscesso subfrênico - tratamento cirúrgico</t>
  </si>
  <si>
    <t>Eventração diafragmática - tratamento cirúrgico</t>
  </si>
  <si>
    <t>Hérnia diafragmática - tratamento cirúrgico(qualquer técnica)</t>
  </si>
  <si>
    <t>Implante de marca-passo diafragmático definitivo</t>
  </si>
  <si>
    <t>Hérnia diafragmática - tratamento cirúrgico por vídeo</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</si>
  <si>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</si>
  <si>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</si>
  <si>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</si>
  <si>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</si>
  <si>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</si>
  <si>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</si>
  <si>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</si>
  <si>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</si>
  <si>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</si>
  <si>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13C</t>
  </si>
  <si>
    <t>Redirecionamento do fluxo sanguíneo (com anastomose direta, retalho, tubo)</t>
  </si>
  <si>
    <t>Ressecção (infundíbulo, septo, membranas, bandas)</t>
  </si>
  <si>
    <t>Transposições (vasos, câmaras)</t>
  </si>
  <si>
    <t>14B</t>
  </si>
  <si>
    <t>Valvoplastias (30902002)</t>
  </si>
  <si>
    <t>Ampliação do anel valvar</t>
  </si>
  <si>
    <t>Cirurgia multivalvar</t>
  </si>
  <si>
    <t>Comissurotomia valvar</t>
  </si>
  <si>
    <t>Plastia valvar</t>
  </si>
  <si>
    <t>Troca valvar</t>
  </si>
  <si>
    <t>Coronariopatias (30903009)</t>
  </si>
  <si>
    <t>Aneurismectomia de VE</t>
  </si>
  <si>
    <t>Revascularização do miocárdio</t>
  </si>
  <si>
    <t>Revascularização do miocárdio + cirurgia valvar</t>
  </si>
  <si>
    <t>Ventriculectomia parcial</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</si>
  <si>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</si>
  <si>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</si>
  <si>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</si>
  <si>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</si>
  <si>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</si>
  <si>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</si>
  <si>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</si>
  <si>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</si>
  <si>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</si>
  <si>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</si>
  <si>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</si>
  <si>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</si>
  <si>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</si>
  <si>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Colocação de balão intra-aórtico</t>
  </si>
  <si>
    <t>Colocação de stent na aorta sem CEC</t>
  </si>
  <si>
    <t>Instalação do circuito de circulação extracorpórea convencional</t>
  </si>
  <si>
    <t>Instalação do circuito de circulação extracorpórea em crianças de baixo peso (10 kg)</t>
  </si>
  <si>
    <t>Derivação cavo-atrial</t>
  </si>
  <si>
    <t>Perfusionista</t>
  </si>
  <si>
    <t>Cirurgia Arterial (30906008)</t>
  </si>
  <si>
    <t>Aneurisma de aorta abdominal infra-renal</t>
  </si>
  <si>
    <t>Aneurisma de aorta abdominal supra-renal</t>
  </si>
  <si>
    <t>Aneurisma de aorta-torácica - correção cirúrgica</t>
  </si>
  <si>
    <t>Aneurisma de artérias viscerais</t>
  </si>
  <si>
    <t>Aneurisma de axilar, femoral, poplítea</t>
  </si>
  <si>
    <t>Aneurisma de carótida, subclávia, ilíaca</t>
  </si>
  <si>
    <t>Aneurismas - outros</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</si>
  <si>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</si>
  <si>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</si>
  <si>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</si>
  <si>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</si>
  <si>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</si>
  <si>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</si>
  <si>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</si>
  <si>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</si>
  <si>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</si>
  <si>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</si>
  <si>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</si>
  <si>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</si>
  <si>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</si>
  <si>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</si>
  <si>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</si>
  <si>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</si>
  <si>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</si>
  <si>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</si>
  <si>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</si>
  <si>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</si>
  <si>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</si>
  <si>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</si>
  <si>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</si>
  <si>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</si>
  <si>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</si>
  <si>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</si>
  <si>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</si>
  <si>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</si>
  <si>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</si>
  <si>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</si>
  <si>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</si>
  <si>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</si>
  <si>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</si>
  <si>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</si>
  <si>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</si>
  <si>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</si>
  <si>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Venosa (30907004)</t>
  </si>
  <si>
    <t>Cirurgia de restauração venosa com pontes em cavidades</t>
  </si>
  <si>
    <t>Cirurgia de restauração venosa com pontes nos membros</t>
  </si>
  <si>
    <t>Cura cirúrgica da impotência coeundi venosa</t>
  </si>
  <si>
    <t>Cura cirúrgica de hipertensão portal - qualquer tipo</t>
  </si>
  <si>
    <t>Escleroterapia de veias - por sessão - sem insumos</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</si>
  <si>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</si>
  <si>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</si>
  <si>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</si>
  <si>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</si>
  <si>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</si>
  <si>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</si>
  <si>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tratamento cirúrgico de dois membros</t>
  </si>
  <si>
    <t>Varizes - tratamento cirúrgico de um membro</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</si>
  <si>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</si>
  <si>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</si>
  <si>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</si>
  <si>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</si>
  <si>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</si>
  <si>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</si>
  <si>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</si>
  <si>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</si>
  <si>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</si>
  <si>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</si>
  <si>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</si>
  <si>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</si>
  <si>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Fístula aorto-cava, reno-cava ou ílio-ilíaca</t>
  </si>
  <si>
    <t>Fístula arteriovenosa - com enxerto</t>
  </si>
  <si>
    <t>Fístula arteriovenosa cervical ou cefálica extracraniana</t>
  </si>
  <si>
    <t>Fístula arteriovenosa congênita - reintervenção</t>
  </si>
  <si>
    <t>Fístula arteriovenosa congênita - cirurgia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</si>
  <si>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</si>
  <si>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</si>
  <si>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</si>
  <si>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</si>
  <si>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</si>
  <si>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de Curta e Longa Permanência (30909007)</t>
  </si>
  <si>
    <t>Hemodiálise contínua (12h)</t>
  </si>
  <si>
    <t>Hemodiálise crônica (por sessão)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</si>
  <si>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</si>
  <si>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</si>
  <si>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</si>
  <si>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</si>
  <si>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</si>
  <si>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</si>
  <si>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</si>
  <si>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</si>
  <si>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</si>
  <si>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</si>
  <si>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</si>
  <si>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</si>
  <si>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</si>
  <si>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</si>
  <si>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</si>
  <si>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</si>
  <si>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</si>
  <si>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</si>
  <si>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</si>
  <si>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Hemodinâmica  Cardiologia Intervencionista (Procedimentos Diagnósticos) (30911001)</t>
  </si>
  <si>
    <t>Avaliação da viabilidade miocárdica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</si>
  <si>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</si>
  <si>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</si>
  <si>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</si>
  <si>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</si>
  <si>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</si>
  <si>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</si>
  <si>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</si>
  <si>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</si>
  <si>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</si>
  <si>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</si>
  <si>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</si>
  <si>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</si>
  <si>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Estudo ultrassonográfico intravascular</t>
  </si>
  <si>
    <t>Mapeamento de feixes anômalos e focos ectópicos por eletrofisiologia intracavitárias, com provas</t>
  </si>
  <si>
    <t>Teste de avaliação do limiar de fibrilação ventricular</t>
  </si>
  <si>
    <t>30911990 OBSERVAÇÕES:</t>
  </si>
  <si>
    <r>
      <t xml:space="preserve">1) Referente ao código </t>
    </r>
    <r>
      <rPr>
        <b/>
        <sz val="8"/>
        <color indexed="10"/>
        <rFont val="Calibri"/>
        <family val="2"/>
      </rPr>
      <t>30911001</t>
    </r>
    <r>
      <rPr>
        <b/>
        <sz val="8"/>
        <color indexed="8"/>
        <rFont val="Calibri"/>
        <family val="2"/>
      </rPr>
      <t>:</t>
    </r>
  </si>
  <si>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</si>
  <si>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</si>
  <si>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</si>
  <si>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</si>
  <si>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Angioplastia transluminal da aorta ou ramos ou da artéria pulmonar e ramos (por vaso)</t>
  </si>
  <si>
    <t>Angioplastia transluminal percutânea de múltiplos vasos, com implante de stent</t>
  </si>
  <si>
    <t>Angioplastia transluminal percutânea por balão (1 vaso)</t>
  </si>
  <si>
    <t>Atriosseptostomia por balão</t>
  </si>
  <si>
    <t>Atriosseptostomia por lâmina</t>
  </si>
  <si>
    <t>Emboloterapia</t>
  </si>
  <si>
    <t>Colocação de cateter intracavitário para monitorização hemodinâmica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</si>
  <si>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</si>
  <si>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</si>
  <si>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</si>
  <si>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</si>
  <si>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</si>
  <si>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</si>
  <si>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Punção saco pericárdico com introdução de catéter multipolar no espaço pericárdico</t>
  </si>
  <si>
    <t>Punção transeptal com introdução de catéter multipolar nas câmaras esquerdas e/ou veias pulmonares</t>
  </si>
  <si>
    <t>Radiação ou antiproliferação intracoronária</t>
  </si>
  <si>
    <t>Recanalização arterial no IAM - angioplastia primária - com implante de stent com ou sem suporte circulatório (balão intra-órtico)</t>
  </si>
  <si>
    <t>Recanalização mecânica do IAM (angioplastia primária com balão)</t>
  </si>
  <si>
    <t>Redução miocárdica por infusão seletiva de drogas</t>
  </si>
  <si>
    <t>Retirada percutânea de corpos estranhos vasculares</t>
  </si>
  <si>
    <t>Revascularização transmiocárdica percutânea</t>
  </si>
  <si>
    <t>Tratamento percutâneo do aneurisma/dissecção da aorta</t>
  </si>
  <si>
    <t>Valvoplastia percutânea por via arterial ou venosa</t>
  </si>
  <si>
    <t>Valvoplastia percutânea por via transeptal</t>
  </si>
  <si>
    <t>Angioplastia transluminal percutânea de bifurcação e de tronco com implante de stent</t>
  </si>
  <si>
    <t>Ateromectomia rotacional, direcional, extracional ou uso de laser coronariano com ou sem angioplastia por balão, com ou sem implante de stent</t>
  </si>
  <si>
    <t>Implante Transcateter de Prótese Valvar Aórtica (TAVI)</t>
  </si>
  <si>
    <t>30912997 OBSERVAÇÕES:</t>
  </si>
  <si>
    <t>1) Referente ao código 30912008:</t>
  </si>
  <si>
    <t>Acessos Vasculares (30913004)</t>
  </si>
  <si>
    <t>Implante de cateter venoso central por punção, para NPP, QT, Hemodepuração ou para infusão de soros/drogas</t>
  </si>
  <si>
    <t>Instalação de cateter para monitorização hemodinâmica à beira do leito (Suan-Ganz)</t>
  </si>
  <si>
    <t>Instalação de circuito para assistência mecânica circulatória prolongada (toracotomia)</t>
  </si>
  <si>
    <t>Manutenção de circuito para assistência mecânica circulatória prolongada - período de 6 horas</t>
  </si>
  <si>
    <t>Dissecção de vaso umbilical com colocação de cateter</t>
  </si>
  <si>
    <t>Dissecção de veia em RN ou lactente</t>
  </si>
  <si>
    <t>Dissecção de veia com colocação cateter venoso</t>
  </si>
  <si>
    <t>Implante cirúrgico de cateter de longa permanência para NPP, QT ou para Hemodepuração</t>
  </si>
  <si>
    <t>Retirada cirúrgica de cateter de longa permanência para NPP, QT ou para Hemodepuração</t>
  </si>
  <si>
    <t>Confecção de fístula AV para hemodiálise</t>
  </si>
  <si>
    <t>Retirada/desativação de fístula AV para hemodiálise</t>
  </si>
  <si>
    <t>Cirurgia Linfática (30914000)</t>
  </si>
  <si>
    <t>Anastomose linfovenosa</t>
  </si>
  <si>
    <t>Doença de Hodgkin - estadiamento cirúrgico</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</si>
  <si>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</si>
  <si>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</si>
  <si>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</si>
  <si>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</si>
  <si>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</si>
  <si>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</si>
  <si>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</si>
  <si>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</si>
  <si>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Punção biópsia ganglionar</t>
  </si>
  <si>
    <t>Linfedema - ressecção parcial</t>
  </si>
  <si>
    <t>Linfadenectomia pélvica laparoscópica</t>
  </si>
  <si>
    <t>Linfadenectomia retroperitoneal laparoscópica</t>
  </si>
  <si>
    <t>Marsupialização laparoscópica de linfocele</t>
  </si>
  <si>
    <t>Pericárdio (30915007)</t>
  </si>
  <si>
    <t>Correção cirúrgica das arritmias</t>
  </si>
  <si>
    <t>Drenagem do pericárdio</t>
  </si>
  <si>
    <t>Pericardiocentese</t>
  </si>
  <si>
    <t>Pericardiotomia / Pericardiectomia</t>
  </si>
  <si>
    <t>Drenagem do pericárdio por vídeo</t>
  </si>
  <si>
    <t>Pericardiotomia / Pericardiectomia por vídeo</t>
  </si>
  <si>
    <t>Hipotermia (30916003)</t>
  </si>
  <si>
    <t>Hipotermia profunda com ou sem parada circulatória total</t>
  </si>
  <si>
    <t>Miocárdio (30917000)</t>
  </si>
  <si>
    <t>Biópsia do miocárdio</t>
  </si>
  <si>
    <t>Cardiomioplastia</t>
  </si>
  <si>
    <t>Cardiotomia (ferimento, corpo estranho, exploração)</t>
  </si>
  <si>
    <t>Retirada de tumores intracardíacos</t>
  </si>
  <si>
    <t>30999006 OBSERVAÇÕES:</t>
  </si>
  <si>
    <r>
      <t xml:space="preserve">1) Referente aos códigos </t>
    </r>
    <r>
      <rPr>
        <b/>
        <sz val="8"/>
        <rFont val="Calibri"/>
        <family val="2"/>
      </rPr>
      <t>30901006, 30902002, 30903009 e 30905001:</t>
    </r>
  </si>
  <si>
    <r>
      <t>* As cirurgias cardíacas com circulação extracorpórea compõemse do procedimento principal acrescido dos códigos 30905036</t>
    </r>
    <r>
      <rPr>
        <b/>
        <sz val="8"/>
        <rFont val="Calibri"/>
        <family val="2"/>
      </rPr>
      <t>, 30913098, 30906164</t>
    </r>
    <r>
      <rPr>
        <b/>
        <sz val="8"/>
        <color indexed="10"/>
        <rFont val="Calibri"/>
        <family val="2"/>
      </rPr>
      <t xml:space="preserve"> </t>
    </r>
    <r>
      <rPr>
        <b/>
        <sz val="8"/>
        <color indexed="8"/>
        <rFont val="Calibri"/>
        <family val="2"/>
      </rPr>
      <t>e 30905044 observandose o previsto nos itens 4.1 e 4.2 das Instruções Gerais</t>
    </r>
  </si>
  <si>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</si>
  <si>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</si>
  <si>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Estudo eletrofisiológico cardíaco com ou sem sensibilização farmacológica</t>
  </si>
  <si>
    <t>Mapeamento de feixes anômalos e focos ectópicos por eletrofisiologia intracavitária, com provas</t>
  </si>
  <si>
    <t>Mapeamento eletroanatômico tridimensional</t>
  </si>
  <si>
    <t>Punção saco pericárdico com introdução de cateter multipolar no espaço pericárdico</t>
  </si>
  <si>
    <t>Punção transeptal com introdução de cateter multipolar nas camaras esquerdas e/ou veias pulmonares</t>
  </si>
  <si>
    <t>Ablação de circuito arritmogênico por cateter de radiofrequência</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</si>
  <si>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</si>
  <si>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</si>
  <si>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Atresia de esôfago com fístula traqueal - tratamento cirúrgico</t>
  </si>
  <si>
    <t>Atresia de esôfago sem fístula (dupla estomia) - tratamento cirúrgico</t>
  </si>
  <si>
    <t>Autotransplante com microcirurgia</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</si>
  <si>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</si>
  <si>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</si>
  <si>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</si>
  <si>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</si>
  <si>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</si>
  <si>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</si>
  <si>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</si>
  <si>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</si>
  <si>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</si>
  <si>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</si>
  <si>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</si>
  <si>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</si>
  <si>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</si>
  <si>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</si>
  <si>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</si>
  <si>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</si>
  <si>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</si>
  <si>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</si>
  <si>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</si>
  <si>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</si>
  <si>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</si>
  <si>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</si>
  <si>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</si>
  <si>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</si>
  <si>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</si>
  <si>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</si>
  <si>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</si>
  <si>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megaesôfago por videolaparoscopia</t>
  </si>
  <si>
    <t>Esofagorrafia torácica por videotoracoscopia</t>
  </si>
  <si>
    <t>Tratamento cirúrgico do divertículo esofágico por videotoracoscopia</t>
  </si>
  <si>
    <t>Refluxo gastroesofágico - tratamento cirúrgico (Hérnia de hiato) por videolaparoscopia</t>
  </si>
  <si>
    <t>Estômago (31002005)</t>
  </si>
  <si>
    <t>Colocação de banda gástrica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</si>
  <si>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</si>
  <si>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</si>
  <si>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</si>
  <si>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</si>
  <si>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</si>
  <si>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</si>
  <si>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</si>
  <si>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</si>
  <si>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</si>
  <si>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</si>
  <si>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</si>
  <si>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</si>
  <si>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</si>
  <si>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</si>
  <si>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</si>
  <si>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</si>
  <si>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Membrana antral - tratamento cirúrgico</t>
  </si>
  <si>
    <t>Piloroplastia</t>
  </si>
  <si>
    <t>Gastroplastia para obesidade mórbida - qualquer técnica</t>
  </si>
  <si>
    <t>Tratamento cirúrgico das varizes gástricas</t>
  </si>
  <si>
    <t>Vagotomia com operação de drenagem</t>
  </si>
  <si>
    <t>Vagotomia gástrica proximal ou superseletiva com duodenoplastia (operação de drenagem)</t>
  </si>
  <si>
    <t>Vagotomia superseletiva ou vagotomia gástrica proximal</t>
  </si>
  <si>
    <t>Colocação de banda gástrica por videolaparoscopia</t>
  </si>
  <si>
    <t>Conversão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</si>
  <si>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</si>
  <si>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</si>
  <si>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</si>
  <si>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</si>
  <si>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</si>
  <si>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</si>
  <si>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lesão isolada por videolaparoscopia</t>
  </si>
  <si>
    <t>Piloroplastia por videolaparoscopia</t>
  </si>
  <si>
    <t>Gastroplastia para obesidade mórbida por videolaparoscopia</t>
  </si>
  <si>
    <t>Vagotomia gástrica proximal ou superseletiva com duodeno- plastia (operação de drenagem) por videolaparoscopia</t>
  </si>
  <si>
    <t>Vagotomia superseletiva ou vagotomia gástrica proximal por videolaparoscopia</t>
  </si>
  <si>
    <t>Intestinos (31003001)</t>
  </si>
  <si>
    <t>Amputação abdômino-perineal do reto (completa)</t>
  </si>
  <si>
    <t>Amputação do reto por procidência</t>
  </si>
  <si>
    <t>Anomalia anorretal - correção via sagital posterior</t>
  </si>
  <si>
    <t>Anomalia anorretal - tratamento cirúrgico via abdômino- 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</si>
  <si>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</si>
  <si>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</si>
  <si>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</si>
  <si>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</si>
  <si>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</si>
  <si>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</si>
  <si>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</si>
  <si>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</si>
  <si>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 qualquer técnica</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</si>
  <si>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</si>
  <si>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</si>
  <si>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</si>
  <si>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</si>
  <si>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</si>
  <si>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</si>
  <si>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</si>
  <si>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</si>
  <si>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</si>
  <si>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</si>
  <si>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</si>
  <si>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</si>
  <si>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</si>
  <si>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</si>
  <si>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 qualquer segmento</t>
  </si>
  <si>
    <t>Enterocolite necrotizante - tratamento cirúrgico</t>
  </si>
  <si>
    <t>Enteropexia - qualquer segmento</t>
  </si>
  <si>
    <t>Enterotomia e/ou enterorrafia de qualquer segmento (por sutura ou ressecção)</t>
  </si>
  <si>
    <t>Esporão retal - ressecção</t>
  </si>
  <si>
    <t>Esvaziamento pélvico anterior ou posterior</t>
  </si>
  <si>
    <t>Esvaziamento pélvico total</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</si>
  <si>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</si>
  <si>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</si>
  <si>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</si>
  <si>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</si>
  <si>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</si>
  <si>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</si>
  <si>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</si>
  <si>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</si>
  <si>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</si>
  <si>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</si>
  <si>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</si>
  <si>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</si>
  <si>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</si>
  <si>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</si>
  <si>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</si>
  <si>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</si>
  <si>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</si>
  <si>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 tratamento cirúrgico,</t>
  </si>
  <si>
    <t>Amputação abdômino-perineal do reto (completa) por videolaparoscopia</t>
  </si>
  <si>
    <t>Apendicectomia por videolaparoscopia</t>
  </si>
  <si>
    <t>Cirurgia de abaixamento por videolaparoscopia</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</si>
  <si>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</si>
  <si>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</si>
  <si>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</si>
  <si>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</si>
  <si>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</si>
  <si>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</si>
  <si>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</si>
  <si>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</si>
  <si>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(qualquer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</si>
  <si>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</si>
  <si>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</si>
  <si>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</si>
  <si>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</si>
  <si>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</si>
  <si>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</si>
  <si>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</si>
  <si>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</si>
  <si>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Proctocolectomia total com reservatório ileal por videolaparoscopia</t>
  </si>
  <si>
    <t>Proctocolectomia total por videolaparoscopia</t>
  </si>
  <si>
    <t>Retossigmoidectomia abdominal por videolaparoscopia</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</si>
  <si>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</si>
  <si>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</si>
  <si>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</si>
  <si>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</si>
  <si>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</si>
  <si>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</si>
  <si>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</si>
  <si>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</si>
  <si>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</si>
  <si>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</si>
  <si>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</si>
  <si>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</si>
  <si>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</si>
  <si>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</si>
  <si>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</si>
  <si>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</si>
  <si>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</si>
  <si>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</si>
  <si>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</si>
  <si>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</si>
  <si>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</si>
  <si>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</si>
  <si>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</si>
  <si>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</si>
  <si>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</si>
  <si>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</si>
  <si>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</si>
  <si>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</si>
  <si>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</si>
  <si>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</si>
  <si>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</si>
  <si>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</si>
  <si>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</si>
  <si>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</si>
  <si>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</si>
  <si>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</si>
  <si>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</si>
  <si>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</si>
  <si>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</si>
  <si>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</si>
  <si>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</si>
  <si>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</si>
  <si>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</si>
  <si>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</si>
  <si>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</si>
  <si>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</si>
  <si>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</si>
  <si>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</si>
  <si>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</si>
  <si>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</si>
  <si>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</si>
  <si>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</si>
  <si>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</si>
  <si>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</si>
  <si>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</si>
  <si>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</si>
  <si>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</si>
  <si>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</si>
  <si>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</si>
  <si>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</si>
  <si>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</si>
  <si>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bilares</t>
  </si>
  <si>
    <t>Lobectomia hepática direita</t>
  </si>
  <si>
    <t>Lobectomia hepática esquerda</t>
  </si>
  <si>
    <t>Papilotomia transduodenal</t>
  </si>
  <si>
    <t>Punção hepática para drenagem de abscessos</t>
  </si>
  <si>
    <t>Radioablação / termoablação de tumores hepáticos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</si>
  <si>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</si>
  <si>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</si>
  <si>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</si>
  <si>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</si>
  <si>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</si>
  <si>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</si>
  <si>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</si>
  <si>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</si>
  <si>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</si>
  <si>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</si>
  <si>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</si>
  <si>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</si>
  <si>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</si>
  <si>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</si>
  <si>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</si>
  <si>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</si>
  <si>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</si>
  <si>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</si>
  <si>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</si>
  <si>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</si>
  <si>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</si>
  <si>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Desconexão ázigos - portal sem esplenectomia por videolaparoscopia</t>
  </si>
  <si>
    <t>Enucleação de metástases hepáticas por videolaparoscopia</t>
  </si>
  <si>
    <t>Hepatorrafia complexa com lesão de estruturasvasculares biliares por videolaparoscopia</t>
  </si>
  <si>
    <t>Hepatorrafia por videolaparoscopia</t>
  </si>
  <si>
    <t>Lobectomia hepática direita por videolaparoscopia</t>
  </si>
  <si>
    <t>Lobectomia hepática esquerda por videolaparoscopia</t>
  </si>
  <si>
    <t>Punção hepática para drenagem de abscessos por videolaparoscopia</t>
  </si>
  <si>
    <t>Radioablação / termoablação de tumores hepáticos por videolaparoscopia</t>
  </si>
  <si>
    <t>Ressecção de cisto hepático com hepatectomia por videolaparoscopia</t>
  </si>
  <si>
    <t>Ressecção de cisto hepático sem hepatectomia por videolaparoscopia</t>
  </si>
  <si>
    <t>Biópsia hepática por videolaparoscopia</t>
  </si>
  <si>
    <t>Biópsia hepática por laparotomia (acima de 3 fragmentos)</t>
  </si>
  <si>
    <t>Biópsia hepática transparietal (acima de 3 fragmentos)</t>
  </si>
  <si>
    <t>Pâncreas (31006000)</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</si>
  <si>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</si>
  <si>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</si>
  <si>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</si>
  <si>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</si>
  <si>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</si>
  <si>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</si>
  <si>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</si>
  <si>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</si>
  <si>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</si>
  <si>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</si>
  <si>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</si>
  <si>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Biópsia de pâncreas por videolaparoscopia</t>
  </si>
  <si>
    <t>Enucleação de tumores pancreáticos por videolaparoscopia</t>
  </si>
  <si>
    <t>Pseudocisto pâncreas - drenagem externa por videolaparoscopia</t>
  </si>
  <si>
    <t>Pseudocisto pâncreas - drenagem interna por videolaparoscopia</t>
  </si>
  <si>
    <t>Baço (31007007)</t>
  </si>
  <si>
    <t>Biópsia esplênica</t>
  </si>
  <si>
    <t>Esplenectomia parcial</t>
  </si>
  <si>
    <t>Esplenectomia total</t>
  </si>
  <si>
    <t>Esplenorrafia</t>
  </si>
  <si>
    <t>Esplenectomia parcial por videolaparoscopia</t>
  </si>
  <si>
    <t>Esplenectomia total por videolaparoscopia</t>
  </si>
  <si>
    <t>Esplenorrafia por videolaparoscopia</t>
  </si>
  <si>
    <t>Peritônio (31008003)</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</si>
  <si>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</si>
  <si>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</si>
  <si>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</si>
  <si>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</si>
  <si>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</si>
  <si>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</si>
  <si>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</si>
  <si>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</si>
  <si>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</si>
  <si>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</si>
  <si>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Abdome, Parede e Cavidade (31009000)</t>
  </si>
  <si>
    <t>Abscesso perineal - drenagem cirúrgica</t>
  </si>
  <si>
    <t>Biópsia de parede abdominal</t>
  </si>
  <si>
    <t>Cisto sacro-coccígeo - tratamento cirúrgico</t>
  </si>
  <si>
    <t>Diástase dos retos-abdominais - tratamento cirúrgico</t>
  </si>
  <si>
    <t>Hérnia inguinal encarcerada em RN ou lactente</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</si>
  <si>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</si>
  <si>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</si>
  <si>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</si>
  <si>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</si>
  <si>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</si>
  <si>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</si>
  <si>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</si>
  <si>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</si>
  <si>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</si>
  <si>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</si>
  <si>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</si>
  <si>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</si>
  <si>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</si>
  <si>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</si>
  <si>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</si>
  <si>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</si>
  <si>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</si>
  <si>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</si>
  <si>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</si>
  <si>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</si>
  <si>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</si>
  <si>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</si>
  <si>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</si>
  <si>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</si>
  <si>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</si>
  <si>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</si>
  <si>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</si>
  <si>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Rim, Bacinete e SupraRenal (31101003)</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</si>
  <si>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</si>
  <si>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</si>
  <si>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</si>
  <si>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</si>
  <si>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</si>
  <si>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</si>
  <si>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</si>
  <si>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</si>
  <si>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</si>
  <si>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</si>
  <si>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</si>
  <si>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</si>
  <si>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</si>
  <si>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</si>
  <si>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</si>
  <si>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</si>
  <si>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</si>
  <si>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</si>
  <si>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</si>
  <si>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</si>
  <si>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</si>
  <si>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</si>
  <si>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</si>
  <si>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</si>
  <si>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</si>
  <si>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</si>
  <si>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</si>
  <si>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</si>
  <si>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</si>
  <si>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</si>
  <si>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</si>
  <si>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</si>
  <si>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</si>
  <si>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</si>
  <si>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</si>
  <si>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</si>
  <si>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</si>
  <si>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</si>
  <si>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</si>
  <si>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</si>
  <si>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</si>
  <si>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</si>
  <si>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</si>
  <si>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</si>
  <si>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</si>
  <si>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</si>
  <si>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Marsupialização laparoscópica de cisto renal unilateral</t>
  </si>
  <si>
    <t>Biópsia renal laparoscópica unilateral</t>
  </si>
  <si>
    <t>Nefropexia laparoscópica unilateral</t>
  </si>
  <si>
    <t>Pieloplastia laparoscópica unilateral</t>
  </si>
  <si>
    <t>Pielolitotomia laparoscópica unilateral</t>
  </si>
  <si>
    <t>Nefroureterectomia com ressecção vesical laparoscópica unilateral</t>
  </si>
  <si>
    <t>Nefrectomia radical laparoscópica unilateral</t>
  </si>
  <si>
    <t>Nefrectomia parcial laparoscópica unilateral</t>
  </si>
  <si>
    <t>Nefrolitotripsia percutânea unilateral a laser</t>
  </si>
  <si>
    <t>Nefrectomia total unilateral por videolaparoscopia</t>
  </si>
  <si>
    <t>Ureter (31102000)</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</si>
  <si>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</si>
  <si>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</si>
  <si>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</si>
  <si>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</si>
  <si>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</si>
  <si>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</si>
  <si>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</si>
  <si>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</si>
  <si>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t>
  </si>
  <si>
    <t>Fístula uretero-cutânea unilateral - tratamento cirúrgico</t>
  </si>
  <si>
    <t>Fístula uretero-intestinal unilateral - tratamento cirúrgico</t>
  </si>
  <si>
    <t>Fístula uretero-vaginal unilateral -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</si>
  <si>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</si>
  <si>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</si>
  <si>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</si>
  <si>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</si>
  <si>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</si>
  <si>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</si>
  <si>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</si>
  <si>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</si>
  <si>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</si>
  <si>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</si>
  <si>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</si>
  <si>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</si>
  <si>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</si>
  <si>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</si>
  <si>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</si>
  <si>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</si>
  <si>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</si>
  <si>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</si>
  <si>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</si>
  <si>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</si>
  <si>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</si>
  <si>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</si>
  <si>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</si>
  <si>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</si>
  <si>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</si>
  <si>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</si>
  <si>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</si>
  <si>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laparoscópica unilateral</t>
  </si>
  <si>
    <t>Ureterólise laparoscópica unilateral</t>
  </si>
  <si>
    <t>Ureteroureterostomia laparoscópica unilateral</t>
  </si>
  <si>
    <t>Ureteroplastia laparoscópica unilateral</t>
  </si>
  <si>
    <t>Correção laparoscópica de refluxo vesico-ureteral unilateral</t>
  </si>
  <si>
    <t>Reimplante uretero-vesical laparoscópico unilateral</t>
  </si>
  <si>
    <t>Reimplante ureterointestinal laparoscópico unilateral</t>
  </si>
  <si>
    <t>Ureterorrenolitotripsia rígida unilateral a laser</t>
  </si>
  <si>
    <t>Refluxo vésico-ureteral - tratamento endoscópico</t>
  </si>
  <si>
    <t>Bexiga (31103006)</t>
  </si>
  <si>
    <t>Ampliação vesical</t>
  </si>
  <si>
    <t>Bexiga psóica</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</si>
  <si>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</si>
  <si>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</si>
  <si>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</si>
  <si>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</si>
  <si>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</si>
  <si>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</si>
  <si>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</si>
  <si>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</si>
  <si>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</si>
  <si>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</si>
  <si>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</si>
  <si>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</si>
  <si>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</si>
  <si>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</si>
  <si>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</si>
  <si>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</si>
  <si>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</si>
  <si>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</si>
  <si>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</si>
  <si>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</si>
  <si>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</si>
  <si>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</si>
  <si>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</si>
  <si>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</si>
  <si>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</si>
  <si>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</si>
  <si>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</si>
  <si>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</si>
  <si>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</si>
  <si>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</si>
  <si>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</si>
  <si>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</si>
  <si>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</si>
  <si>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</si>
  <si>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</si>
  <si>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</si>
  <si>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</si>
  <si>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</si>
  <si>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</si>
  <si>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</si>
  <si>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</si>
  <si>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</si>
  <si>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</si>
  <si>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</si>
  <si>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</si>
  <si>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</si>
  <si>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laparoscópica de incontinência urinária</t>
  </si>
  <si>
    <t>Cistectomia parcial laparoscópica</t>
  </si>
  <si>
    <t>Cistectomia radical laparoscópica (inclui próstata ou útero)</t>
  </si>
  <si>
    <t>Neobexiga laparoscópica</t>
  </si>
  <si>
    <t>Diverticulectomia vesical laparoscópica</t>
  </si>
  <si>
    <t>Cistolitotripsia a laser</t>
  </si>
  <si>
    <t>Uretra (31104002)</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</si>
  <si>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</si>
  <si>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</si>
  <si>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</si>
  <si>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</si>
  <si>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</si>
  <si>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</si>
  <si>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</si>
  <si>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</si>
  <si>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</si>
  <si>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</si>
  <si>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</si>
  <si>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</si>
  <si>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</si>
  <si>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</si>
  <si>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</si>
  <si>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</si>
  <si>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</si>
  <si>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</si>
  <si>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</si>
  <si>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</si>
  <si>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</si>
  <si>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</si>
  <si>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</si>
  <si>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</si>
  <si>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</si>
  <si>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</si>
  <si>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</si>
  <si>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</si>
  <si>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Abscesso de próstata - drenagem</t>
  </si>
  <si>
    <t>Biópsia prostática - até 8 fragmentos</t>
  </si>
  <si>
    <t>Biópsia prostática - mais de 8 fragmentos</t>
  </si>
  <si>
    <t>Eletrovaporização de próstata</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</si>
  <si>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</si>
  <si>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</si>
  <si>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</si>
  <si>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</si>
  <si>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</si>
  <si>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</si>
  <si>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</si>
  <si>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</si>
  <si>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Exérese laparoscópica de cisto de vesícula seminal unilateral</t>
  </si>
  <si>
    <t>31201997 OBSERVAÇÃO:</t>
  </si>
  <si>
    <t>* Referente aos códigos 31201032 e 31201040:</t>
  </si>
  <si>
    <t>Quando orientados por US, acrescentar US transretal (40901335)</t>
  </si>
  <si>
    <t>Escroto (31202004)</t>
  </si>
  <si>
    <t>Drenagem de abscesso</t>
  </si>
  <si>
    <t>Elefantíase peno-escrotal - tratamento cirúrgico</t>
  </si>
  <si>
    <t>Exérese de cisto escrotal</t>
  </si>
  <si>
    <t>Reconstrução da bolsa escrotal com retalho inguinal pediculado - por estágio</t>
  </si>
  <si>
    <t>Ressecção parcial da bolsa escrotal</t>
  </si>
  <si>
    <t>Testículo (31203000)</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</si>
  <si>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</si>
  <si>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</si>
  <si>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</si>
  <si>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</si>
  <si>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</si>
  <si>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</si>
  <si>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</si>
  <si>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</si>
  <si>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</si>
  <si>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</si>
  <si>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</si>
  <si>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</si>
  <si>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</si>
  <si>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laparoscópica unilateral</t>
  </si>
  <si>
    <t>Correção laparoscópica de varicocele unilateral</t>
  </si>
  <si>
    <t>Epidídimo (31204007)</t>
  </si>
  <si>
    <t>Biópsia de epidídimo</t>
  </si>
  <si>
    <t>Epididimectomia unilateral</t>
  </si>
  <si>
    <t>Epididimovasoplastia unilateral</t>
  </si>
  <si>
    <t>Epididimovasoplastia unilateral microcirúrgica</t>
  </si>
  <si>
    <t>Exérese de cisto unilateral</t>
  </si>
  <si>
    <t>Cordão Espermático (31205003)</t>
  </si>
  <si>
    <t>Espermatocelectomia unilateral</t>
  </si>
  <si>
    <t>Exploração cirúrgica do deferente unilateral</t>
  </si>
  <si>
    <t>Recanalização dos ductos deferentes</t>
  </si>
  <si>
    <t>Vasectomia unilateral</t>
  </si>
  <si>
    <t>Vaso-vasostomia microcirúrgica unilateral (recanalização dos ductos deferentes)</t>
  </si>
  <si>
    <t>Cirurgia esterilizadora masculina</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</si>
  <si>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</si>
  <si>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</si>
  <si>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</si>
  <si>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</si>
  <si>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</si>
  <si>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</si>
  <si>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</si>
  <si>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</si>
  <si>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</si>
  <si>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</si>
  <si>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</si>
  <si>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</si>
  <si>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</si>
  <si>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</si>
  <si>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</si>
  <si>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</si>
  <si>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t>
  </si>
  <si>
    <t>Hipospadia distal - tratamento em 1 tempo</t>
  </si>
  <si>
    <t>Hipospadia proximal - tratamento em 1 tempo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</si>
  <si>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</si>
  <si>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</si>
  <si>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</si>
  <si>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</si>
  <si>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</si>
  <si>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</si>
  <si>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</si>
  <si>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</si>
  <si>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</si>
  <si>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</si>
  <si>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</si>
  <si>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</si>
  <si>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</si>
  <si>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31299008 OBSERVAÇÃO:</t>
  </si>
  <si>
    <t>Vulva (31301002)</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</si>
  <si>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</si>
  <si>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</si>
  <si>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</si>
  <si>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</si>
  <si>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</si>
  <si>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</si>
  <si>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</si>
  <si>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</si>
  <si>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</si>
  <si>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</si>
  <si>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</si>
  <si>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</si>
  <si>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</si>
  <si>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Vagina (31302009)</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</si>
  <si>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</si>
  <si>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</si>
  <si>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</si>
  <si>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</si>
  <si>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</si>
  <si>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</si>
  <si>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</si>
  <si>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</si>
  <si>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</si>
  <si>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</si>
  <si>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</si>
  <si>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</si>
  <si>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</si>
  <si>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Útero (31303005)</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</si>
  <si>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</si>
  <si>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</si>
  <si>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</si>
  <si>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</si>
  <si>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</si>
  <si>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</si>
  <si>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</si>
  <si>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</si>
  <si>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</si>
  <si>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</si>
  <si>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</si>
  <si>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</si>
  <si>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Traquelectomia - amputação, conização (com ou sem cirurgia de alta frequência / CAF)</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</si>
  <si>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</si>
  <si>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</si>
  <si>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</si>
  <si>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</si>
  <si>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laparoscópica com ou sem anexectomia, uni ou bilateral - via alta</t>
  </si>
  <si>
    <t>Histerectomia total laparoscópica</t>
  </si>
  <si>
    <t>Histerectomia total laparoscópica ampliada</t>
  </si>
  <si>
    <t>Histerectomia total laparoscópica com anexectomia uni ou bilateral</t>
  </si>
  <si>
    <t>Metroplastia laparoscópica</t>
  </si>
  <si>
    <t>Miomectomia uterina laparoscópica</t>
  </si>
  <si>
    <t>Implante de dispositivo intra-uterino (DIU) não hormonal</t>
  </si>
  <si>
    <t>Implante de dispositivo intra-uterino (DIU) hormonal</t>
  </si>
  <si>
    <t>Curetagem uterina pós-parto</t>
  </si>
  <si>
    <t>Histerectomia pós-parto</t>
  </si>
  <si>
    <t>Tubas (31304001)</t>
  </si>
  <si>
    <t>Cirurgia esterilizadora feminina</t>
  </si>
  <si>
    <t>Neossalpingostomia distal</t>
  </si>
  <si>
    <t>Recanalização tubária - qualquer técnica, uni ou bilateral (com microscópio ou lupa)</t>
  </si>
  <si>
    <t>Salpingectomia uni ou bilateral</t>
  </si>
  <si>
    <t>Cirurgia esterilizadora feminina laparoscópica</t>
  </si>
  <si>
    <t>Neossalpingostomia distal laparoscópica</t>
  </si>
  <si>
    <t>Recanalização tubária laparoscópica uni ou bilateral</t>
  </si>
  <si>
    <t>Salpingectomia uni ou bilateral laparoscópica</t>
  </si>
  <si>
    <t>Implante de dispositivo intratubário não hormonal</t>
  </si>
  <si>
    <t>31304990 OBSERVAÇÃO:</t>
  </si>
  <si>
    <t>Referente aos códigos 31304010 e 31304052: A esterilização feminina deve obedecer ao disposto na Lei 9263, de 12 de janeiro de 1996</t>
  </si>
  <si>
    <t>Ovários (31305008)</t>
  </si>
  <si>
    <t>Ooforectomia uni ou bilateral ou ooforoplastia uni ou bilateral</t>
  </si>
  <si>
    <t>Translocação de ovários</t>
  </si>
  <si>
    <t>Ooforectomia laparoscópica uni ou bilateral ou ooforoplastia uni ou bilateral</t>
  </si>
  <si>
    <t>Períneo (31306004)</t>
  </si>
  <si>
    <t>Correção de defeito lateral</t>
  </si>
  <si>
    <t>Correção de enterocele</t>
  </si>
  <si>
    <t>Correção de rotura perineal de III grau (com lesão do esfíncter)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</si>
  <si>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</si>
  <si>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</si>
  <si>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</si>
  <si>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</si>
  <si>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cicatricial perineal</t>
  </si>
  <si>
    <t>Cavidade e Paredes Pélvicas (31307000)</t>
  </si>
  <si>
    <t>Câncer de ovário (Debulking)</t>
  </si>
  <si>
    <t>Cirurgia (via alta ou baixa) do prolapso de cúpula vaginal (fixação sacral ou no ligamento sacro-espinhoso) - qualquer técnica</t>
  </si>
  <si>
    <t>Culdoplastia (Mac Call, Moschowicz, etc.)</t>
  </si>
  <si>
    <t>Endometriose peritoneal - tratamento cirúrgico</t>
  </si>
  <si>
    <t>Epiploplastia ou aplicação de membranas antiaderentes</t>
  </si>
  <si>
    <t>Laparoscopia ginecológica com ou sem biópsia (inclui a cromotubagem)</t>
  </si>
  <si>
    <t>Liberação de aderências pélvicas com ou sem ressecção de cistos peritoneais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</si>
  <si>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</si>
  <si>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</si>
  <si>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</si>
  <si>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</si>
  <si>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</si>
  <si>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</si>
  <si>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</si>
  <si>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Câncer de ovário (Debulking) laparoscópica</t>
  </si>
  <si>
    <t>Cirurgia laparoscópica do prolapso de cúpula vaginal (fixação sacral ou no ligamento sacro-espinhoso)</t>
  </si>
  <si>
    <t>Culdoplastia laparoscópica (Mac Call, Moschowicz, etc)</t>
  </si>
  <si>
    <t>Endometriose peritoneal - tratamento cirúrgico via laparoscópica</t>
  </si>
  <si>
    <t>Epiploplastia ou aplicação de membranas antiaderentes por via laparoscópica</t>
  </si>
  <si>
    <t>Liberação laparoscópica de aderências pélvicas com ou sem ressecção de cistos peritoneais ou salpingólise</t>
  </si>
  <si>
    <t>Ligadura de veia ovariana laparoscópica</t>
  </si>
  <si>
    <t>Ligamentopexia pélvica laparoscópica</t>
  </si>
  <si>
    <t>Neurectomia laparoscópica pré-sacral ou do nervo gênito-femoral</t>
  </si>
  <si>
    <t>Omentectomia laparoscópica</t>
  </si>
  <si>
    <t>Ressecção laparoscópica de tumor de parede abdominal</t>
  </si>
  <si>
    <t>Ressecção ou ligadura laparoscópica de varizes pélvicas</t>
  </si>
  <si>
    <t>Secção laparoscópica de ligamentos útero-sacros</t>
  </si>
  <si>
    <t>Infertilidade (31308007)</t>
  </si>
  <si>
    <t>Aspiração de folículos para fertilização</t>
  </si>
  <si>
    <t>GIFT (transferência de gametas para as trompas)</t>
  </si>
  <si>
    <t>Inseminação artificial</t>
  </si>
  <si>
    <t>Transferência de embrião para o útero</t>
  </si>
  <si>
    <t>Partos e Outros Procedimentos Obstétricos (31309003)</t>
  </si>
  <si>
    <t>Amniorredução ou amnioinfusão</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</si>
  <si>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</si>
  <si>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</si>
  <si>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</si>
  <si>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Cesariana</t>
  </si>
  <si>
    <t>Curetagem pós-abortamento</t>
  </si>
  <si>
    <t>Derivações em cirurgia fetal</t>
  </si>
  <si>
    <t>Gravidez ectópica - cirurgia</t>
  </si>
  <si>
    <t>Maturação cervical para indução de abortamento ou de trabalho de parto</t>
  </si>
  <si>
    <t>Inversão uterina aguda - redução manual</t>
  </si>
  <si>
    <t>Inversão uterina - tratamento cirúrgico</t>
  </si>
  <si>
    <t>Parto (via vaginal)</t>
  </si>
  <si>
    <t>Parto múltiplo (cada um subsequente ao inicial)</t>
  </si>
  <si>
    <t>Punção escalpofetal para avaliação PH fetal</t>
  </si>
  <si>
    <t>Revisão obstétrica de parto ocorrido fora do hospital (inclui exame, dequitação e sutura de lacerações até de 2º grau)</t>
  </si>
  <si>
    <t>Versão cefálica externa</t>
  </si>
  <si>
    <t>Gravidez ectópica - cirurgia laparoscópica</t>
  </si>
  <si>
    <t>Inversão uterina - tratamento cirúrgico laparoscópico</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</si>
  <si>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</si>
  <si>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</si>
  <si>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</si>
  <si>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</si>
  <si>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</si>
  <si>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</si>
  <si>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</si>
  <si>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</si>
  <si>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</si>
  <si>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</si>
  <si>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</si>
  <si>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</si>
  <si>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</si>
  <si>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</si>
  <si>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</si>
  <si>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</si>
  <si>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</si>
  <si>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</si>
  <si>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</si>
  <si>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</si>
  <si>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</si>
  <si>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</si>
  <si>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</si>
  <si>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</si>
  <si>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</si>
  <si>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</si>
  <si>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</si>
  <si>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</si>
  <si>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</si>
  <si>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</si>
  <si>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</si>
  <si>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</si>
  <si>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</si>
  <si>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</si>
  <si>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 .</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</si>
  <si>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</si>
  <si>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</si>
  <si>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</si>
  <si>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</si>
  <si>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</si>
  <si>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Medula (31402003)</t>
  </si>
  <si>
    <t>Cordotomia-mielotomias por radiofrequência</t>
  </si>
  <si>
    <t>Lesão de substância gelatinosa medular (DREZ) por radiofrequência</t>
  </si>
  <si>
    <t>Tampão sanguíneo peridural para tratamento de cefaléia após punção (não indicada na profilaxia da cefaléia)</t>
  </si>
  <si>
    <t>31402992 OBSERVAÇÃO:</t>
  </si>
  <si>
    <t>Por serem excludentes, remunerase apenas um dos portes do procedimento 31402038</t>
  </si>
  <si>
    <t>Nervos Periféricos (31403000)</t>
  </si>
  <si>
    <t>Biópsia de nervo</t>
  </si>
  <si>
    <t>Bloqueio de nervo periférico</t>
  </si>
  <si>
    <t>Denervação percutânea de faceta articular - por segmento .</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</si>
  <si>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</si>
  <si>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</si>
  <si>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</si>
  <si>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</si>
  <si>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</si>
  <si>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</si>
  <si>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</si>
  <si>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</si>
  <si>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</si>
  <si>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</si>
  <si>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</si>
  <si>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</si>
  <si>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</si>
  <si>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</si>
  <si>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</si>
  <si>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</si>
  <si>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</si>
  <si>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</si>
  <si>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</si>
  <si>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</si>
  <si>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</si>
  <si>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</si>
  <si>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</si>
  <si>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</si>
  <si>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</si>
  <si>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</si>
  <si>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</si>
  <si>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</si>
  <si>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</si>
  <si>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Transposição de nervo</t>
  </si>
  <si>
    <t>Tratamento microcirúrgico das neuropatias compressivas (tumoral, inflamatório, etc)</t>
  </si>
  <si>
    <t>Simpatectomia por videotoracoscopia</t>
  </si>
  <si>
    <t>Nervos Cranianos (31404006)</t>
  </si>
  <si>
    <t>Descompressão vascular de nervos cranianos</t>
  </si>
  <si>
    <t>Neurotomia seletiva do trigêmio</t>
  </si>
  <si>
    <t>Tratamento da nevralgia do trigêmio por técnica cirúrgica percutânea - qualquer método (quando orientado por imagem, cobrar o código correspondente)</t>
  </si>
  <si>
    <t>Sistema Nervoso Autônomo (31405002)</t>
  </si>
  <si>
    <t>Bloqueio do sistema nervoso autônomo</t>
  </si>
  <si>
    <t>Lesão do sistema nervoso autônomo - qualquer método</t>
  </si>
  <si>
    <t>Tratamento da síndrome do desfiladeiro cérvico-torácico</t>
  </si>
  <si>
    <t>Córnea (31501001)</t>
  </si>
  <si>
    <t>Transplante de córnea</t>
  </si>
  <si>
    <t>Retirada para transplante</t>
  </si>
  <si>
    <t>Cardíaco (31502008)</t>
  </si>
  <si>
    <t>Transplante cardíaco (doador)</t>
  </si>
  <si>
    <t>Transplante cardíaco (receptor)</t>
  </si>
  <si>
    <t>Cardiopulmonar (31503004)</t>
  </si>
  <si>
    <t>Transplante cardiopulmonar (doador)</t>
  </si>
  <si>
    <t>Transplante cardiopulmonar (receptor)</t>
  </si>
  <si>
    <t>14C</t>
  </si>
  <si>
    <t>Pulmonar (31504000)</t>
  </si>
  <si>
    <t>Transplante pulmonar (doador)</t>
  </si>
  <si>
    <t>Transplante pulmonar unilateral (receptor)</t>
  </si>
  <si>
    <t>Hepático (31505007)</t>
  </si>
  <si>
    <t>Transplante hepático (receptor)</t>
  </si>
  <si>
    <t>Transplante hepático (doador)</t>
  </si>
  <si>
    <t>Renal (31506003)</t>
  </si>
  <si>
    <t>Transplante renal (receptor)</t>
  </si>
  <si>
    <t>Nefrectomia em doador vivo</t>
  </si>
  <si>
    <t>Nefrectomia laparoscópica em doador vivo</t>
  </si>
  <si>
    <t>Pancreático (31507000)</t>
  </si>
  <si>
    <t>Transplante pancreático (receptor)</t>
  </si>
  <si>
    <t>Transplante pancreático (doador)</t>
  </si>
  <si>
    <t>Bloqueios Anestésicos de Nervos e Estímulos Neurovasculares (31602002)</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</si>
  <si>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</si>
  <si>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</si>
  <si>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</si>
  <si>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</si>
  <si>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</si>
  <si>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</si>
  <si>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</si>
  <si>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</si>
  <si>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</si>
  <si>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</si>
  <si>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</si>
  <si>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</si>
  <si>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</si>
  <si>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</si>
  <si>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</si>
  <si>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</si>
  <si>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</si>
  <si>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</si>
  <si>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Laser - por sessão</t>
  </si>
  <si>
    <t>Passagem de catéter peridural ou subaracnóideo com bloqueio de prova</t>
  </si>
  <si>
    <t>Anestesia para endoscopia diagnóstica</t>
  </si>
  <si>
    <t>Anestesia para endoscopia intervencionista</t>
  </si>
  <si>
    <t>Anestesia para exames radiológicos de angiorradiologia</t>
  </si>
  <si>
    <t>Anestesia para exames de ultrassonografia</t>
  </si>
  <si>
    <t>Anestesia para exames de tomografia computadorizada</t>
  </si>
  <si>
    <t>Anestesia para exames de ressonância magnética</t>
  </si>
  <si>
    <t>Anestesia para procedimentos de radioterapia</t>
  </si>
  <si>
    <t>Anestesia para exames específicos, teste para diagnóstico e outros procedimentos diagnósticos</t>
  </si>
  <si>
    <t>Anestesia para procedimentos clínicos ambulatoriais e hospitalares</t>
  </si>
  <si>
    <t>Anestesia para procedimentos de medicina nuclear</t>
  </si>
  <si>
    <t>Bloqueio anestésico de plexos nervosos (lombossacro, braquial, cervical) para tratamento de dor</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</si>
  <si>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</si>
  <si>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</si>
  <si>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</si>
  <si>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</si>
  <si>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</si>
  <si>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</si>
  <si>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Valor Tribunais</t>
  </si>
  <si>
    <t>Anestesia Local</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</si>
  <si>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</si>
  <si>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</si>
  <si>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</si>
  <si>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</si>
  <si>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</si>
  <si>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</si>
  <si>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</si>
  <si>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</si>
  <si>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</si>
  <si>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</si>
  <si>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</si>
  <si>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</si>
  <si>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</si>
  <si>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ECG convencional de até 12 derivações</t>
  </si>
  <si>
    <t>ECG de alta resolução</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</si>
  <si>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</si>
  <si>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</si>
  <si>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</si>
  <si>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</si>
  <si>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Bilimetria gástrica ou esofágica de 24 horas</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</si>
  <si>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</si>
  <si>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</si>
  <si>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</si>
  <si>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</si>
  <si>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</si>
  <si>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</si>
  <si>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</si>
  <si>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</si>
  <si>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</si>
  <si>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Sistema Nervoso (40103005)</t>
  </si>
  <si>
    <t>Análise computadorizada da voz</t>
  </si>
  <si>
    <t>Análise computadorizada de papila e/ou fibras nervosas - monocular</t>
  </si>
  <si>
    <t>Análise computadorizada do segmento anterior - monocular</t>
  </si>
  <si>
    <t>Audiometria (tipo Von Bekesy)</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</si>
  <si>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</si>
  <si>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</si>
  <si>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</si>
  <si>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</si>
  <si>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</si>
  <si>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</si>
  <si>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</si>
  <si>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Avaliação neurofisiológica da função sexual (inclui eletroneuromiografia de MMII, RBC, NCDP, PEGC)</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</si>
  <si>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</si>
  <si>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</si>
  <si>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</si>
  <si>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</si>
  <si>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</si>
  <si>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</si>
  <si>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</si>
  <si>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</si>
  <si>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</si>
  <si>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</si>
  <si>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</si>
  <si>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</si>
  <si>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</si>
  <si>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</si>
  <si>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</si>
  <si>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</si>
  <si>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</si>
  <si>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</si>
  <si>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</si>
  <si>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</si>
  <si>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</si>
  <si>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</si>
  <si>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</si>
  <si>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</si>
  <si>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</si>
  <si>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</si>
  <si>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</si>
  <si>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</si>
  <si>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</si>
  <si>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</si>
  <si>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</si>
  <si>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</si>
  <si>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</si>
  <si>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</si>
  <si>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 xml:space="preserve">Polissonograma com EEG de noite inteira </t>
  </si>
  <si>
    <t xml:space="preserve">Polissonograma com teste de CPAP nasal </t>
  </si>
  <si>
    <t>Posturografia</t>
  </si>
  <si>
    <t>Potencial evocado - P300</t>
  </si>
  <si>
    <t>Potencial evocado auditivo de média latência (PEA-ML) bilateral</t>
  </si>
  <si>
    <t>Potencial somato-sensitivo para localização funcional da áreacentral (monitorização por hora) até 3 horas</t>
  </si>
  <si>
    <t>Potencial evocado gênito-cortical (PEGC)</t>
  </si>
  <si>
    <t>Potencial evocado motor - PEM (bilateral)</t>
  </si>
  <si>
    <t>Potencial evocado somato-sensitivo - membros inferiores (PESS)</t>
  </si>
  <si>
    <t>Potencial evocado somato-sensitivo - membros superiores</t>
  </si>
  <si>
    <t>Potencial evocado visual (PEV)</t>
  </si>
  <si>
    <t>Provas de função tubária</t>
  </si>
  <si>
    <t>Registro do nistagmo pendular</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</si>
  <si>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</si>
  <si>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</si>
  <si>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</si>
  <si>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</si>
  <si>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</si>
  <si>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</si>
  <si>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</si>
  <si>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</si>
  <si>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Videonistagmografia infravermelha</t>
  </si>
  <si>
    <t>Processamento auditivo central infantil (03 a 07 anos)</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</si>
  <si>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</si>
  <si>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</si>
  <si>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</si>
  <si>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</si>
  <si>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</si>
  <si>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</si>
  <si>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</si>
  <si>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</si>
  <si>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</si>
  <si>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</si>
  <si>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Função Respiratória (40105016)</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</si>
  <si>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</si>
  <si>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</si>
  <si>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</si>
  <si>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</si>
  <si>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</si>
  <si>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</si>
  <si>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</si>
  <si>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</si>
  <si>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</si>
  <si>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</si>
  <si>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</si>
  <si>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</si>
  <si>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</si>
  <si>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</si>
  <si>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</si>
  <si>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</si>
  <si>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</si>
  <si>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</si>
  <si>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</si>
  <si>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</si>
  <si>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</si>
  <si>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</si>
  <si>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</si>
  <si>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</si>
  <si>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</si>
  <si>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</si>
  <si>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</si>
  <si>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</si>
  <si>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</si>
  <si>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</si>
  <si>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</si>
  <si>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</si>
  <si>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</si>
  <si>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</si>
  <si>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</si>
  <si>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</si>
  <si>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</si>
  <si>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</si>
  <si>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</si>
  <si>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</si>
  <si>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</si>
  <si>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</si>
  <si>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</si>
  <si>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Enteroscopia do intestino delgado com cápsula endoscópica</t>
  </si>
  <si>
    <t>Endoscopia Intervencionista (40202003)</t>
  </si>
  <si>
    <t>Aritenoidectomia microcirúrgica endoscópica</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</si>
  <si>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</si>
  <si>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</si>
  <si>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</si>
  <si>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</si>
  <si>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</si>
  <si>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</si>
  <si>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</si>
  <si>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</si>
  <si>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</si>
  <si>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</si>
  <si>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</si>
  <si>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</si>
  <si>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</si>
  <si>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</si>
  <si>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</si>
  <si>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</si>
  <si>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</si>
  <si>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t>
  </si>
  <si>
    <t>Drenagem cavitária por laparoscopia</t>
  </si>
  <si>
    <t>Ecoendoscopia com cistoenterostomia</t>
  </si>
  <si>
    <t>Ecoendoscopia com neurólise de plexo celíaco</t>
  </si>
  <si>
    <t>Ecoendoscopia com punção por agulha</t>
  </si>
  <si>
    <t>Esclerose de varizes de esôfago, estômago ou duodeno</t>
  </si>
  <si>
    <t>Estenostomia endoscópica</t>
  </si>
  <si>
    <t>Gastrostomia endoscópica</t>
  </si>
  <si>
    <t>Hemostasia mecânica do esôfago, estômago ou duodeno</t>
  </si>
  <si>
    <t>Hemostasia térmica por endoscopia</t>
  </si>
  <si>
    <t>Hemostasias de cólon</t>
  </si>
  <si>
    <t>Injeção de substância medicamentosa por endoscopia</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</si>
  <si>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</si>
  <si>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</si>
  <si>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</si>
  <si>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</si>
  <si>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</si>
  <si>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</si>
  <si>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</si>
  <si>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</si>
  <si>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</si>
  <si>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Mucosectomia</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</si>
  <si>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</si>
  <si>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</si>
  <si>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</si>
  <si>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</si>
  <si>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</si>
  <si>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</si>
  <si>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</si>
  <si>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</si>
  <si>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</si>
  <si>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</si>
  <si>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</si>
  <si>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</si>
  <si>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Tamponamento de varizes do esôfago e estômago</t>
  </si>
  <si>
    <t>Endoscopia digestiva alta com biópsia e teste de urease (pesquisa Helicobacter pylori)</t>
  </si>
  <si>
    <t>Traqueostomia por punção percutânea</t>
  </si>
  <si>
    <t>Tratamento endoscópico de hemoptise</t>
  </si>
  <si>
    <t>Uretrotomia endoscópica</t>
  </si>
  <si>
    <t>Colonoscopia com biópsia e/ou citologia</t>
  </si>
  <si>
    <t>Colonoscopia com dilatação segmentar</t>
  </si>
  <si>
    <t>Retossigmoidoscopia flexível com polipectomia</t>
  </si>
  <si>
    <t>Retossigmoidoscopia flexível com biópsia e/ou citologia</t>
  </si>
  <si>
    <t>Colonoscopia com estenostomia</t>
  </si>
  <si>
    <t>Colonoscopia com mucosectomia</t>
  </si>
  <si>
    <t>Retossigmoidoscopia rígida com biópsia e/ou citologia</t>
  </si>
  <si>
    <t>Retossigmoidoscopia rígida com polipectomia</t>
  </si>
  <si>
    <t>Endoscopia digestiva alta com cromoscopia e biópsia e/ou citologia</t>
  </si>
  <si>
    <t>Colonoscopia com tratamento de fístula</t>
  </si>
  <si>
    <t>Laringoscopia/traqueoscopia com laser para exérese de papiloma/tumor</t>
  </si>
  <si>
    <t>40202992 OBSERVAÇÕES:</t>
  </si>
  <si>
    <t>1 A consulta realizada previamente a procedimenos endoscópicos, com a finalidade de avaliação clínica e consequentemente classificação de risco do paciente, está incluída nos portes respectivos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</si>
  <si>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</si>
  <si>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</si>
  <si>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</si>
  <si>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</si>
  <si>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</si>
  <si>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</si>
  <si>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</si>
  <si>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3-metil histidina, dosagem no soro</t>
  </si>
  <si>
    <t>5-nucleotidase, dosagem</t>
  </si>
  <si>
    <t>Acetaminofen, dosagem</t>
  </si>
  <si>
    <t>Acetilcolinesterase, em eritrócitos, dosagem</t>
  </si>
  <si>
    <t>Acetona, dosagem no soro</t>
  </si>
  <si>
    <t>Ácido ascórbico (vitamina C), dosagem</t>
  </si>
  <si>
    <t>Ácido beta hidroxi butírico, dosagem</t>
  </si>
  <si>
    <t>Ácido fólico, dosagem nos eritrócitos</t>
  </si>
  <si>
    <t>Ácido glioxílico, pesquisa e/ou dosagem</t>
  </si>
  <si>
    <t>Ácido láctico (lactato), dosagem</t>
  </si>
  <si>
    <t>Ácido orótico, dosagem</t>
  </si>
  <si>
    <t>Ácido oxálico, dosagem</t>
  </si>
  <si>
    <t>Ácido pirúvico, dosagem</t>
  </si>
  <si>
    <t>Ácido siálico, dosagem</t>
  </si>
  <si>
    <t>Ácido úrico, dosagem</t>
  </si>
  <si>
    <t>Ácido valpróico, dosagem</t>
  </si>
  <si>
    <t>Ácidos biliares, dosagem</t>
  </si>
  <si>
    <t>Ácidos graxos livres, dosagem</t>
  </si>
  <si>
    <t>Ácidos orgânicos (perfil quantitativo)</t>
  </si>
  <si>
    <t>Acilcarnitinas (perfil qualitativo)</t>
  </si>
  <si>
    <t>Acilcarnitinas (perfil quantitativo)</t>
  </si>
  <si>
    <t>Albumina, dosagem</t>
  </si>
  <si>
    <t>Aldolase, dosagem</t>
  </si>
  <si>
    <t>Alfa-1-antitripsina, dosagem no soro</t>
  </si>
  <si>
    <t>Alfa-1-glicoproteína ácida, dosagem</t>
  </si>
  <si>
    <t>Alfa-2-macroglobulina, dosagem</t>
  </si>
  <si>
    <t>Alumínio, dosagem no soro</t>
  </si>
  <si>
    <t>Amilase, dosagem</t>
  </si>
  <si>
    <t>Aminoácidos, fracionamento e quantificação</t>
  </si>
  <si>
    <t>Amiodarona, dosagem</t>
  </si>
  <si>
    <t>Amitriptilina, nortriptilina (cada), dosagem</t>
  </si>
  <si>
    <t>Amônia, dosagem</t>
  </si>
  <si>
    <t>Anfetaminas, dosagem</t>
  </si>
  <si>
    <t>Antibióticos, dosagem no soro, cada</t>
  </si>
  <si>
    <t>Apolipoproteína A (Apo A), dosagem</t>
  </si>
  <si>
    <t>Apolipoproteína B (Apo B), dosagem</t>
  </si>
  <si>
    <t>Barbitúricos, antidepressivos tricíclicos (cada), dosagem</t>
  </si>
  <si>
    <t>Beta-glicuronidase, dosagem</t>
  </si>
  <si>
    <t>Bilirrubinas (direta, indireta e total), dosagem</t>
  </si>
  <si>
    <t>Cálcio, dosagem</t>
  </si>
  <si>
    <t>Cálcio iônico, dosagem</t>
  </si>
  <si>
    <t>Capacidade de fixação de ferro, dosagem</t>
  </si>
  <si>
    <t>Carbamazepina, dosagem</t>
  </si>
  <si>
    <t>Carnitina livre, dosagem</t>
  </si>
  <si>
    <t>Carnitina total e frações, dosagem</t>
  </si>
  <si>
    <t>Caroteno, dosagem</t>
  </si>
  <si>
    <t>Ceruloplasmina, dosagem</t>
  </si>
  <si>
    <t>Ciclosporina, methotrexate - cada, dosagem</t>
  </si>
  <si>
    <t>Clearance de ácido úrico</t>
  </si>
  <si>
    <t>Clearance de creatinina</t>
  </si>
  <si>
    <t>Clearance de fosfato</t>
  </si>
  <si>
    <t>Clearance de uréia</t>
  </si>
  <si>
    <t>Clearance osmolar</t>
  </si>
  <si>
    <t>Clomipramina, dosagem</t>
  </si>
  <si>
    <t>Cloro, dosagem</t>
  </si>
  <si>
    <t>Cobre, dosagem</t>
  </si>
  <si>
    <t>Cocaína, dosagem</t>
  </si>
  <si>
    <t>Colesterol (HDL), dosagem</t>
  </si>
  <si>
    <t>Colesterol (LDL), dosagem</t>
  </si>
  <si>
    <t>Colesterol total, dosagem</t>
  </si>
  <si>
    <t>Cotinina, dosagem</t>
  </si>
  <si>
    <t>Creatina, dosagem</t>
  </si>
  <si>
    <t>Creatinina, dosagem</t>
  </si>
  <si>
    <t>Creatino fosfoquinase total (CK), dosagem</t>
  </si>
  <si>
    <t>Creatino fosfoquinase - fração MB - massa, dosagem</t>
  </si>
  <si>
    <t>Creatino fosfoquinase - fração MB - atividade, dosagem</t>
  </si>
  <si>
    <t>Cromatografia de aminoácidos (perfil qualitatitivo), dosagem</t>
  </si>
  <si>
    <t>Curva glicêmica (4 dosagens) via oral ou endovenosa</t>
  </si>
  <si>
    <t>Desidrogenase alfa-hidroxibutírica, dosagem</t>
  </si>
  <si>
    <t>Desidrogenase glutâmica, dosagem</t>
  </si>
  <si>
    <t>Desidrogenase isocítrica, dosagem</t>
  </si>
  <si>
    <t>Desidrogenase láctica, dosagem</t>
  </si>
  <si>
    <t>Desidrogenase láctica - isoenzimas fracionadas, dosagem</t>
  </si>
  <si>
    <t>Benzodiazepínicos e similares (cada), dosagem</t>
  </si>
  <si>
    <t>Digitoxina ou digoxina, dosagem</t>
  </si>
  <si>
    <t>Eletroferese de proteínas</t>
  </si>
  <si>
    <t>Eletroforese de glicoproteínas</t>
  </si>
  <si>
    <t>Eletroforese de lipoproteínas</t>
  </si>
  <si>
    <t>Enolase, dosagem</t>
  </si>
  <si>
    <t>Etossuximida, dosagem</t>
  </si>
  <si>
    <t>Fenilalanina, pesquisa e/ou dosagem</t>
  </si>
  <si>
    <t>Fenitoína, dosagem</t>
  </si>
  <si>
    <t>Fenobarbital, dosagem</t>
  </si>
  <si>
    <t>Ferro sérico, dosagem</t>
  </si>
  <si>
    <t>Formaldeído, dosagem</t>
  </si>
  <si>
    <t>Fosfatase ácida, dosagem</t>
  </si>
  <si>
    <t>Fosfatase ácida total, dosagem</t>
  </si>
  <si>
    <t>Fosfatase alcalina, dosagem</t>
  </si>
  <si>
    <t>Fosfatase alcalina com fracionamento de isoenzimas, dosagem</t>
  </si>
  <si>
    <t>Fosfatase alcalina fração óssea - Elisa, pesquisa e/ou dosagem</t>
  </si>
  <si>
    <t>Fosfatase alcalina termo-estável, dosagem</t>
  </si>
  <si>
    <t>Fosfolipídios, dosagem</t>
  </si>
  <si>
    <t>Fósforo, dosagem</t>
  </si>
  <si>
    <t>Fósforo, prova de reabsorção tubular, dosagem</t>
  </si>
  <si>
    <t>Frutosaminas (proteínas glicosiladas), dosagem</t>
  </si>
  <si>
    <t>Frutose, dosagem</t>
  </si>
  <si>
    <t>Galactose, dosagem</t>
  </si>
  <si>
    <t>Galactose 1-fosfatouridil transferase, dosagem</t>
  </si>
  <si>
    <t>Gama-glutamil transferase, dosagem</t>
  </si>
  <si>
    <t>Medicina Laboratorial</t>
  </si>
  <si>
    <t>Gasometria (pH, pCO2, SA, O2, excesso base), dosagem</t>
  </si>
  <si>
    <t>Gasometria + Hb + Ht + Na + K + Cl + Ca + glicose + lactato (quando efetuado no gasômetro), dosagem</t>
  </si>
  <si>
    <t>Glicemia após sobrecarga com dextrosol ou glicose, dosagem</t>
  </si>
  <si>
    <t>Glicose, glicose</t>
  </si>
  <si>
    <t>Glicose-6-fosfato deidrogenase (G6FD), dosagem</t>
  </si>
  <si>
    <t>Haptoglobina, dosagem</t>
  </si>
  <si>
    <t>Hemoglobina glicada (A1 total), dosagem</t>
  </si>
  <si>
    <t>Hemoglobina plasmática livre, dosagem</t>
  </si>
  <si>
    <t>Hexosaminidase A, dosagem</t>
  </si>
  <si>
    <t>Hidroxiprolina, dosagem</t>
  </si>
  <si>
    <t>Homocisteína, dosagem</t>
  </si>
  <si>
    <t>Imipramina - desipramina, dosagem</t>
  </si>
  <si>
    <t>Amilase ou alfa-amilase, isoenzimas, dosagem</t>
  </si>
  <si>
    <t>Isomerase fosfohexose, dosagem</t>
  </si>
  <si>
    <t>Isoniazida, dosagem</t>
  </si>
  <si>
    <t>Lactose, teste de tolerância</t>
  </si>
  <si>
    <t>Leucino aminopeptidase, dosagem</t>
  </si>
  <si>
    <t>Lidocaina, dosagem</t>
  </si>
  <si>
    <t>Lipase, dosagem</t>
  </si>
  <si>
    <t>Lipase lipoprotéica, dosagem</t>
  </si>
  <si>
    <t>Lipoproteína (a) - Lp (a), dosagem</t>
  </si>
  <si>
    <t>Lítio, dosagem</t>
  </si>
  <si>
    <t>Magnésio, dosagem</t>
  </si>
  <si>
    <t>Mioglobina, dosagem</t>
  </si>
  <si>
    <t>Nitrogênio amoniacal, dosagem</t>
  </si>
  <si>
    <t>Nitrogênio total, dosagem</t>
  </si>
  <si>
    <t>Osmolalidade, dosagem</t>
  </si>
  <si>
    <t>Oxcarbazepina, dosagem</t>
  </si>
  <si>
    <t>Piruvato quinase, dosagem</t>
  </si>
  <si>
    <t>Porfirinas quantitativas (cada), dosagem</t>
  </si>
  <si>
    <t>Potássio, dosagem</t>
  </si>
  <si>
    <t>Pré-albumina, dosagem</t>
  </si>
  <si>
    <t>Primidona, dosagem</t>
  </si>
  <si>
    <t>Procainamida, dosagem</t>
  </si>
  <si>
    <t>Propanolol, dosagem</t>
  </si>
  <si>
    <t>Proteína ligadora do retinol, dosagem</t>
  </si>
  <si>
    <t>Proteínas totais</t>
  </si>
  <si>
    <t>Proteínas totais albumina e globulina, dosagem</t>
  </si>
  <si>
    <t>Quinidina, dosagem</t>
  </si>
  <si>
    <t>Reserva alcalina (bicarbonato), dosagem</t>
  </si>
  <si>
    <t>Sacarose, teste de tolerância</t>
  </si>
  <si>
    <t>Sódio, dosagem</t>
  </si>
  <si>
    <t>Succinil acetona, dosagem</t>
  </si>
  <si>
    <t>Sulfonamidas livre e acetilada (% de acetilação), dosagem</t>
  </si>
  <si>
    <t>Tacrolimus, dosagem</t>
  </si>
  <si>
    <t>Tálio, dosagem</t>
  </si>
  <si>
    <t>Teofilina, dosagem</t>
  </si>
  <si>
    <t>Teste de tolerância a insulina ou hipoglicemiantes orais (até 6 dosagens)</t>
  </si>
  <si>
    <t>Tirosina, dosagem</t>
  </si>
  <si>
    <t>Transaminase oxalacética (amino transferase aspartato), dosagem</t>
  </si>
  <si>
    <t>Transaminase pirúvica (amino transferase de alanina), dosagem</t>
  </si>
  <si>
    <t>Transferrina, dosagem</t>
  </si>
  <si>
    <t>Triazolam, dosagem</t>
  </si>
  <si>
    <t>Triglicerídeos, dosagem</t>
  </si>
  <si>
    <t>Trimipramina, dosagem</t>
  </si>
  <si>
    <t>Tripsina imuno reativa (IRT), pesquisa e/ou dosagem</t>
  </si>
  <si>
    <t>Troponina, dosagem</t>
  </si>
  <si>
    <t>Uréia, dosagem</t>
  </si>
  <si>
    <t>Urobilinogênio, dosagem</t>
  </si>
  <si>
    <t>Vitamina A, dosagem</t>
  </si>
  <si>
    <t>Vitamina E, dosagem</t>
  </si>
  <si>
    <t>Xilose, teste de absorção à</t>
  </si>
  <si>
    <t>Lipídios totais, dosagem</t>
  </si>
  <si>
    <t>Maltose, teste de tolerância</t>
  </si>
  <si>
    <t>Mucopolissacaridose, dosagem</t>
  </si>
  <si>
    <t>Ocitocinase, dosagem</t>
  </si>
  <si>
    <t>Procalcitonina, dosagem</t>
  </si>
  <si>
    <t>Colesterol (VLDL), dosagem</t>
  </si>
  <si>
    <t>Teste oral de tolerância à glicose - 2 dosagens</t>
  </si>
  <si>
    <t>Eletroforese de proteínas de alta resolução</t>
  </si>
  <si>
    <t>Imunofixação - cada fração</t>
  </si>
  <si>
    <t>Hemoglobina glicada (Fração A1c), dosagem</t>
  </si>
  <si>
    <t>Lamotrigina, pesquisa e/ou dosagem</t>
  </si>
  <si>
    <t>Perfil lipídico / lipidograma (lípidios totais, colesterol, triglicerídios e eletroforese lipoproteínas), dosagem</t>
  </si>
  <si>
    <t>PAPP-A, dosagem e/ou pesquisa</t>
  </si>
  <si>
    <t>Peptídeo natriurético BNP/PROBNP, dosagem</t>
  </si>
  <si>
    <t>Vitamina B1, dosagem</t>
  </si>
  <si>
    <t>Vitamina B2, dosagem</t>
  </si>
  <si>
    <t>Vitamina B3, dosagem</t>
  </si>
  <si>
    <t>Vitamina B6, dosagem</t>
  </si>
  <si>
    <t>Vitamina D2, dosagem</t>
  </si>
  <si>
    <t>Vitamina "D" 25 HIDROXI (Vitamina D3), dosagem</t>
  </si>
  <si>
    <t>Vitamina K, dosagem</t>
  </si>
  <si>
    <t>Coprologia</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</si>
  <si>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</si>
  <si>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</si>
  <si>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</si>
  <si>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</si>
  <si>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</si>
  <si>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</si>
  <si>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</si>
  <si>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</si>
  <si>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</si>
  <si>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</si>
  <si>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</si>
  <si>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</si>
  <si>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</si>
  <si>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</si>
  <si>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</si>
  <si>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</si>
  <si>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</si>
  <si>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</si>
  <si>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Elastase Pancreática Fecal</t>
  </si>
  <si>
    <t>Hematologia Laboratorial</t>
  </si>
  <si>
    <t>Anticoagulante lúpico, pesquisa</t>
  </si>
  <si>
    <t>Anticorpo anti A e B, pesquisa e/ou dosagem</t>
  </si>
  <si>
    <t>Anticorpos antiplaquetários, citometria de fluxo</t>
  </si>
  <si>
    <t>Anticorpos irregulares, pesquisa e/ou dosagem</t>
  </si>
  <si>
    <t>Anticorpos irregulares, pesquisa (meio salino a temperatura ambiente e 37º e teste indireto de coombs)</t>
  </si>
  <si>
    <t>Antitrombina III, dosagem</t>
  </si>
  <si>
    <t>Ativador tissular de plasminogênio (TPA), dosagem</t>
  </si>
  <si>
    <t>CD (antígeno de dif. Celular, cada determinação),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</si>
  <si>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</si>
  <si>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</si>
  <si>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</si>
  <si>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</si>
  <si>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</si>
  <si>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</si>
  <si>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</si>
  <si>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</si>
  <si>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</si>
  <si>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</si>
  <si>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</si>
  <si>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</si>
  <si>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</si>
  <si>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</si>
  <si>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</si>
  <si>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</si>
  <si>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dosagem</t>
  </si>
  <si>
    <t>Filária, pesquisa</t>
  </si>
  <si>
    <t>Grupo ABO, classificação reversa, determinação</t>
  </si>
  <si>
    <t>Grupo sanguíneo ABO, e fator Rho (inclui Du), determinação</t>
  </si>
  <si>
    <t>Ham, teste de (hemólise ácida)</t>
  </si>
  <si>
    <t>Heinz, corpúsculos, pesquisa</t>
  </si>
  <si>
    <t>Hemácias fetais, pesquisa</t>
  </si>
  <si>
    <t>Hematócrito, determinação do</t>
  </si>
  <si>
    <t>Hemoglobina, dosagem</t>
  </si>
  <si>
    <t>Hemoglobina (eletroforese ou HPLC)</t>
  </si>
  <si>
    <t>Hemograma com contagem de plaquetas ou frações (eritrograma, leucograma, plaquetas)</t>
  </si>
  <si>
    <t>Hemossedimentação, (VHS), velocidade</t>
  </si>
  <si>
    <t>Hemossiderina (siderócitos), sangue ou urina, pesquisa</t>
  </si>
  <si>
    <t>Heparina, dosagem</t>
  </si>
  <si>
    <t>Inibidor do TPA (PAI),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</si>
  <si>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</si>
  <si>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</si>
  <si>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</si>
  <si>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</si>
  <si>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</si>
  <si>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</si>
  <si>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t>
  </si>
  <si>
    <t>Proteína C, dosagem</t>
  </si>
  <si>
    <t>Proteína S, teste funcional</t>
  </si>
  <si>
    <t>Protoporfirina eritrocitária livre - zinco, dosagem</t>
  </si>
  <si>
    <t>Prova do laço</t>
  </si>
  <si>
    <t>Resistência globular, curva de</t>
  </si>
  <si>
    <t>Reticulócitos, contagem</t>
  </si>
  <si>
    <t>Retração do coágulo</t>
  </si>
  <si>
    <t>Ristocetina, co-fator, teste funcional, dosagem</t>
  </si>
  <si>
    <t>Tempo de coagulação, determinação</t>
  </si>
  <si>
    <t>Tempo de protrombina, determinação</t>
  </si>
  <si>
    <t>Tempo de reptilase, determinação</t>
  </si>
  <si>
    <t>Tempo de sangramento de IVY, determinação</t>
  </si>
  <si>
    <t>Tempo de trombina, determinação</t>
  </si>
  <si>
    <t>Tempo de tromboplastina parcial ativada, determinação</t>
  </si>
  <si>
    <t>Tripanossoma, pesquisa</t>
  </si>
  <si>
    <t>Tromboelastograma, pesquisa e/ou dosagem</t>
  </si>
  <si>
    <t>Alfa-2-antiplasmina, teste funcional</t>
  </si>
  <si>
    <t>Anticorpo antimieloperoxidase, MPO, dosagem</t>
  </si>
  <si>
    <t>Fator VII, dosagem</t>
  </si>
  <si>
    <t>Fator XIII, dosagem, teste funcional</t>
  </si>
  <si>
    <t>Imunofenotipagem para doença residual mínima (*)</t>
  </si>
  <si>
    <t>Imunofenotipagem para hemoglobinúria paroxistica noturna (*)</t>
  </si>
  <si>
    <t>Imunofenotipagem para leucemias agudas ou síndrome mielodisplásica (*)</t>
  </si>
  <si>
    <t>Imunofenotipagem para linfoma não Hodgkin / síndrome linfoproliferativa crônica (*)</t>
  </si>
  <si>
    <t>Imunofenotipagem para perfil imune (*)</t>
  </si>
  <si>
    <t>Fator IX, dosagem do inibidor</t>
  </si>
  <si>
    <t>Inibidor dos fatores da hemostasia, triagem</t>
  </si>
  <si>
    <t>Produtos de degradação da fibrina, quantitativo</t>
  </si>
  <si>
    <t>Proteína S livre, dosagem</t>
  </si>
  <si>
    <t>Células LE, dosagem</t>
  </si>
  <si>
    <t>Consumo de protrombina</t>
  </si>
  <si>
    <t>Enzimas eritrocitárias, rastreio para deficiência</t>
  </si>
  <si>
    <t>Esplenograma (citologia)</t>
  </si>
  <si>
    <t>Hemoglobina instabilidade a 37 graus C</t>
  </si>
  <si>
    <t>Hemoglobina, solubilidade (HbS e HbD), pesquisa</t>
  </si>
  <si>
    <t>Hemoglobinopatia - triagem (El.HB., hemoglob. fetal reticulócitos, corpos de H, T. falcização hemácias, resist. osmótica, termo estabilidade)</t>
  </si>
  <si>
    <t>Estreptozima, dosagem</t>
  </si>
  <si>
    <t>Sulfo-hemoglobina, determinação da</t>
  </si>
  <si>
    <t>Coombs indireto</t>
  </si>
  <si>
    <t>Mielograma</t>
  </si>
  <si>
    <t>Dímero D, dosagem</t>
  </si>
  <si>
    <t>Tempo de sangramento (Duke), determinação</t>
  </si>
  <si>
    <t>Coagulograma (TS, TC, prova do laço, retração do coágulo, contagem de plaquetas, tempo de protrombina, tempo de tromboplastina, parcial ativado)</t>
  </si>
  <si>
    <t>Baço, exame de esfregaço de aspirado</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</si>
  <si>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</si>
  <si>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</si>
  <si>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</si>
  <si>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</si>
  <si>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1,25-dihidroxi vitamina D, dosagem</t>
  </si>
  <si>
    <t>17-cetogênicos (17-CGS), dosagem</t>
  </si>
  <si>
    <t>17-cetogênicos cromatografia</t>
  </si>
  <si>
    <t>17-cetosteróides (17-CTS) - cromatografia</t>
  </si>
  <si>
    <t>17-cetosteróides relação alfa/beta</t>
  </si>
  <si>
    <t>17-cetosteróides totais (17-CTS), dosagem</t>
  </si>
  <si>
    <t>17-hidroxipregnenolona, dosagem</t>
  </si>
  <si>
    <t>Ácido 5 hidróxi indol acético, dosagem na urina</t>
  </si>
  <si>
    <t>Ácido homo vanílico, dosagem</t>
  </si>
  <si>
    <t>AMP cíclico, dosagem</t>
  </si>
  <si>
    <t>Cortisol livre, dosagem</t>
  </si>
  <si>
    <t>Curva glicêmica (6 dosagens), dosagem</t>
  </si>
  <si>
    <t>Curva insulínica (6 dosagens), dosagem</t>
  </si>
  <si>
    <t>Dosagem de receptor de progesterona ou de estrogênio</t>
  </si>
  <si>
    <t>Enzima conversora da angiotensina (ECA), dosagem</t>
  </si>
  <si>
    <t>Eritropoietina, dosagem</t>
  </si>
  <si>
    <t>Gad-Ab-antidescarboxilase do ácido, dosagem</t>
  </si>
  <si>
    <t>Glucagon, dosagem</t>
  </si>
  <si>
    <t>Hormônio antidiurético (vasopressina), dosagem</t>
  </si>
  <si>
    <t>IGF BP3 (proteína ligadora dos fatores de crescimento "insulin-like"), dosagem</t>
  </si>
  <si>
    <t>Leptina, dosagem</t>
  </si>
  <si>
    <t>N-telopeptídeo, pesquisa e/ou dosagem</t>
  </si>
  <si>
    <t>Paratormônio - PTH ou fração (cada), dosagem</t>
  </si>
  <si>
    <t>Piridinolina, dosagem</t>
  </si>
  <si>
    <t>Pregnandiol, dosagem</t>
  </si>
  <si>
    <t>Pregnantriol, dosagem</t>
  </si>
  <si>
    <t>Prova do LH-Rh, dosagem do FSH sem fornecimento de medicamento (cada)</t>
  </si>
  <si>
    <t>Prova do LH-Rh, dosagem do LH sem fornecimento de medicamento (cada)</t>
  </si>
  <si>
    <t>Prova do TRH-HPR, dosagem do HPR sem fornecimento domaterial (cada)</t>
  </si>
  <si>
    <t>Prova do TRH-TSH, dosagem do TSH sem fornecimento do material (cada)</t>
  </si>
  <si>
    <t>Prova para diabete insípido (restrição hídrica NaCL 3% vasopressina)</t>
  </si>
  <si>
    <t>Estrogênios totais (fenolesteróides), dosagem</t>
  </si>
  <si>
    <t>Iodo protéico (PBI), dosagem</t>
  </si>
  <si>
    <t>Lactogênico placentário hormônio, dosagem</t>
  </si>
  <si>
    <t>Provas de função tireoideana (T3, T4, índices e TSH)</t>
  </si>
  <si>
    <t>Somatotrófico coriônico (HCS ou PHL), dosagem</t>
  </si>
  <si>
    <t>11-desoxicorticosterona, dosagem</t>
  </si>
  <si>
    <t>Hormônio gonodotrofico corionico qualitativo (HCG-Beta-HCG), pesquisa</t>
  </si>
  <si>
    <t>Hormônio gonodotrofico corionico quantitativo (HCG-Beta-HCG), dosagem</t>
  </si>
  <si>
    <t>Macroprolactina, dosagem</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</si>
  <si>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</si>
  <si>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</si>
  <si>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</si>
  <si>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</si>
  <si>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Adenovírus, IgG, dosagem</t>
  </si>
  <si>
    <t>Adenovírus, IgM - dosagem</t>
  </si>
  <si>
    <t>Anticandida - IgG e IgM (cada), dosagem</t>
  </si>
  <si>
    <t>Anti-actina, dosagem</t>
  </si>
  <si>
    <t>Anti-DNA, pesquisa e/ou dosagem</t>
  </si>
  <si>
    <t>Anti-JO1, pesquisa</t>
  </si>
  <si>
    <t>Anti-LA/SSB, pesquisa</t>
  </si>
  <si>
    <t>Anti-LKM-1, pesquisa</t>
  </si>
  <si>
    <t>Anti-RNP, pesquisa</t>
  </si>
  <si>
    <t>Anti-Ro/SSA, pesquisa</t>
  </si>
  <si>
    <t>Anti-Sm, pesquisa</t>
  </si>
  <si>
    <t>Anticardiolipina - IgA, dosagem</t>
  </si>
  <si>
    <t>Anticardiolipina - IgG, dosagem</t>
  </si>
  <si>
    <t>Anticardiolipina - IgM, dosagem</t>
  </si>
  <si>
    <t>Anticentrômero, pesquisa</t>
  </si>
  <si>
    <t>Anticorpo anti-DNAse B, pesquisa e/ou dosagem</t>
  </si>
  <si>
    <t>Anticorpo anti-hormônio do crescimento, dosagem</t>
  </si>
  <si>
    <t>Anticorpo antivírus da hepatite E (total), pesquisa</t>
  </si>
  <si>
    <t>Anticorpos anti-ilhota de langherans, dosagem</t>
  </si>
  <si>
    <t>Anticorpos anti-influenza A, IgG, pesquisa e/ou dosagem</t>
  </si>
  <si>
    <t>Anticorpos anti-influenza A, IgM, pesquisa e/ou dosagem</t>
  </si>
  <si>
    <t>Anticorpos anti-influenza B, IgG, dosagem</t>
  </si>
  <si>
    <t>Anticorpos anti-influenza B, IgM, dosagem</t>
  </si>
  <si>
    <t>Anticorpos antiendomisio - IgG, IgM, IgA (cada), dosagem</t>
  </si>
  <si>
    <t>Anticorpos naturais - isoaglutininas, pesquisas</t>
  </si>
  <si>
    <t>Anticorpos naturais - isoaglutininas, titulagem</t>
  </si>
  <si>
    <t>Anticortex supra-renal, pesquisa e/ou dosagem</t>
  </si>
  <si>
    <t>Antiescleroderma (SCL 70), pesquisa</t>
  </si>
  <si>
    <t>Antigliadina (glúten) - IgA, dosagem</t>
  </si>
  <si>
    <t>Antigliadina (glúten) - IgG, dosagem</t>
  </si>
  <si>
    <t>Antigliadina (glúten) - IgM, dosagem</t>
  </si>
  <si>
    <t>Antimembrana basal, pesquisa</t>
  </si>
  <si>
    <t>Antimicrossomal, pesquisa</t>
  </si>
  <si>
    <t>Antimitocondria, pesquisa</t>
  </si>
  <si>
    <t>Antimitocondria, M2, pesquisa</t>
  </si>
  <si>
    <t>Antimúsculo cardíaco, pesquisa</t>
  </si>
  <si>
    <t>Antimúsculo estriado, pesquisa</t>
  </si>
  <si>
    <t>Antimúsculo liso, pesquisa</t>
  </si>
  <si>
    <t>Antineutrófilos (anca) C, pesquisa</t>
  </si>
  <si>
    <t>Antineutrófilos (anca) P, pesquisa</t>
  </si>
  <si>
    <t>Antiparietal, pesquisa</t>
  </si>
  <si>
    <t>Antiperoxidase tireoideana, pesquisa</t>
  </si>
  <si>
    <t>Aslo, pesquisa (látex)</t>
  </si>
  <si>
    <t>Aspergilus, reação sorológica</t>
  </si>
  <si>
    <t>Avidez de IgG para toxoplasmose, citomegalia, rubéloa, EB e outros, cada, dosagem</t>
  </si>
  <si>
    <t>Beta-2-microglobulina, dosagem</t>
  </si>
  <si>
    <t>Biotinidase atividade da, qualitativo, dosagem</t>
  </si>
  <si>
    <t>Blastomicose, reação sorológica</t>
  </si>
  <si>
    <t>Brucela - IgG, dosagem</t>
  </si>
  <si>
    <t>Brucela - IgM, dosagem</t>
  </si>
  <si>
    <t>Brucela, prova rápida</t>
  </si>
  <si>
    <t>C1q, dosagem</t>
  </si>
  <si>
    <t>C3 proativador, dosagem</t>
  </si>
  <si>
    <t>C3A (fator B), dosagem</t>
  </si>
  <si>
    <t>CA 50, dosagem</t>
  </si>
  <si>
    <t>CA-242, dosagem</t>
  </si>
  <si>
    <t>CA-27-29, dosagem</t>
  </si>
  <si>
    <t>Caxumba, IgG, dosagem</t>
  </si>
  <si>
    <t>Caxumba, IgM, dosagem</t>
  </si>
  <si>
    <t>Chagas IgG, dosagem</t>
  </si>
  <si>
    <t>Chagas IgM, dosagem</t>
  </si>
  <si>
    <t>Chlamydia - IgG, dosagem</t>
  </si>
  <si>
    <t>Chlamydia - IgM, dosagem</t>
  </si>
  <si>
    <t>Cisticercose, AC, pesquisa e/ou dosagem</t>
  </si>
  <si>
    <t>Citomegalovírus IgG, dosagem</t>
  </si>
  <si>
    <t>Citomegalovírus IgM, dosagem</t>
  </si>
  <si>
    <t>Clostridium difficile, toxina A, pesquisa e/ou dosagem</t>
  </si>
  <si>
    <t>Complemento C2, dosagem</t>
  </si>
  <si>
    <t>Complemento C3, dosagem</t>
  </si>
  <si>
    <t>Complemento C4, dosagem</t>
  </si>
  <si>
    <t>Complemento C5, dosagem</t>
  </si>
  <si>
    <t>Complemento CH-100, pesquisa e/ou dosagem</t>
  </si>
  <si>
    <t>Complemento CH-50, pesquisa e/ou dosagem</t>
  </si>
  <si>
    <t>Crio-aglutinina, globulina, dosagem, cada</t>
  </si>
  <si>
    <t>Crio-aglutinina, globulina, pesquisa, cada</t>
  </si>
  <si>
    <t>Cross match (prova cruzada de histocompatibilidade paratransplante renal)</t>
  </si>
  <si>
    <t>Cultura ou estimulação dos linfócitos "in vitro" por concanavalina, PHA ou pokweed</t>
  </si>
  <si>
    <t>Dengue - IgG e IgM (cada), dosagem</t>
  </si>
  <si>
    <t>Echovírus (painel) sorologia para</t>
  </si>
  <si>
    <t>Equinococose (Hidatidose), reação sorológica</t>
  </si>
  <si>
    <t>Equinococose, IDR</t>
  </si>
  <si>
    <t>Esporotricose, reação sorológica</t>
  </si>
  <si>
    <t>Esporotriquina, IDR</t>
  </si>
  <si>
    <t>Fator antinúcleo, (FAN), pesquisa</t>
  </si>
  <si>
    <t>Fator reumatóide, quantitativo, dosagem (turbidimetria, nefelometria)</t>
  </si>
  <si>
    <t>Filaria sorologia, pesquisa e/ou dosagem</t>
  </si>
  <si>
    <t>Genotipagem do sistema HLA</t>
  </si>
  <si>
    <t>Giardia, reação sorológica</t>
  </si>
  <si>
    <t>Helicobacter pylori - IgA, pesquisa e/ou dosagem</t>
  </si>
  <si>
    <t>Helicobacter pylori - IgG, pesquisa e/ou dosagem</t>
  </si>
  <si>
    <t>Helicobacter pylori - IgM, pesquisa e/ou dosagem</t>
  </si>
  <si>
    <t>Hepatite A - HAV - IgG, pesquisa e/ou dosagem</t>
  </si>
  <si>
    <t>Hepatite A - HAV - IgM, pesquisa e/ou dosagem</t>
  </si>
  <si>
    <t>Hepatite B - HBCAC - IgG (anti-core IgG ou Acoreg), pesquisa e/ou dosagem</t>
  </si>
  <si>
    <t>Hepatite B - HBCAC - IgM (anti-core IgM ou Acorem), pesquisa  e/ou dosagem</t>
  </si>
  <si>
    <t>Hepatite B - HBeAC (anti HBE), pesquisa e/ou dosagem</t>
  </si>
  <si>
    <t>Hepatite B - HBeAG (antígeno "E"), pesquisa e/ou dosagem</t>
  </si>
  <si>
    <t>Hepatite B - HBsAC (anti-antígeno de superfície), pesquisa e/ou dosagem</t>
  </si>
  <si>
    <t>Hepatite B - HBsAG (AU, antígeno austrália), pesquisa e/ou dosagem</t>
  </si>
  <si>
    <t>Hepatite C - anti-HCV, pesquisa e/ou dosagem</t>
  </si>
  <si>
    <t>Hepatite C - anti-HCV - IgM, pesquisa e/ou dosagem</t>
  </si>
  <si>
    <t>Hepatite C - imunoblot, pesquisa e/ou dosagem</t>
  </si>
  <si>
    <t>Hepatite delta, anticorpo IgG, pesquisa e/ou dosagem</t>
  </si>
  <si>
    <t>Hepatite delta, anticorpo IgM, pesquisa e/ou dosagem</t>
  </si>
  <si>
    <t>Hepatite delta, antígeno, pesquisa e/ou dosagem</t>
  </si>
  <si>
    <t>Herpes simples - IgG, dosagem</t>
  </si>
  <si>
    <t>Herpes simples - IgM, dosagem</t>
  </si>
  <si>
    <t>Herpes zoster - IgG, pesquisa e/ou dosagem</t>
  </si>
  <si>
    <t>Herpes zoster - IgM, pesquisa e/ou dosagem</t>
  </si>
  <si>
    <t>Hipersensibilidade retardada (intradermo reação IDeR ) candidina, caxumba, estreptoquinase-dornase, PPD, tricofitina, vírus vacinal, outro(s), cada</t>
  </si>
  <si>
    <t>Histamina, dosagem</t>
  </si>
  <si>
    <t>Histona, dosagem</t>
  </si>
  <si>
    <t>Histoplasmose, reação sorológica</t>
  </si>
  <si>
    <t>HIV - antígeno P24, dosagem</t>
  </si>
  <si>
    <t>HIV1 ou HIV2, pesquisa de anticorpos</t>
  </si>
  <si>
    <t>HIV1+ HIV2, (determinação conjunta), pesquisa de anticorpos</t>
  </si>
  <si>
    <t>HLA-DR, pesquisa</t>
  </si>
  <si>
    <t>HLA-DR+DQ, pesquisa</t>
  </si>
  <si>
    <t>HTLV1 ou HTLV2 pesquisa de anticorpo (cada)</t>
  </si>
  <si>
    <t>IgA, dosagem</t>
  </si>
  <si>
    <t>IgA na saliva, dosagem</t>
  </si>
  <si>
    <t>IgD, dosagem</t>
  </si>
  <si>
    <t>IgE, grupo específico, cada, dosagem</t>
  </si>
  <si>
    <t>IgE, por alérgeno (cada), dosagem</t>
  </si>
  <si>
    <t>IgE, total, dosagem</t>
  </si>
  <si>
    <t>IgG, dosagem</t>
  </si>
  <si>
    <t>IgG, subclasses 1,2,3,4 (cada), dosagem</t>
  </si>
  <si>
    <t>IgM, dosagem</t>
  </si>
  <si>
    <t>Imunocomplexos circulantes, pesquisa e/ou dosagem</t>
  </si>
  <si>
    <t>Imunocomplexos circulantes, com células Raji, pesquisa e/ou dosagem</t>
  </si>
  <si>
    <t>Imunoeletroforese (estudo da gamopatia), pesquisa e/ou dosagem</t>
  </si>
  <si>
    <t>Inibidor de C1 esterase, pesquisa e/ou dosagem</t>
  </si>
  <si>
    <t>Isospora, pesquisa de antígeno</t>
  </si>
  <si>
    <t>Ito (cancro mole), IDeR</t>
  </si>
  <si>
    <t>Kveim (sarcoidose), IDeR</t>
  </si>
  <si>
    <t>Legionella - IgG e IgM (cada), pesquisa</t>
  </si>
  <si>
    <t>Leishmaniose - IgG e IgM (cada), pesquisa</t>
  </si>
  <si>
    <t>Leptospirose - IgG, pesquisa</t>
  </si>
  <si>
    <t>Leptospirose - IgM, pesquisa</t>
  </si>
  <si>
    <t>Leptospirose, aglutinação, pesquisa</t>
  </si>
  <si>
    <t>Linfócitos T "helper" contagem de (IF com OKT-4) (CD-4+) citometria de fluxo</t>
  </si>
  <si>
    <t>Linfócitos T supressores contagem de (IF com OKT-8) (D-8) citometria de fluxo</t>
  </si>
  <si>
    <t>Listeriose, reação sorológica</t>
  </si>
  <si>
    <t>Lyme - IgG, pesquisa e/ou dosagem</t>
  </si>
  <si>
    <t>Lyme - IgM, pesquisa e/ou dosagem</t>
  </si>
  <si>
    <t>Malária - IgG, pesquisa e/ou dosagem</t>
  </si>
  <si>
    <t>Malária - IgM, pesquisa e/ou dosagem</t>
  </si>
  <si>
    <t>Mantoux, IDeR</t>
  </si>
  <si>
    <t>MCA (antígeno cárcino-mamário), pesquisa e/ou dosagem</t>
  </si>
  <si>
    <t>Micoplasma pneumoniae - IgG, pesquisa</t>
  </si>
  <si>
    <t>Micoplasma pneumoniae - IgM, pesquisa</t>
  </si>
  <si>
    <t>Mononucleose - Epstein BARR - IgG, pesquisa e/ou dosagem</t>
  </si>
  <si>
    <t>Mononucleose, anti-VCA (EBV) IgG, pesquisa e/ou dosagem</t>
  </si>
  <si>
    <t>Mononucleose, anti-VCA (EBV) IgM, pesquisa e/ou dosagem</t>
  </si>
  <si>
    <t>Montenegro, IDeR</t>
  </si>
  <si>
    <t>Outros testes bioquímicos para determinação do risco fetal (cada)</t>
  </si>
  <si>
    <t>Parvovírus - IgG, IgM (cada), pesquisa</t>
  </si>
  <si>
    <t>Peptídio intestinal vasoativo, dosagem</t>
  </si>
  <si>
    <t>PPD (tuberculina), IDeR</t>
  </si>
  <si>
    <t>Proteína C, teste imunológico</t>
  </si>
  <si>
    <t>Proteína eosinofílica catiônica (ECP), pesquisa e/ou dosagem</t>
  </si>
  <si>
    <t>Reação sorológica para coxsackie, neutralização IgG</t>
  </si>
  <si>
    <t>Rubéola - IgG, dosagem</t>
  </si>
  <si>
    <t>Rubéola - IgM, dosagem</t>
  </si>
  <si>
    <t>Schistosomose - IgG, dosagem</t>
  </si>
  <si>
    <t>Schistosomose - IgM, dosagem</t>
  </si>
  <si>
    <t>Sífilis - FTA-ABS-IgG, pesquisa</t>
  </si>
  <si>
    <t>Sífilis - FTA-ABS-IgM, pesquisa</t>
  </si>
  <si>
    <t>Sífilis - TPHA, pesquisa</t>
  </si>
  <si>
    <t>Sífilis - VDRL</t>
  </si>
  <si>
    <t>Teste de inibição da migração dos linfócitos (para cada antígeno)</t>
  </si>
  <si>
    <t>Teste respiratório para H. Pylori</t>
  </si>
  <si>
    <t>Toxocara cannis - IgG, pesquisa e/ou dosagem</t>
  </si>
  <si>
    <t>Toxocara cannis - IgM, pesquisa e/ou dosagem</t>
  </si>
  <si>
    <t>Toxoplasmina, IDeR</t>
  </si>
  <si>
    <t>Toxoplasmose IgG, dosagem</t>
  </si>
  <si>
    <t>Toxoplasmose IgM, dosagem</t>
  </si>
  <si>
    <t>Urease, teste rápido para Helicobacter Pylori</t>
  </si>
  <si>
    <t>Vírus sincicial respiratório - Elisa - IgG, pesquisa e/ou dosagem</t>
  </si>
  <si>
    <t>Waaler-Rose (fator reumatóide), pesquisa e/ou dosagem</t>
  </si>
  <si>
    <t>Western Blot (anticorpos anti-HIV)</t>
  </si>
  <si>
    <t>Western Blot (anticorpos anti-HTVI ou HTLVII) (cada)</t>
  </si>
  <si>
    <t>Widal, reação de</t>
  </si>
  <si>
    <t>Alérgenos - perfil antigênico (painel com 36 antígenos), pesquisa</t>
  </si>
  <si>
    <t>Anti-DMP, pesquisa e/ou dosagem</t>
  </si>
  <si>
    <t>Anti-hialuronidase, determinação da</t>
  </si>
  <si>
    <t>Antidesoxiribonuclease B, neutralização quantitativa</t>
  </si>
  <si>
    <t>Antifígado (glomérulo, tub. Renal corte rim de rato), IFI, pesquisa</t>
  </si>
  <si>
    <t>Antígenos metílicos solúveis do BCG (1 aplicação)</t>
  </si>
  <si>
    <t>Complemento C3, C4 - turbid. ou nefolométrico C3A, dosagem</t>
  </si>
  <si>
    <t>Crioglobulinas, caracterização - imunoeletroforese</t>
  </si>
  <si>
    <t>DNCB - teste de contato</t>
  </si>
  <si>
    <t>Fator reumatóide, teste do látex (qualitativo), pesquisa</t>
  </si>
  <si>
    <t>Frei (linfogranuloma venéreo), IDeR, pesquisa e/ou dosagem</t>
  </si>
  <si>
    <t>Hidatidose (equinococose) IDi dupla</t>
  </si>
  <si>
    <t>NBT estimulado</t>
  </si>
  <si>
    <t>Sarampo - anticorpos IgG, dosagem</t>
  </si>
  <si>
    <t>Sarampo - anticorpos IgM, dosagem</t>
  </si>
  <si>
    <t>Toxoplasmose - IgA, dosagem</t>
  </si>
  <si>
    <t>Varicela, IgG, dosagem</t>
  </si>
  <si>
    <t>Varicela, IgM, dosagem</t>
  </si>
  <si>
    <t>Vírus sincicial respiratório - pesquisa direta</t>
  </si>
  <si>
    <t>Weil Felix (Ricketsiose), reação de aglutinação</t>
  </si>
  <si>
    <t>Anticorpo anti Saccharamyces - ASCA, dosagem</t>
  </si>
  <si>
    <t>HER-2 - dosagem do receptor</t>
  </si>
  <si>
    <t>Poliomelite sorologia</t>
  </si>
  <si>
    <t>Proteína Amiloide A, pesquisa e/ou dosagem</t>
  </si>
  <si>
    <t>Schistosomose, pesquisa</t>
  </si>
  <si>
    <t>Sífilis anticorpo total, dosagem</t>
  </si>
  <si>
    <t>Sífilis IgM, dosagem</t>
  </si>
  <si>
    <t>Amebíase, IgG, dosagem</t>
  </si>
  <si>
    <t>Amebíase, IgM, dosagem</t>
  </si>
  <si>
    <t>Gonococo - IgG, pesquisa e/ou dosagem</t>
  </si>
  <si>
    <t>Gonococo - IgM, pesquisa e/ou dosagem</t>
  </si>
  <si>
    <t>Mononucleose, sorologia para (Monoteste ou Paul-Bunnel), cada</t>
  </si>
  <si>
    <t>Psitacose - IgG, pesquisa</t>
  </si>
  <si>
    <t>Psitacose - IgM, pesquisa</t>
  </si>
  <si>
    <t>Proteína C reativa, qualitativa - pesquisa</t>
  </si>
  <si>
    <t>PROTEINA C REATIVA, QUALITATIVA - PESQUISA</t>
  </si>
  <si>
    <t>Proteína C reativa, quantitativa, dosagem (turbidimetria, nefelometria) - Pesquisa E/Ou Dosagem</t>
  </si>
  <si>
    <t>Aslo, quantitativo, dosagem (turbidimetria ou nefelometria)</t>
  </si>
  <si>
    <t>Paracoccidioidomicose, anticorpos totais / IgG, dosagem</t>
  </si>
  <si>
    <t>Anticorpos antipneumococos</t>
  </si>
  <si>
    <t>Anti transglutaminase tecidual - IgA</t>
  </si>
  <si>
    <t>Anticorpos anti peptídeo cíclico citrulinado - IgG</t>
  </si>
  <si>
    <t>Anticorpos Beta 2 glicoproteína I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</si>
  <si>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</si>
  <si>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</si>
  <si>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</si>
  <si>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</si>
  <si>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</si>
  <si>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</si>
  <si>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Criptococose, cândida, aspérgilus (látex) pesquisa</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</si>
  <si>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</si>
  <si>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</si>
  <si>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</si>
  <si>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</si>
  <si>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</si>
  <si>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</si>
  <si>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</si>
  <si>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</si>
  <si>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</si>
  <si>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</si>
  <si>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</si>
  <si>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</si>
  <si>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Takata-Ara, reação</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</si>
  <si>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</si>
  <si>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</si>
  <si>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</si>
  <si>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</si>
  <si>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</si>
  <si>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</si>
  <si>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pesquisa e/ou dosagem em líquidos orgânicos</t>
  </si>
  <si>
    <t>Maturidade pulmonar fetal</t>
  </si>
  <si>
    <t>Rotina do líquido amniótico-amniograma (citológicoespectrofotometria, creatinina e teste de clements)</t>
  </si>
  <si>
    <t>Cristais com luz polarizada, pesquisa</t>
  </si>
  <si>
    <t>Ragócitos, pesquisa</t>
  </si>
  <si>
    <t>Rotina líquido sinovial - caracteres físicos, citologia, proteínas, ácido úrico, látex p/ F.R., BACT</t>
  </si>
  <si>
    <t>Microbiologia (40310000)</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</si>
  <si>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</si>
  <si>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</si>
  <si>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</si>
  <si>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</si>
  <si>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</si>
  <si>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</si>
  <si>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</si>
  <si>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</si>
  <si>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</si>
  <si>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</si>
  <si>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</si>
  <si>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</si>
  <si>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</si>
  <si>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</si>
  <si>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</si>
  <si>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</si>
  <si>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</si>
  <si>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</si>
  <si>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</si>
  <si>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</si>
  <si>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</si>
  <si>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</si>
  <si>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</si>
  <si>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</si>
  <si>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</si>
  <si>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</si>
  <si>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</si>
  <si>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</si>
  <si>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</si>
  <si>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</si>
  <si>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</si>
  <si>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</si>
  <si>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</si>
  <si>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</si>
  <si>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</si>
  <si>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</si>
  <si>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</si>
  <si>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</si>
  <si>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</si>
  <si>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</si>
  <si>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</si>
  <si>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Antifungirama</t>
  </si>
  <si>
    <t>Urinálise (40311007)</t>
  </si>
  <si>
    <t>Ácido cítrico, dosagem na urina</t>
  </si>
  <si>
    <t>Ácido homogentísico, pesquisa e/ou dosagem na urina</t>
  </si>
  <si>
    <t>Alcaptonúria, pesquisa</t>
  </si>
  <si>
    <t>Cálculos urinários, análise</t>
  </si>
  <si>
    <t>Catecolaminas fracionadas - dopamina, epinefrina, norepinefrina (cada), pesquisa e/ou dosagem na urina</t>
  </si>
  <si>
    <t>Cistinúria, pesquisa</t>
  </si>
  <si>
    <t>Coproporfirina III, pesquisa e/ou dosagem na urina</t>
  </si>
  <si>
    <t>Corpos cetônicos, pesquisa na urina</t>
  </si>
  <si>
    <t>Cromatografia de açúcares na urina</t>
  </si>
  <si>
    <t>Dismorfismo eritrocitário, pesquisa (contraste de fase) na urina</t>
  </si>
  <si>
    <t>Erros inatos do metabolismo baterias de testes químicos de triagem em urina (mínimo de 6 testes)</t>
  </si>
  <si>
    <t>Frutosúria, pesquisa</t>
  </si>
  <si>
    <t>Galactosúria, pesquisa</t>
  </si>
  <si>
    <t>Lipóides, pesquisa na urina</t>
  </si>
  <si>
    <t>Melanina, pesquisa na urina</t>
  </si>
  <si>
    <t>Metanefrinas urinárias, dosagem</t>
  </si>
  <si>
    <t>Microalbuminúriam, dosagem</t>
  </si>
  <si>
    <t>Pesquisa ou dosagem de um componente urinário</t>
  </si>
  <si>
    <t>Porfobilinogênio, pesquisa na urina</t>
  </si>
  <si>
    <t>Proteínas de Bence Jones, pesquisa na urina</t>
  </si>
  <si>
    <t>Rotina de urina (caracteres físicos, elementos anormais e sedimentoscopia)</t>
  </si>
  <si>
    <t>Uroporfirinas, dosagem na urina</t>
  </si>
  <si>
    <t>2,5-hexanodiona, dosagem na urina</t>
  </si>
  <si>
    <t>Cistina, pesquisa e/ou dosagem na urina</t>
  </si>
  <si>
    <t>Porfobilinogênio, urina</t>
  </si>
  <si>
    <t>Acidez titulável</t>
  </si>
  <si>
    <t>Bartituratos, pesquisa e/ou dosagem na urina</t>
  </si>
  <si>
    <t>Beta mercapto-lactato-disulfidúria, pesquisa na urina</t>
  </si>
  <si>
    <t>Contagem sedimentar de Addis</t>
  </si>
  <si>
    <t>Eletroforese de proteínas urinárias, com concentração</t>
  </si>
  <si>
    <t>Fenilcetonúria, pesquisa</t>
  </si>
  <si>
    <t>Histidina, pesquisa na urina</t>
  </si>
  <si>
    <t>Inclusão citomegálica, pesquisa de células com, na urina</t>
  </si>
  <si>
    <t>Mioglobina, pesquisa na urina</t>
  </si>
  <si>
    <t>Osmolalidade, determinação na urina</t>
  </si>
  <si>
    <t>Prova de concentração (Fishberg ou Volhard), na urina</t>
  </si>
  <si>
    <t>Prova de diluição, na urina</t>
  </si>
  <si>
    <t>Sobrecarga de água, prova na urina</t>
  </si>
  <si>
    <t>Tirosinose, pesquisa (urina)</t>
  </si>
  <si>
    <t>Pesquisa de sulfatídeos e material metacromático na urina</t>
  </si>
  <si>
    <t>Diversos (40312003)</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</si>
  <si>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</si>
  <si>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</si>
  <si>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</si>
  <si>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</si>
  <si>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</si>
  <si>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</si>
  <si>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</si>
  <si>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</si>
  <si>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</si>
  <si>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</si>
  <si>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</si>
  <si>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</si>
  <si>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</si>
  <si>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</si>
  <si>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</si>
  <si>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</si>
  <si>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</si>
  <si>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</si>
  <si>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</si>
  <si>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</si>
  <si>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</si>
  <si>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</si>
  <si>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</si>
  <si>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</si>
  <si>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</si>
  <si>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</si>
  <si>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</si>
  <si>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</si>
  <si>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</si>
  <si>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</si>
  <si>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</si>
  <si>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</si>
  <si>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</si>
  <si>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</si>
  <si>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</si>
  <si>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</si>
  <si>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</si>
  <si>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</si>
  <si>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</si>
  <si>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</si>
  <si>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</si>
  <si>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</si>
  <si>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</si>
  <si>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</si>
  <si>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</si>
  <si>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</si>
  <si>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</si>
  <si>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</si>
  <si>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</si>
  <si>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</si>
  <si>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</si>
  <si>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Biologia Molecular (40314006)</t>
  </si>
  <si>
    <t xml:space="preserve">Apolipoproteína E, genotipagem </t>
  </si>
  <si>
    <t xml:space="preserve">Citomegalovírus - qualitativo, por PCR, pesquisa </t>
  </si>
  <si>
    <t>Cromossomo philadelfia, pesquisa</t>
  </si>
  <si>
    <t>HIV, genotipagem, pesquisa</t>
  </si>
  <si>
    <t>Toxoplasmose por PCR, pesquisa</t>
  </si>
  <si>
    <t>Pesquisa de mutação de alelo específico por PCR</t>
  </si>
  <si>
    <t>Resistência a agentes antivirais por biologia molecular (cada droga), pesquisa</t>
  </si>
  <si>
    <t>Epstein BARR vírus por PCR, pesquisa</t>
  </si>
  <si>
    <t>Coronavírus Covid-19, pesquisa por método molecular - Modalidade com coleta domiciliar</t>
  </si>
  <si>
    <t>Coronavírus Covid-19, pesquisa por método molecular - Modalidade atendimento hospitalar</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</si>
  <si>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</si>
  <si>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</si>
  <si>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</si>
  <si>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</si>
  <si>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</si>
  <si>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</si>
  <si>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</si>
  <si>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</si>
  <si>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</si>
  <si>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</si>
  <si>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</si>
  <si>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</si>
  <si>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</si>
  <si>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</si>
  <si>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</si>
  <si>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</si>
  <si>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</si>
  <si>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</si>
  <si>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</si>
  <si>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</si>
  <si>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</si>
  <si>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</si>
  <si>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</si>
  <si>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</si>
  <si>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</si>
  <si>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</si>
  <si>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</si>
  <si>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</si>
  <si>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</si>
  <si>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</si>
  <si>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</si>
  <si>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</si>
  <si>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</si>
  <si>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</si>
  <si>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</si>
  <si>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</si>
  <si>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</si>
  <si>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</si>
  <si>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</si>
  <si>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</si>
  <si>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</si>
  <si>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</si>
  <si>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</si>
  <si>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</si>
  <si>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</si>
  <si>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</si>
  <si>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</si>
  <si>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</si>
  <si>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</si>
  <si>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</si>
  <si>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</si>
  <si>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</si>
  <si>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</si>
  <si>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</si>
  <si>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</si>
  <si>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</si>
  <si>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</si>
  <si>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Hormônio Anti Mulleriano</t>
  </si>
  <si>
    <t xml:space="preserve">Tempo de lise de euglobulina </t>
  </si>
  <si>
    <t>Análise de multímetros para pacientes com doença de Von Willebrand</t>
  </si>
  <si>
    <t xml:space="preserve">Protrombina, pesquisa de mutação </t>
  </si>
  <si>
    <t>FREELITE - CADEIA KAPPA-LAMBDA LEVE LIVRE</t>
  </si>
  <si>
    <t>Cistatina C</t>
  </si>
  <si>
    <t xml:space="preserve">Acetilcolina, anticorpos ligador receptor </t>
  </si>
  <si>
    <t>Acetilcolina, anticorpos modulador receptor</t>
  </si>
  <si>
    <t xml:space="preserve">Hepatite E - IgM/IgG </t>
  </si>
  <si>
    <t>NEUROPATIA MOTORA PAINEL</t>
  </si>
  <si>
    <t>PESQUISA RÁPIDA PARA INFLUENZA A E B</t>
  </si>
  <si>
    <t xml:space="preserve">Anticorpos antidifteria </t>
  </si>
  <si>
    <t xml:space="preserve">Anticorpos antitétano </t>
  </si>
  <si>
    <t>Teste rápido para detecção de HIV em gestante</t>
  </si>
  <si>
    <t>Calprotectina Fecal</t>
  </si>
  <si>
    <t>Chikungunya, anticorpos</t>
  </si>
  <si>
    <t>Antígeno NS1 do vírus da dengue, pesquisa</t>
  </si>
  <si>
    <t>Cadeias leves livres Kappa/Lambda, dosagem, sangue</t>
  </si>
  <si>
    <t>Anticorpos Anti Hepatite E IgG</t>
  </si>
  <si>
    <t>Anticorpos Anti Hepatite E IgM</t>
  </si>
  <si>
    <t>Dengue, anticorpos IgG, soro (teste rápido)</t>
  </si>
  <si>
    <t>Dengue, anticorpos IgM, soro (teste rápido)</t>
  </si>
  <si>
    <t>COVID-19 - ANTICORPOS IgG</t>
  </si>
  <si>
    <t>SARS-CoV-2 (Coronavírus COVID-19), pesquisa de anticorpos totais (IgA, IgG, IgM)</t>
  </si>
  <si>
    <t>Teste SARS-COV-2 (Coronavírus COVID-19), teste rápido para detecção de antígeno</t>
  </si>
  <si>
    <t>Transfusão (40401006)</t>
  </si>
  <si>
    <t>Transfusão (ato médico ambulatorial ou hospitalar)</t>
  </si>
  <si>
    <t>Transfusão (ato médico de acompanhamento)</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</si>
  <si>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</si>
  <si>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</si>
  <si>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</si>
  <si>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</si>
  <si>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hemácias</t>
  </si>
  <si>
    <t>Unidade de concentrado de hemácias lavadas</t>
  </si>
  <si>
    <t>Unidade de concentrado de plaquetas por aférese</t>
  </si>
  <si>
    <t>Unidade de concentrado de plaquetas randômicas</t>
  </si>
  <si>
    <t>Unidade de crioprecipitado de fator anti-hemofílico</t>
  </si>
  <si>
    <t>Unidade de plasma</t>
  </si>
  <si>
    <t>Unidade de sangue total</t>
  </si>
  <si>
    <t>Deleucotização de unidade de concentrado de hemácias - por unidade</t>
  </si>
  <si>
    <t>Deleucotização de unidade de concentrado de plaquetas - até 6 unidades</t>
  </si>
  <si>
    <t>Irradiação de componentes hemoterápicos</t>
  </si>
  <si>
    <t>Deleucotização de unidade de concentrado de plaquetas - entre 7 e 12 unidades</t>
  </si>
  <si>
    <t>Unidade de concentrado de granulócitos</t>
  </si>
  <si>
    <t>Unidade de concentrado de plaquetas (dupla centrifugação)</t>
  </si>
  <si>
    <t>Procedimentos (40403009)</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</si>
  <si>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</si>
  <si>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</si>
  <si>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</si>
  <si>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</si>
  <si>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</si>
  <si>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</si>
  <si>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Coleta de medula óssea para transplante</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</si>
  <si>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</si>
  <si>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</si>
  <si>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</si>
  <si>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</si>
  <si>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</si>
  <si>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</si>
  <si>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</si>
  <si>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</si>
  <si>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</si>
  <si>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</si>
  <si>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</si>
  <si>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</si>
  <si>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</si>
  <si>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</si>
  <si>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</si>
  <si>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</si>
  <si>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</si>
  <si>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</si>
  <si>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</si>
  <si>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</si>
  <si>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</si>
  <si>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</si>
  <si>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</si>
  <si>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</si>
  <si>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</si>
  <si>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</si>
  <si>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</si>
  <si>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</si>
  <si>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</si>
  <si>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</si>
  <si>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</si>
  <si>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</si>
  <si>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</si>
  <si>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</si>
  <si>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</si>
  <si>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</si>
  <si>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</si>
  <si>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</si>
  <si>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</si>
  <si>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</si>
  <si>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</si>
  <si>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</si>
  <si>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</si>
  <si>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</si>
  <si>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</si>
  <si>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</si>
  <si>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</si>
  <si>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</si>
  <si>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</si>
  <si>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</si>
  <si>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</si>
  <si>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</si>
  <si>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</si>
  <si>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</si>
  <si>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</si>
  <si>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</si>
  <si>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</si>
  <si>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</si>
  <si>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</si>
  <si>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</si>
  <si>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</si>
  <si>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</si>
  <si>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</si>
  <si>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</si>
  <si>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</si>
  <si>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</si>
  <si>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</si>
  <si>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</si>
  <si>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</si>
  <si>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</si>
  <si>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</si>
  <si>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</si>
  <si>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</si>
  <si>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</si>
  <si>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</si>
  <si>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</si>
  <si>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</si>
  <si>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</si>
  <si>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</si>
  <si>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</si>
  <si>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</si>
  <si>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</si>
  <si>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</si>
  <si>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</si>
  <si>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</si>
  <si>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Doação autóloga com recuperação intra-operatória</t>
  </si>
  <si>
    <t>Doação autóloga peri-operatória por hemodiluição normovolêmica</t>
  </si>
  <si>
    <t>Doação autóloga pré-operatória</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</si>
  <si>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</si>
  <si>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</si>
  <si>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</si>
  <si>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</si>
  <si>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Aférese para paciente ABO incompatível</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</si>
  <si>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</si>
  <si>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</si>
  <si>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</si>
  <si>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</si>
  <si>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</si>
  <si>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</si>
  <si>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</si>
  <si>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</si>
  <si>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</si>
  <si>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</si>
  <si>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</si>
  <si>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</si>
  <si>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</si>
  <si>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</si>
  <si>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</si>
  <si>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</si>
  <si>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</si>
  <si>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</si>
  <si>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</si>
  <si>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</si>
  <si>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</si>
  <si>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</si>
  <si>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</si>
  <si>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</si>
  <si>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</si>
  <si>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</si>
  <si>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</si>
  <si>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</si>
  <si>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hemocomponente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</si>
  <si>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</si>
  <si>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</si>
  <si>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meduala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</si>
  <si>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</si>
  <si>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</si>
  <si>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</si>
  <si>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</si>
  <si>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</si>
  <si>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</si>
  <si>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</si>
  <si>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</si>
  <si>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</si>
  <si>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</si>
  <si>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</si>
  <si>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</si>
  <si>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</si>
  <si>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</si>
  <si>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</si>
  <si>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</si>
  <si>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em metáfase ou núcleo interfásico,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</si>
  <si>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</si>
  <si>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</si>
  <si>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</si>
  <si>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</si>
  <si>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</si>
  <si>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</si>
  <si>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</si>
  <si>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Genética Bioquímica (40502007)</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</si>
  <si>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</si>
  <si>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</si>
  <si>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</si>
  <si>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</si>
  <si>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</si>
  <si>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</si>
  <si>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</si>
  <si>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 xml:space="preserve">Ensaios enzimáticos no plasma para diagnóstico de EIM, incluindo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</si>
  <si>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</si>
  <si>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</si>
  <si>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</si>
  <si>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</si>
  <si>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</si>
  <si>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</si>
  <si>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</si>
  <si>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</si>
  <si>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</si>
  <si>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</si>
  <si>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</si>
  <si>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Genética Molecular (40503003)</t>
  </si>
  <si>
    <t xml:space="preserve">Análise de DNA com enzimas de restrição por enzima utilizada, por amostra </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</si>
  <si>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</si>
  <si>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</si>
  <si>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</si>
  <si>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 xml:space="preserve">Análise de DNA por Sonda ou PCR por LOCUS </t>
  </si>
  <si>
    <t>Diagnóstico genético pré-implantação por DNA, por sonda de FISH oupor primer de PCR, por amostra</t>
  </si>
  <si>
    <t xml:space="preserve">Extração de DNA (osso),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</si>
  <si>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</si>
  <si>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</si>
  <si>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</si>
  <si>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</si>
  <si>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</si>
  <si>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</si>
  <si>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</si>
  <si>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</si>
  <si>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</si>
  <si>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</si>
  <si>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</si>
  <si>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</si>
  <si>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</si>
  <si>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</si>
  <si>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</si>
  <si>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</si>
  <si>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Procedimentos (40601005)</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</si>
  <si>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</si>
  <si>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</si>
  <si>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</si>
  <si>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</si>
  <si>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</si>
  <si>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</si>
  <si>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</si>
  <si>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</si>
  <si>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</si>
  <si>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</si>
  <si>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</si>
  <si>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</si>
  <si>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</si>
  <si>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</si>
  <si>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</si>
  <si>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</si>
  <si>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</si>
  <si>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</si>
  <si>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</si>
  <si>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</si>
  <si>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</si>
  <si>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</si>
  <si>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</si>
  <si>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</si>
  <si>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</si>
  <si>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</si>
  <si>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</si>
  <si>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</si>
  <si>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</si>
  <si>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</si>
  <si>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</si>
  <si>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</si>
  <si>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</si>
  <si>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</si>
  <si>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</si>
  <si>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</si>
  <si>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</si>
  <si>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referidas na requisição médica ou informadas pelo paciente/familiar</t>
  </si>
  <si>
    <t>6 Ref 40601153: Cada revisão de lâmina deverá ser descrita e valorada individualmente, seguindo os princípios descritos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</si>
  <si>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</si>
  <si>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</si>
  <si>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</si>
  <si>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</si>
  <si>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</si>
  <si>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</si>
  <si>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</si>
  <si>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</si>
  <si>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</si>
  <si>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</si>
  <si>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</si>
  <si>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</si>
  <si>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</si>
  <si>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</si>
  <si>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</si>
  <si>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</si>
  <si>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</si>
  <si>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</si>
  <si>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</si>
  <si>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</si>
  <si>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</si>
  <si>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</si>
  <si>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</si>
  <si>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</si>
  <si>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</si>
  <si>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</si>
  <si>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</si>
  <si>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</si>
  <si>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</si>
  <si>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</si>
  <si>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</si>
  <si>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</si>
  <si>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</si>
  <si>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</si>
  <si>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</si>
  <si>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Endócrino  In Vivo (40703002)</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</si>
  <si>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</si>
  <si>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</si>
  <si>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</si>
  <si>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</si>
  <si>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</si>
  <si>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</si>
  <si>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</si>
  <si>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</si>
  <si>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Geniturinário  In Vivo (40704009)</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</si>
  <si>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</si>
  <si>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</si>
  <si>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</si>
  <si>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</si>
  <si>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</si>
  <si>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</si>
  <si>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</si>
  <si>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</si>
  <si>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Hematológico  In Vivo (40705005)</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</si>
  <si>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</si>
  <si>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</si>
  <si>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</si>
  <si>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</si>
  <si>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</si>
  <si>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</si>
  <si>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MúsculoEsquelético  In Vivo (40706001)</t>
  </si>
  <si>
    <t xml:space="preserve">Cintilografia óssea (corpo total) </t>
  </si>
  <si>
    <t>Fluxo sanguíneo ósseo</t>
  </si>
  <si>
    <t>Nervoso  In Vivo (40707008)</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</si>
  <si>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</si>
  <si>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</si>
  <si>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</si>
  <si>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</si>
  <si>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</si>
  <si>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</si>
  <si>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</si>
  <si>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</si>
  <si>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Oncologia/Infectologia  In Vivo (40708004)</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</si>
  <si>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</si>
  <si>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</si>
  <si>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</si>
  <si>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</si>
  <si>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</si>
  <si>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</si>
  <si>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</si>
  <si>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</si>
  <si>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</si>
  <si>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</si>
  <si>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</si>
  <si>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</si>
  <si>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40708993 OBSERVAÇÃO:</t>
  </si>
  <si>
    <t>Referente ao código 40708128 - Quando associado à TC (PETTC), será acrescido o código 41001222 (TC para PET dedicado oncológico)</t>
  </si>
  <si>
    <t>Respiratório  In Vivo (40709000)</t>
  </si>
  <si>
    <t xml:space="preserve">Cintilografia para detecção de aspiração pulmonar </t>
  </si>
  <si>
    <t xml:space="preserve">Cintilografia pulmonar (inalação) </t>
  </si>
  <si>
    <t xml:space="preserve">Cintilografia pulmonar (perfusão) </t>
  </si>
  <si>
    <t>Terapia  In Vivo (40710009)</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</si>
  <si>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</si>
  <si>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</si>
  <si>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</si>
  <si>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</si>
  <si>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</si>
  <si>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</si>
  <si>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</si>
  <si>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</si>
  <si>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</si>
  <si>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Outros  In Vivo (40711005)</t>
  </si>
  <si>
    <t xml:space="preserve">Dacriocintilografia </t>
  </si>
  <si>
    <t xml:space="preserve">Imunocintilografia (anticorpos monoclonais) </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</si>
  <si>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</si>
  <si>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</si>
  <si>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</si>
  <si>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</si>
  <si>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</si>
  <si>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</si>
  <si>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</si>
  <si>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</si>
  <si>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</si>
  <si>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Crânio - 2 incidências</t>
  </si>
  <si>
    <t>Crânio - 3 incidências</t>
  </si>
  <si>
    <t>Crânio - 4 incidências</t>
  </si>
  <si>
    <t>Orelha, mastóides ou rochedos - bilateral</t>
  </si>
  <si>
    <t>Órbitas - bilateral</t>
  </si>
  <si>
    <t>Seios da face</t>
  </si>
  <si>
    <t>Sela túrcica</t>
  </si>
  <si>
    <t>Maxilar inferior</t>
  </si>
  <si>
    <t>Ossos da face</t>
  </si>
  <si>
    <t>Arcos zigomáticos ou malar ou apófises estilóides</t>
  </si>
  <si>
    <t>Articulação temporomandibular - bilateral</t>
  </si>
  <si>
    <t>Adenóides ou cavum</t>
  </si>
  <si>
    <t>Panorâmica de mandíbula (ortopantomografia)</t>
  </si>
  <si>
    <t>Teleperfil em cefalostato - sem traçado</t>
  </si>
  <si>
    <t>Teleperfil em cefalostato - com traçado</t>
  </si>
  <si>
    <t>Arcada dentária (por arcada)</t>
  </si>
  <si>
    <t>Radiografia peri-apical</t>
  </si>
  <si>
    <t>Radiografia oclusal</t>
  </si>
  <si>
    <t>Planigrafia linear de crânio ou sela túrcica ou face ou mastóide</t>
  </si>
  <si>
    <t>Incidência adicional de crânio ou face</t>
  </si>
  <si>
    <t>Coluna Vertebral (40802000)</t>
  </si>
  <si>
    <t>Coluna cervical - 3 incidências</t>
  </si>
  <si>
    <t>Coluna cervical - 5 incidências</t>
  </si>
  <si>
    <t>Coluna dorsal - 2 incidências</t>
  </si>
  <si>
    <t>Coluna dorsal - 4 incidências</t>
  </si>
  <si>
    <t>Coluna lombo-sacra - 3 incidências</t>
  </si>
  <si>
    <t>Coluna lombo-sacra - 5 incidências</t>
  </si>
  <si>
    <t>Sacro-coccix</t>
  </si>
  <si>
    <t>Coluna dorso-lombar para escoliose</t>
  </si>
  <si>
    <t>Coluna total para escoliose (telespondilografia)</t>
  </si>
  <si>
    <t>Planigrafia de coluna vertebral (dois planos)</t>
  </si>
  <si>
    <t>Incidência adicional de coluna</t>
  </si>
  <si>
    <t>Esqueleto Torácico e Membros Superiores (40803007)</t>
  </si>
  <si>
    <t>Esterno</t>
  </si>
  <si>
    <t>Articulação esternoclavicular</t>
  </si>
  <si>
    <t>Costelas - por hemitórax</t>
  </si>
  <si>
    <t>Clavícula</t>
  </si>
  <si>
    <t>Omoplata ou escápula</t>
  </si>
  <si>
    <t>Articulação acromioclavicular</t>
  </si>
  <si>
    <t>Articulação escapuloumeral (ombro)</t>
  </si>
  <si>
    <t>Braço</t>
  </si>
  <si>
    <t>Cotovelo</t>
  </si>
  <si>
    <t>Punho</t>
  </si>
  <si>
    <t>Mão ou quirodáctilo</t>
  </si>
  <si>
    <t>Mãos e punhos para idade óssea</t>
  </si>
  <si>
    <t>Incidência adicional de membro superior</t>
  </si>
  <si>
    <t>Bacia e Membros Inferiores (40804003)</t>
  </si>
  <si>
    <t>Bacia</t>
  </si>
  <si>
    <t>Articulações sacroilíacas</t>
  </si>
  <si>
    <t>Articulação coxofemoral (quadril)</t>
  </si>
  <si>
    <t>Coxa</t>
  </si>
  <si>
    <t>Joelho</t>
  </si>
  <si>
    <t>Patela</t>
  </si>
  <si>
    <t>Perna</t>
  </si>
  <si>
    <t>Articulação tibiotársica (tornozelo)</t>
  </si>
  <si>
    <t>Pé ou pododáctilo</t>
  </si>
  <si>
    <t>Calcâneo</t>
  </si>
  <si>
    <t>Escanometria</t>
  </si>
  <si>
    <t>Panorâmica dos membros inferiores</t>
  </si>
  <si>
    <t>Incidência adicional de membro inferior</t>
  </si>
  <si>
    <t>Tórax (40805000)</t>
  </si>
  <si>
    <t>Tórax - 1 incidência</t>
  </si>
  <si>
    <t>Tórax - 2 incidências</t>
  </si>
  <si>
    <t>Tórax - 3 incidências</t>
  </si>
  <si>
    <t>Tórax - 4 incidências</t>
  </si>
  <si>
    <t>Coração e vasos da base</t>
  </si>
  <si>
    <t>Planigrafia de tórax, mediastino ou laringe</t>
  </si>
  <si>
    <t>Laringe ou hipofaringe ou pescoço (partes moles)</t>
  </si>
  <si>
    <t>Deglutograma</t>
  </si>
  <si>
    <t>Videodeglutograma</t>
  </si>
  <si>
    <t>Esôfago</t>
  </si>
  <si>
    <t>Estômago e duodeno</t>
  </si>
  <si>
    <t>Esôfago - hiato - estômago e duodeno</t>
  </si>
  <si>
    <t>Trânsito e morfologia do delgado</t>
  </si>
  <si>
    <t>Estudo do delgado com duplo contraste</t>
  </si>
  <si>
    <t>Clister ou enema opaco (duplo contraste)</t>
  </si>
  <si>
    <t>Defecograma</t>
  </si>
  <si>
    <t>Colangiografia intra-operatória</t>
  </si>
  <si>
    <t>Colangiografia pós-operatória (pelo dreno)</t>
  </si>
  <si>
    <t>Sistema Urinário (40807002)</t>
  </si>
  <si>
    <t>Urografia venosa com bexiga pré e pós-miccional</t>
  </si>
  <si>
    <t>Pielografia ascendente</t>
  </si>
  <si>
    <t>Urografia venosa minutada 1-2-3</t>
  </si>
  <si>
    <t>Urografia venosa com nefrotomografia</t>
  </si>
  <si>
    <t>Uretrocistografia de adulto</t>
  </si>
  <si>
    <t>Uretrocistografia de criança (até 12 anos)</t>
  </si>
  <si>
    <t>Tomografia renal sem contraste</t>
  </si>
  <si>
    <t>Outros Exames (40808009)</t>
  </si>
  <si>
    <t>Abdome simples</t>
  </si>
  <si>
    <t>Abdome agudo</t>
  </si>
  <si>
    <t>Mamografia convencional bilateral</t>
  </si>
  <si>
    <t>Mamografia digital bilateral</t>
  </si>
  <si>
    <t>Ampliação ou magnificação de lesão mamária</t>
  </si>
  <si>
    <t>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</si>
  <si>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</si>
  <si>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</si>
  <si>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</si>
  <si>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Avaliação de fraturas vertebrais por DXA</t>
  </si>
  <si>
    <t>Planigrafia de osso</t>
  </si>
  <si>
    <t>Marcação pré-cirúrgica por nódulo - máximo de 3 nódulos por mama, por estereotaxia (não inclui exame de imagem).</t>
  </si>
  <si>
    <t>Marcação pré-cirúrgica por nódulo - máximo de 3 nódulos por mama, por US (não inclui exame de imagem)</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</si>
  <si>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</si>
  <si>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</si>
  <si>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</si>
  <si>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</si>
  <si>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</si>
  <si>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</si>
  <si>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</si>
  <si>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</si>
  <si>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</si>
  <si>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Mamotomia por RM (não inclui o exame de imagem)</t>
  </si>
  <si>
    <t>Procedimentos Especiais (40809005)</t>
  </si>
  <si>
    <t>Ductografia (por mama)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</si>
  <si>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</si>
  <si>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</si>
  <si>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</si>
  <si>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</si>
  <si>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</si>
  <si>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</si>
  <si>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</si>
  <si>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</si>
  <si>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base)</t>
  </si>
  <si>
    <t>Punção biópsia/aspirativa de órgão ou estrutura orientada por US (não inclui o exame base)</t>
  </si>
  <si>
    <t>Punção biópsia/aspirativa de órgão ou estrutura orientada por TC (não inclui o exame base)</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</si>
  <si>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</si>
  <si>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</si>
  <si>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</si>
  <si>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</si>
  <si>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</si>
  <si>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</si>
  <si>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</si>
  <si>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</si>
  <si>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Radioscopia para acompanhamento de procedimento cirúrgico (por hora ou fração)</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</si>
  <si>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</si>
  <si>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</si>
  <si>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</si>
  <si>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</si>
  <si>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</si>
  <si>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</si>
  <si>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</si>
  <si>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</si>
  <si>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</si>
  <si>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</si>
  <si>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</si>
  <si>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</si>
  <si>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</si>
  <si>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</si>
  <si>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</si>
  <si>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40812995 OBSERVAÇÃO:</t>
  </si>
  <si>
    <t>1 Os atos médicos praticados pelo anestesiologista, quando houver necessidade do concurso deste especialista, serão valorados pelo porte 3, código 31602258</t>
  </si>
  <si>
    <t>Métodos Intervencionistas/Terapêuticos por Imagem (40813002)</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</si>
  <si>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</si>
  <si>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</si>
  <si>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</si>
  <si>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</si>
  <si>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</si>
  <si>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</si>
  <si>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</si>
  <si>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</si>
  <si>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</si>
  <si>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</si>
  <si>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</si>
  <si>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</si>
  <si>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</si>
  <si>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</si>
  <si>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</si>
  <si>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</si>
  <si>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</si>
  <si>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</si>
  <si>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</si>
  <si>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</si>
  <si>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</si>
  <si>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</si>
  <si>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</si>
  <si>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</si>
  <si>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</si>
  <si>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</si>
  <si>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</si>
  <si>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</si>
  <si>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</si>
  <si>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</si>
  <si>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</si>
  <si>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</si>
  <si>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</si>
  <si>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</si>
  <si>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</si>
  <si>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</si>
  <si>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</si>
  <si>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</si>
  <si>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</si>
  <si>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</si>
  <si>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</si>
  <si>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</si>
  <si>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</si>
  <si>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</si>
  <si>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</si>
  <si>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</si>
  <si>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</si>
  <si>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</si>
  <si>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</si>
  <si>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</si>
  <si>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</si>
  <si>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</si>
  <si>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</si>
  <si>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</si>
  <si>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</si>
  <si>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</si>
  <si>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</si>
  <si>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</si>
  <si>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</si>
  <si>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</si>
  <si>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</si>
  <si>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</si>
  <si>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</si>
  <si>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</si>
  <si>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</si>
  <si>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</si>
  <si>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</si>
  <si>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</si>
  <si>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</si>
  <si>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</si>
  <si>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</si>
  <si>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</si>
  <si>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</si>
  <si>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</si>
  <si>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</si>
  <si>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</si>
  <si>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</si>
  <si>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</si>
  <si>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</si>
  <si>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</si>
  <si>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</si>
  <si>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</si>
  <si>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</si>
  <si>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</si>
  <si>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</si>
  <si>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</si>
  <si>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</si>
  <si>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</si>
  <si>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</si>
  <si>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</si>
  <si>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</si>
  <si>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</si>
  <si>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</si>
  <si>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</si>
  <si>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</si>
  <si>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</si>
  <si>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</si>
  <si>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</si>
  <si>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</si>
  <si>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</si>
  <si>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</si>
  <si>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</si>
  <si>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</si>
  <si>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</si>
  <si>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</si>
  <si>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</si>
  <si>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</si>
  <si>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</si>
  <si>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</si>
  <si>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</si>
  <si>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</si>
  <si>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</si>
  <si>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</si>
  <si>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 xml:space="preserve">Esclerose percutânea de nódulos benignos dirigida por RX, US, TC ou RM </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</si>
  <si>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</si>
  <si>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</si>
  <si>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</si>
  <si>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</si>
  <si>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</si>
  <si>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</si>
  <si>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</si>
  <si>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</si>
  <si>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</si>
  <si>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</si>
  <si>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</si>
  <si>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valor previsto nesta Classificação, e em 70% do valor do custo de cada um dos demais exames realizados.</t>
  </si>
  <si>
    <t>Ultrassonografia Diagnóstica (40901009)</t>
  </si>
  <si>
    <t>Globo ocular - bilateral</t>
  </si>
  <si>
    <t>Globo ocular com Doppler colorido - bilateral</t>
  </si>
  <si>
    <t>Glândulas salivares (todas)</t>
  </si>
  <si>
    <t>Torácico extracardíaco</t>
  </si>
  <si>
    <t>Ecodopplercardiograma com contraste intracavitário</t>
  </si>
  <si>
    <t>Ecodopplercardiograma com contraste para perfusão miocárdica em repouso</t>
  </si>
  <si>
    <t>Ecodopplercardiograma com estresse farmacológico</t>
  </si>
  <si>
    <t>Ecodopplercardiograma fetal com mapeamento de fluxo em cores - por feto</t>
  </si>
  <si>
    <t>Ecodopplercardiograma transesofágico (inclui transtorácico)</t>
  </si>
  <si>
    <t>Ecodopplercardiograma transtorácico</t>
  </si>
  <si>
    <t>Mamas</t>
  </si>
  <si>
    <t>Abdome total (abdome superior, rins, bexiga, aorta, veia cava inferior e adrenais)</t>
  </si>
  <si>
    <t>Abdome superior (fígado, vias biliares, vesícula, pâncreas e baço)</t>
  </si>
  <si>
    <t>Retroperitônio (grandes vasos ou adrenais)</t>
  </si>
  <si>
    <t>Abdome inferior masculino (bexiga, próstata e vesículas seminais)</t>
  </si>
  <si>
    <t>Abdome inferior feminino (bexiga, útero, ovário e anexos)</t>
  </si>
  <si>
    <t>Dermatológico - pele e subcutâneo</t>
  </si>
  <si>
    <t>Órgãos superficiais (tireóide ou escroto ou pênis ou crânio)</t>
  </si>
  <si>
    <t>Estruturas superficiais (cervical ou axilas ou músculo ou tendão)</t>
  </si>
  <si>
    <t>Articular (por articulação)</t>
  </si>
  <si>
    <t>Obstétrica</t>
  </si>
  <si>
    <t>Obstétrica convencional com Doppler colorido</t>
  </si>
  <si>
    <t>Obstétrica com translucência nucal</t>
  </si>
  <si>
    <t>Obstétrica morfológica</t>
  </si>
  <si>
    <t>Obstétrica gestação múltipla: cada feto</t>
  </si>
  <si>
    <t>Obstétrica gestação múltipla com Doppler colorido: cada feto</t>
  </si>
  <si>
    <t>Obstétrica 1º trimestre (endovaginal)</t>
  </si>
  <si>
    <t>Transvaginal (útero, ovário, anexos e vagina)</t>
  </si>
  <si>
    <t>Transvaginal para controle de ovulação (3 ou mais exames).</t>
  </si>
  <si>
    <t>Histerossonografia</t>
  </si>
  <si>
    <t>Próstata transretal (não inclui abdome inferior masculino)</t>
  </si>
  <si>
    <t>Doppler colorido transfontanela</t>
  </si>
  <si>
    <t>Doppler colorido de vasos cervicais arteriais bilateral (carótidas e vertebrais)</t>
  </si>
  <si>
    <t>Doppler colorido de vasos cervicais venosos bilateral (subclávias e jugulares)</t>
  </si>
  <si>
    <t>Doppler colorido de órgão ou estrutura isolada</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</si>
  <si>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</si>
  <si>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</si>
  <si>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</si>
  <si>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</si>
  <si>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</si>
  <si>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fármaco-indução</t>
  </si>
  <si>
    <t>Doppler colorido arterial de membro superior - unilateral</t>
  </si>
  <si>
    <t>Doppler colorido venoso de membro superior - unilateral</t>
  </si>
  <si>
    <t>Doppler colorido arterial de membro inferior - unilateral</t>
  </si>
  <si>
    <t>Doppler colorido venoso de membro inferior - unilateral</t>
  </si>
  <si>
    <t>Tridimensional - acrescentar ao exame de base</t>
  </si>
  <si>
    <t>Obstétrica: perfil biofísico fetal</t>
  </si>
  <si>
    <t>Doppler colorido de artérias penianas (sem fármaco indução)</t>
  </si>
  <si>
    <t>Ultrassonografia biomicroscópica - monocular</t>
  </si>
  <si>
    <t>Ultrassonografia diagnóstica - monocular</t>
  </si>
  <si>
    <t>Doppler transcraniano</t>
  </si>
  <si>
    <t>Ecodopplercardiograma com avaliação do sincronismo cardíaco</t>
  </si>
  <si>
    <t>Ecodopplercardiograma com estresse físico</t>
  </si>
  <si>
    <t>Ecodopplercardiograma sob estresse físico ou farmacológico com contraste</t>
  </si>
  <si>
    <t>Ecodopplercardiograma para ajuste de marca-passo</t>
  </si>
  <si>
    <t>US de peça cirúrgica</t>
  </si>
  <si>
    <t>US transretal radial</t>
  </si>
  <si>
    <t>Próstata (via abdominal)</t>
  </si>
  <si>
    <t>Aparelho urinário (rins, ureteres e bexiga)</t>
  </si>
  <si>
    <t>Elastografia Hepática Ultrassônica</t>
  </si>
  <si>
    <t>Ultrassonografia Intervencionista (40902005)</t>
  </si>
  <si>
    <t>Obstétrica: com amniocentese</t>
  </si>
  <si>
    <t>Obstétrica 1º trimestre com punção: biópsia ou aspirativa</t>
  </si>
  <si>
    <t>Próstata transretal com biópsia - até 8 fragmentos</t>
  </si>
  <si>
    <t>Próstata transretal com biópsia - mais de 8 fragmentos</t>
  </si>
  <si>
    <t>Intra-operatório</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</si>
  <si>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</si>
  <si>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</si>
  <si>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</si>
  <si>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</si>
  <si>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</si>
  <si>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</si>
  <si>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</si>
  <si>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</si>
  <si>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</si>
  <si>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</si>
  <si>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</si>
  <si>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</si>
  <si>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</si>
  <si>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</si>
  <si>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</si>
  <si>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</si>
  <si>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</si>
  <si>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</si>
  <si>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Crânio ou sela túrcica ou órbitas</t>
  </si>
  <si>
    <t>Mastóides ou orelhas</t>
  </si>
  <si>
    <t>Face ou seios da face</t>
  </si>
  <si>
    <t>Articulações temporomandibulares</t>
  </si>
  <si>
    <t>Dental (dentascan)</t>
  </si>
  <si>
    <t>Pescoço (partes moles, laringe, tireóide, faringe e glândulas salivares)</t>
  </si>
  <si>
    <t>Tórax</t>
  </si>
  <si>
    <t>Coração - para avaliação do escore de cálcio coronariano</t>
  </si>
  <si>
    <t>Abdome total (abdome superior, pelve e retroperitônio)</t>
  </si>
  <si>
    <t>Abdome superior</t>
  </si>
  <si>
    <t>Pelve ou bacia</t>
  </si>
  <si>
    <t>Coluna cervical ou dorsal ou lombar (até 3 segmentos)</t>
  </si>
  <si>
    <t>Coluna - segmento adicional</t>
  </si>
  <si>
    <t>Articulação (esternoclavicular ou ombro ou cotovelo ou punho ou sacroilíacas ou coxofemoral ou joelho ou tornozelo) - unilateral</t>
  </si>
  <si>
    <t>Segmento apendicular (braço ou antebraço ou mão ou coxa ou perna ou pé) - unilateral</t>
  </si>
  <si>
    <t>Angiotomografia de aorta torácica</t>
  </si>
  <si>
    <t>Angiotomografia de aorta abdominal</t>
  </si>
  <si>
    <t>Escanometria digital</t>
  </si>
  <si>
    <t>Reconstrução tridimensional de qualquer órgão ou região - acrescentar ao exame de base</t>
  </si>
  <si>
    <t>Endoscopia virtual de qualquer órgão ou estrutura por TC - acrescentar ao exame de base</t>
  </si>
  <si>
    <t>TC para PET dedicado oncológico</t>
  </si>
  <si>
    <t>Angiotomografia coronariana</t>
  </si>
  <si>
    <t>TC de vias urinárias (urotomografia)</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</si>
  <si>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</si>
  <si>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</si>
  <si>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</si>
  <si>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</si>
  <si>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</si>
  <si>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</si>
  <si>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</si>
  <si>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</si>
  <si>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</si>
  <si>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</si>
  <si>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</si>
  <si>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</si>
  <si>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</si>
  <si>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</si>
  <si>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</si>
  <si>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</si>
  <si>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</si>
  <si>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Tomografia Computadorizada Intervencionista (41002008)</t>
  </si>
  <si>
    <t>Tomomielografia (até 3 segmentos) - acrescentar a TC da coluna e incluir a punção</t>
  </si>
  <si>
    <t>Drenagem percutânea orientada por TC (acrescentar o exame de base)</t>
  </si>
  <si>
    <t>Punção para introdução de contraste (acrescentar o exame de base)</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</si>
  <si>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</si>
  <si>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</si>
  <si>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</si>
  <si>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</si>
  <si>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</si>
  <si>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</si>
  <si>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</si>
  <si>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</si>
  <si>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</si>
  <si>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</si>
  <si>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Crânio (encéfalo)</t>
  </si>
  <si>
    <t>Sela túrcica (hipófise)</t>
  </si>
  <si>
    <t>Base do crânio</t>
  </si>
  <si>
    <t>Estudo funcional (mapeamento cortical por RM)</t>
  </si>
  <si>
    <t>Perfusão cerebral por RM</t>
  </si>
  <si>
    <t>Espectroscopia por RM</t>
  </si>
  <si>
    <t>Órbita bilateral</t>
  </si>
  <si>
    <t>Ossos temporais bilateral</t>
  </si>
  <si>
    <t>Face (inclui seios da face)</t>
  </si>
  <si>
    <t>Articulação temporomandibular (bilateral)</t>
  </si>
  <si>
    <t>Pescoço (nasofaringe, orofaringe, laringe, traquéia, tireóide, paratireóide)</t>
  </si>
  <si>
    <t>Tórax (mediastino, pulmão, parede torácica)</t>
  </si>
  <si>
    <t>Coração - morfológico e funcional</t>
  </si>
  <si>
    <t>Coração - morfológico e funcional + perfusão + estresse</t>
  </si>
  <si>
    <t>Coração - morfológico e funcional + perfusão + viabilidade miocárdica</t>
  </si>
  <si>
    <t>Abdome superior (fígado, pâncreas, baço, rins, supra-renais, retroperitônio)</t>
  </si>
  <si>
    <t>Pelve (não inclui articulações coxofemorais)</t>
  </si>
  <si>
    <t>Fetal</t>
  </si>
  <si>
    <t>Pênis</t>
  </si>
  <si>
    <t>Bolsa escrotal</t>
  </si>
  <si>
    <t>Coluna cervical ou dorsal ou lombar</t>
  </si>
  <si>
    <t>Fluxo liquórico (como complementar)</t>
  </si>
  <si>
    <t>Plexo braquial (desfiladeiro torácico) ou lombossacral (não inclui coluna cervical ou lombar)</t>
  </si>
  <si>
    <t>Membro superior unilateral (não inclui mão e articulações) .</t>
  </si>
  <si>
    <t>Mão (não inclui punho)</t>
  </si>
  <si>
    <t>Bacia (articulações sacroilíacas)</t>
  </si>
  <si>
    <t>Coxa (unilateral)</t>
  </si>
  <si>
    <t>Perna (unilateral)</t>
  </si>
  <si>
    <t>Pé (antepé) - não inclui tornozelo</t>
  </si>
  <si>
    <t>Angio-RM de aorta torácica</t>
  </si>
  <si>
    <t>Angio-RM de aorta abdominal</t>
  </si>
  <si>
    <t>Hidro-RM (colângio-RM ou uro-RM ou mielo-RM ou sialo-RM ou cistografia por RM)</t>
  </si>
  <si>
    <t>Endoscopia virtual por RM - acrescentar ao exame de base</t>
  </si>
  <si>
    <t>Reconstrução tridimensional - acrescentar ao exame de base</t>
  </si>
  <si>
    <t>RM de mama (bilateral)</t>
  </si>
  <si>
    <t>Angio-RM arterial pulmonar</t>
  </si>
  <si>
    <t>Angio-RM venosa pulmonar</t>
  </si>
  <si>
    <t>Angio-RM arterial de abdome superior</t>
  </si>
  <si>
    <t>Angio-RM venosa de abdome superior</t>
  </si>
  <si>
    <t>Angio-RM arterial de crânio</t>
  </si>
  <si>
    <t>Angio-RM venosa de crânio</t>
  </si>
  <si>
    <t>Angio-RM arterial de membro inferior (unilateral)</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</si>
  <si>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</si>
  <si>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</si>
  <si>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</si>
  <si>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</si>
  <si>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</si>
  <si>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</si>
  <si>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</si>
  <si>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Endorretal</t>
  </si>
  <si>
    <t>Endovaginal</t>
  </si>
  <si>
    <t>RM para planejamento oncológico</t>
  </si>
  <si>
    <t>Ressonância Magnética Intervencionista (41102002)</t>
  </si>
  <si>
    <t>Artro-RM (incluir a punção articular) - por articulação</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</si>
  <si>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</si>
  <si>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</si>
  <si>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</si>
  <si>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</si>
  <si>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</si>
  <si>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</si>
  <si>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</si>
  <si>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</si>
  <si>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Radiocirurgia (RTC) - nível 2, duas lesões e/ou dois a quatro isocentros - por tratamento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</si>
  <si>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</si>
  <si>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</si>
  <si>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</si>
  <si>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</si>
  <si>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</si>
  <si>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por campo</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</si>
  <si>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</si>
  <si>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</si>
  <si>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</si>
  <si>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</si>
  <si>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</si>
  <si>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</si>
  <si>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</si>
  <si>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</si>
  <si>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</si>
  <si>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</si>
  <si>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</si>
  <si>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</si>
  <si>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</si>
  <si>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</si>
  <si>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</si>
  <si>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</si>
  <si>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</si>
  <si>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</si>
  <si>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</si>
  <si>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</si>
  <si>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</si>
  <si>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</si>
  <si>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</si>
  <si>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</si>
  <si>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</si>
  <si>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</si>
  <si>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</si>
  <si>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Braquiterapia intersticial de alta taxa de dose (BATD) - por inserção</t>
  </si>
  <si>
    <t>Braquiterapia intersticial de baixa taxa de dose (BBTD) - com Césio - por inserção</t>
  </si>
  <si>
    <t>Braquiterapia intersticial de baixa taxa de dose (BBTD) permanente de próstata - por tratamento</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</si>
  <si>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</si>
  <si>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</si>
  <si>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</si>
  <si>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</si>
  <si>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</si>
  <si>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</si>
  <si>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</si>
  <si>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</si>
  <si>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</si>
  <si>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</si>
  <si>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</si>
  <si>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</si>
  <si>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Planejamento computadorizado tridimensional de braquiterapia - 1 por inserção</t>
  </si>
  <si>
    <t>Planejamento não-computadorizado de braquiterapia - 1 por por inserção</t>
  </si>
  <si>
    <t>Simulação de braquiterapia - 1 por inserção</t>
  </si>
  <si>
    <t>Procedimentos (41301005)</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</si>
  <si>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</si>
  <si>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</si>
  <si>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</si>
  <si>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</si>
  <si>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</si>
  <si>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</si>
  <si>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</si>
  <si>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</si>
  <si>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</si>
  <si>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</si>
  <si>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</si>
  <si>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CIRURGIA MICROGRÁFICA DE MOHS</t>
  </si>
  <si>
    <t>Curva tensional diária - binocular</t>
  </si>
  <si>
    <t>Dermatoscopia (por lesão)</t>
  </si>
  <si>
    <t>Ereção fármaco-induzida</t>
  </si>
  <si>
    <t>Estéreo-foto de papila - monocular</t>
  </si>
  <si>
    <t>Estesiometria (por membro)</t>
  </si>
  <si>
    <t>Avaliação de vias lacrimais - monocular</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</si>
  <si>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</si>
  <si>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</si>
  <si>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</si>
  <si>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</si>
  <si>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</si>
  <si>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</si>
  <si>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</si>
  <si>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</si>
  <si>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</si>
  <si>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</si>
  <si>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</si>
  <si>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</si>
  <si>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</si>
  <si>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</si>
  <si>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</si>
  <si>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</si>
  <si>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</si>
  <si>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</si>
  <si>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</si>
  <si>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</si>
  <si>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Avaliação da função muscular por movimento manual (por membro)</t>
  </si>
  <si>
    <t>Calorimetria direta</t>
  </si>
  <si>
    <t>Teste do reflexo vermelho em recém nato (teste do olhinho)</t>
  </si>
  <si>
    <t>Colposcopia anal</t>
  </si>
  <si>
    <t>Colposcopia por vídeo</t>
  </si>
  <si>
    <t>Vulvoscopia por vídeo</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</si>
  <si>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</si>
  <si>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</si>
  <si>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</si>
  <si>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 quando o equipamento de vídeo pertencer ao médico, este terá direito ao previsto na UCO valorada no procedimento</t>
  </si>
  <si>
    <t>Procedimentos (41401000)</t>
  </si>
  <si>
    <t>Avaliação da função muscular (por movimento) com equipamento informatizado (isocinético)</t>
  </si>
  <si>
    <t>Avaliação da função muscular (por movimento) com equipamento mecânico (dinamometria/módulos de carga</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</si>
  <si>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</si>
  <si>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</si>
  <si>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</si>
  <si>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</si>
  <si>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</si>
  <si>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</si>
  <si>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</si>
  <si>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</si>
  <si>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</si>
  <si>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</si>
  <si>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</si>
  <si>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</si>
  <si>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</si>
  <si>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</si>
  <si>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</si>
  <si>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</si>
  <si>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</si>
  <si>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</si>
  <si>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</si>
  <si>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</si>
  <si>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</si>
  <si>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</si>
  <si>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</si>
  <si>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</si>
  <si>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</si>
  <si>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</si>
  <si>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</si>
  <si>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</si>
  <si>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</si>
  <si>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</si>
  <si>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</si>
  <si>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</si>
  <si>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</si>
  <si>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</si>
  <si>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</si>
  <si>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</si>
  <si>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</si>
  <si>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</si>
  <si>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</si>
  <si>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</si>
  <si>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</si>
  <si>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</si>
  <si>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</si>
  <si>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eletronistamografia</t>
  </si>
  <si>
    <t>Testes vestibulares, com prova calórica, sem eletronistamografia</t>
  </si>
  <si>
    <t>Testes vestibulares, com vecto-eletronistagmografia</t>
  </si>
  <si>
    <t>Oximetria não invasiva</t>
  </si>
  <si>
    <t>Teste cutâneo-alérgicos para látex</t>
  </si>
  <si>
    <t>Teste cutâneo-alérgicos Epitelis de Animais</t>
  </si>
  <si>
    <t>Teste de monitorização contínua da glicose (TMCG)</t>
  </si>
  <si>
    <t>Repertorização</t>
  </si>
  <si>
    <t>Teste de Avaliação Geriátrica Ampla - AGA</t>
  </si>
  <si>
    <t>Teste do fluxo salivar</t>
  </si>
  <si>
    <t>Teste de estimulação músculo-esquelética "in vitro" (mínimo seis)</t>
  </si>
  <si>
    <t>Teste de fibronectina fetal - indicador bioquímico para parto prematuro</t>
  </si>
  <si>
    <t>Teste rápido para detecção da PAMG-1 para diagnóstico de ruptura de membranas fetais</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</si>
  <si>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</si>
  <si>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</si>
  <si>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</si>
  <si>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</si>
  <si>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</si>
  <si>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</si>
  <si>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</si>
  <si>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a) É obrigatório para a realização do procedimento AGG: emissão de um laudo técnico, em duas vias, fornecido pelo médico geriatra dentro de um formulário específico, que serão entregues aos interessados</t>
  </si>
  <si>
    <t>b) A realização da AGG poderá ser anual, exceto intercorrências como: infecções agudas, fraturas e acidentes vasculares. A Avaliação Geriátrica Global deverá ser realizada apenas por médicos geriatras</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</si>
  <si>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</si>
  <si>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</si>
  <si>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</si>
  <si>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</si>
  <si>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Biometria ultrassônica - monocular</t>
  </si>
  <si>
    <t>Cavernosometria</t>
  </si>
  <si>
    <t>Dopplermetria dos cordões espermáticos</t>
  </si>
  <si>
    <t>Investigação ultrassônica com registro gráfico (qualquer área)</t>
  </si>
  <si>
    <t>Investigação ultrassônica com teste de stress e com registro</t>
  </si>
  <si>
    <t>Investigação ultrassônica com teste de stress e sem registro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</si>
  <si>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</si>
  <si>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</si>
  <si>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</si>
  <si>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</si>
  <si>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</si>
  <si>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Tomografia de coerência óptica - monocular</t>
  </si>
  <si>
    <t>Fotopletismografia (venosa ou arterial) por lateralidade ou segmento</t>
  </si>
  <si>
    <t>Medida de pressão segmentar (nos quatro segmentos)</t>
  </si>
  <si>
    <t>Pletismografia (qualquer tipo) por lateralidade ou território</t>
  </si>
  <si>
    <t>Medida de pressão hepática</t>
  </si>
  <si>
    <t>41501993 OBSERVAÇÕES:</t>
  </si>
  <si>
    <t>1 Quando um procedimento oftalmológico monocular for realizado bilateralmente, remunera-se o custo operacional em 100% do valor previsto nesta Classificação para um lado, e em 70% para o outro Este critério não se aplica aos portes do procedimento</t>
  </si>
  <si>
    <t>CAPÍTULO 5  Tratamentos Seriados</t>
  </si>
  <si>
    <t>SESSÃO DE PSICOTERAPIA INDIVIDUAL</t>
  </si>
  <si>
    <t>SESSÃO DE AVALIAÇÃO PARA TRATAMENTO DE PSICOTERAPIA</t>
  </si>
  <si>
    <t>SESSÃO DE PSICOMOTRICIDADE</t>
  </si>
  <si>
    <t>SESSÃO DE AVALIAÇÃO P/ TRATAMENTO  PSICOMOTRICIDADE</t>
  </si>
  <si>
    <t>SESSÃO DE PSICOPEDAGOGIA INDIVIDUAL</t>
  </si>
  <si>
    <t>SESSÃO DE PSICOPEDAGOGIA EM GRUPO (PARA CADA PARTICIPANTE DA SESSÃO)</t>
  </si>
  <si>
    <t>SESSÃO DE AVALIAÇÃO P/ TRATAMENTO  FONOAUDIOLOGIA</t>
  </si>
  <si>
    <t>SESSÃO DE PSICOTERAPIA DE CASAL</t>
  </si>
  <si>
    <t>SESSÃO DE TERAPIA CONJUGAL COM CO-TERAPEUTA</t>
  </si>
  <si>
    <t>SESSÃO DE AVALIAÇÃO P/ TRATAMENTO  PSICOTERAPIA CASAL</t>
  </si>
  <si>
    <t>SESSÃO DE PSICOTERAPIA FAMILIAR</t>
  </si>
  <si>
    <t>SESSÃO DE PSICOTERAPIA FAMILIAR COM CO-TERAPEUTA</t>
  </si>
  <si>
    <t>SESSÃO DE ACUPUNTURA (ELETROACUPUNTURA, AURICULOTERAPIA DE PERMANÊNCIA, TERAPIA DE MOXABUSTÃO E TERAPIA DE INFILTRAÇÃO DE FÁRMACO EM PONTO DE ACUPUNTURA</t>
  </si>
  <si>
    <t>Observações:</t>
  </si>
  <si>
    <r>
      <t xml:space="preserve">Em caso de paciente internado, não haverá autorização prévia. Para mais informações, consultar o </t>
    </r>
    <r>
      <rPr>
        <u/>
        <sz val="8"/>
        <rFont val="Calibri"/>
        <family val="2"/>
      </rPr>
      <t>Ofício SEAB 30/2018</t>
    </r>
  </si>
  <si>
    <r>
      <t xml:space="preserve">* O tratamento com técnicas de </t>
    </r>
    <r>
      <rPr>
        <b/>
        <sz val="8"/>
        <rFont val="Calibri"/>
        <family val="2"/>
      </rPr>
      <t>ACUPUNTURA</t>
    </r>
    <r>
      <rPr>
        <sz val="8"/>
        <rFont val="Calibri"/>
        <family val="2"/>
      </rPr>
      <t xml:space="preserve"> deverá ser solicitado por médico ou odontólogo, em pertinência à sua área, e realizado por médico, odontólogo ou fisioterapeuta, dentro dos limites e competências legais de suas profissões, inscritos e com especialização reconhecida pelos respectivos conselhos profissionais. </t>
    </r>
  </si>
  <si>
    <t>* Os tratamentos realizados em ambiente domiciliar não serão remunerados pela presente tabela, mas deverão observar as regras e tabelas do Ato Deliberativo 40/2017</t>
  </si>
  <si>
    <t>Código</t>
  </si>
  <si>
    <t>Valor de 2008</t>
  </si>
  <si>
    <t>Valor 18/10/2012</t>
  </si>
  <si>
    <t>% (2008/2012)</t>
  </si>
  <si>
    <t>Tabela 1º/01/2015 (2014 * 3,78%)</t>
  </si>
  <si>
    <t>Tabela 1º/01/2016 (2015 * 5,00%)</t>
  </si>
  <si>
    <t>Tabela 1º/01/2017 (2016 * 6,50%)</t>
  </si>
  <si>
    <t>Tabela 1º/01/2018 (2017 * 1,73%)</t>
  </si>
  <si>
    <t>Tabela 1º/01/2019 (2018 * 3,64%)</t>
  </si>
  <si>
    <t>Tabela 1º/01/2021(2019 * 3%)</t>
  </si>
  <si>
    <t>Reajuste Radiologia 1º/01/2021
(2015 * 3%)</t>
  </si>
  <si>
    <t>Tabela 01/03/2022(2021*4,5%)</t>
  </si>
  <si>
    <t>Reajuste Radiologia 1º/03/2022
(2015 * 4,5%)</t>
  </si>
  <si>
    <t>Reajuste Patologia1º/03/2022
(2015 * 4,5%)</t>
  </si>
  <si>
    <t>Tabela 1º/03/2022     ( 2019 *4,5%)</t>
  </si>
  <si>
    <t>Tabela 01/03/2022 (2018*4,5%)</t>
  </si>
  <si>
    <t>Tabela 01/03/2023(2022*4,5%)</t>
  </si>
  <si>
    <t>Reajuste Radiologia Hon 1º/03/2023
(2015 * 4,5%)</t>
  </si>
  <si>
    <t>Tabela 01/03/2024(2023*4,3%)</t>
  </si>
  <si>
    <t>Reajuste Radiologia Hon
01/03/2024
(2023*4,3)</t>
  </si>
  <si>
    <t>Reajuste Radiologia Hon
01/03/2025
(2024*4,3)</t>
  </si>
  <si>
    <t>Reajuste Radiologia 1º/03/2025
(2022 * 4,3%)</t>
  </si>
  <si>
    <t>Tabela 01/03/2025 (2024*4,3%)</t>
  </si>
  <si>
    <t>Tabela 01/03/2026 (2025*4,0%)</t>
  </si>
  <si>
    <t>Tabela Radiologia 01/03/2026             (2025*4,0%)</t>
  </si>
  <si>
    <t>Reajuste Radiologia Hon
01/03/2026
(2025*4,0)</t>
  </si>
  <si>
    <t>Reajuste Patologia1º/03/2026
(2022 * 4,0%)</t>
  </si>
  <si>
    <t>Tabela Pat/Gen 01/03/2026(2024*4,0%)</t>
  </si>
  <si>
    <t>Valor</t>
  </si>
  <si>
    <t>Tabela 1º/01/2015(2014* 5,00%)</t>
  </si>
  <si>
    <t>Tabela 1º/08/2016(2015* 5,00%)</t>
  </si>
  <si>
    <t>UCO com base no preço 2016 para Patologia Clínica reajustada em 01/08/2016.</t>
  </si>
  <si>
    <t>Tabela 1º/01/2017(2016* 6,50%)</t>
  </si>
  <si>
    <t>Tabela 1º/01/2018(2017* 1,73%)</t>
  </si>
  <si>
    <t>Tabela 1º/01/2019(2018* 3,64%)</t>
  </si>
  <si>
    <t>Tabela 01/01/2021 (2019* 3%)</t>
  </si>
  <si>
    <t>Tabela 1º/01/2021(2015* 3,00%)</t>
  </si>
  <si>
    <t>Tabela 1º/03/2022(2015* 4,5%)</t>
  </si>
  <si>
    <t>Tabela 1º/03/2026(2022* 4,0%)</t>
  </si>
  <si>
    <t>base de preço no reajuste de 2022</t>
  </si>
  <si>
    <t>Tabela 1º/03/2026(2025* 4,0%)</t>
  </si>
  <si>
    <t xml:space="preserve">UCO com base no preço 2021 </t>
  </si>
  <si>
    <t>Radiologia</t>
  </si>
  <si>
    <t>Tabela 1º/01/2019(2018* 4,5%)</t>
  </si>
  <si>
    <t>Tabela 01/03/2026 (2025* 4,0%)</t>
  </si>
  <si>
    <t>Tabela 01/03/2023 (2022* 4,5%)</t>
  </si>
  <si>
    <t>Tabela 01/08/2026 (2024* 4,0%)</t>
  </si>
  <si>
    <t>Tabela 01/03/2025 (2024* 4,3%)</t>
  </si>
  <si>
    <t>Tabela 01/08/2024 (2024* 4,3%)</t>
  </si>
  <si>
    <t>Tabela 1º/03/2025(2015* 4,5%)</t>
  </si>
  <si>
    <t>Filme radiológico 2016</t>
  </si>
  <si>
    <t>Filme radiológico 2017</t>
  </si>
  <si>
    <t>Filme radiológico 2019</t>
  </si>
  <si>
    <t>Filme radiológico 2021</t>
  </si>
  <si>
    <t>R$ 30,03</t>
  </si>
  <si>
    <t>Filme radiológico 2026</t>
  </si>
  <si>
    <t>Filme radiológico 2023</t>
  </si>
  <si>
    <t>Filme radiológico 2024</t>
  </si>
  <si>
    <t>Filme radiológico 2025</t>
  </si>
  <si>
    <t>CÓDIGO</t>
  </si>
  <si>
    <t>PACOTES DIVERSOS</t>
  </si>
  <si>
    <t>Painel multiplex infeccioso no liquor - painel com 25 agentes</t>
  </si>
  <si>
    <t>-</t>
  </si>
  <si>
    <t>Implante subdérmico hormonal para contracepção – Inserção</t>
  </si>
  <si>
    <t>Implante subdérmico hormonal para contracepção – Remoção</t>
  </si>
  <si>
    <t>9.13.03.33-1 OBSERVAÇÕES:</t>
  </si>
  <si>
    <t>Itens inclusos:</t>
  </si>
  <si>
    <t>honorários médicos</t>
  </si>
  <si>
    <t>dispositivo contraceptivo subdérmico de etonogestrel</t>
  </si>
  <si>
    <t>taxa de sala ambulatorial</t>
  </si>
  <si>
    <t>serviços de enfermagem</t>
  </si>
  <si>
    <t>materiais descartáveis utilizados</t>
  </si>
  <si>
    <t>medicamentos necessários ao procedimento</t>
  </si>
  <si>
    <t>Itens excluídos:</t>
  </si>
  <si>
    <t>Intercorrências clínicas durante o procedimento</t>
  </si>
  <si>
    <t>Procedimentos adicionais não previstos</t>
  </si>
  <si>
    <t>Exames complementares</t>
  </si>
  <si>
    <t>Atendimento de urgência ou internação</t>
  </si>
  <si>
    <t>SADT não relacionado diretamente ao procedimento</t>
  </si>
  <si>
    <t>Hemoderivados ou banco de sangue</t>
  </si>
  <si>
    <t>9.13.03.34-0 OBSERVAÇÕES:</t>
  </si>
  <si>
    <t>taxa de sala</t>
  </si>
  <si>
    <t>Psitacose - IgA, pesquisa</t>
  </si>
  <si>
    <t>SESSÃO DE PSICOTERAPIA EM GRUPO (CADA PARTICIPANTE POR SESSÃO)</t>
  </si>
  <si>
    <t>SESSÃO DE PSICOTERAPIA INDIVIDUAL HOSPITALAR</t>
  </si>
  <si>
    <t>CONSULTA INICIAL PARA TRATAMENTO DE PSICOTERAPIA</t>
  </si>
  <si>
    <t>ORIENTAÇÃO DE PAIS OU FAMILIARES</t>
  </si>
  <si>
    <t>VISITA À ESCOLA OU RESIDÊNCIA - COMPLEMENTO DE PSICOTERAPIA INFANTIL</t>
  </si>
  <si>
    <t>CONSULTA INICIAL P/ TRATAMENTO DE PSICOTERAPIA EM GRUPO</t>
  </si>
  <si>
    <t>ENTREVISTA INDIVIDUAL DE AVALIAÇÃO - COMPLEMENTO DE PSICOTERAPIA DE GRUPO</t>
  </si>
  <si>
    <t>SESSÃO DE TERAPIA OCUPACIONAL</t>
  </si>
  <si>
    <t>CONSULTA INICIAL P/ TRATAMENTO DE TERAPIA OCUPACIONAL</t>
  </si>
  <si>
    <t>SESSÃO DE AVALIAÇÃO P/ TRATAMENTO  TERAPIA OCUPACIONAL</t>
  </si>
  <si>
    <t>SESSÃO DE AVALIAÇÃO P/ TRATAMENTO DE PSICOTERAPIA GRUPO</t>
  </si>
  <si>
    <t>ATENDIMENTO A PACIENTE DOMICILIAR/HOSPITALAR</t>
  </si>
  <si>
    <t xml:space="preserve">ATENDIMENTO A FAMILIA DOMICILIAR/HOSPITALAR </t>
  </si>
  <si>
    <t>CONSULTA INICIAL PARA TRATAMENTO DE PSICOMOTRICIDADE</t>
  </si>
  <si>
    <t>CONSULTA INICIAL PARA TRATAMENTO DE FONOAUDIOLOGIA</t>
  </si>
  <si>
    <t>SESSÃO DE FONOAUDIOLOGIA</t>
  </si>
  <si>
    <t>CONSULTA INICIAL PARA TRATAMENTO PSICOTERAPIA DE CASAL</t>
  </si>
  <si>
    <t>ENTREVISTA INDIVIDUAL - COMPLEMENTO DE PSICOTERAPIA CONJUGAL</t>
  </si>
  <si>
    <t>ENTREVISTA INDIVIDUAL - COMPLEMENTO DE PSICOTERAPIA FAMILIAR</t>
  </si>
  <si>
    <t>CONSULTA MÉDICA  DE ACUPUNTURA</t>
  </si>
  <si>
    <t xml:space="preserve">Citomegalovírus - quantitativo, por PCR </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</si>
  <si>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</si>
  <si>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</si>
  <si>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</si>
  <si>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</si>
  <si>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</si>
  <si>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</si>
  <si>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</si>
  <si>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</si>
  <si>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</si>
  <si>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</si>
  <si>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</si>
  <si>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</si>
  <si>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</si>
  <si>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</si>
  <si>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</si>
  <si>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</si>
  <si>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</si>
  <si>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</si>
  <si>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</si>
  <si>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</si>
  <si>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</si>
  <si>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 xml:space="preserve">Quantificação de outros agentes por PCR </t>
  </si>
  <si>
    <t xml:space="preserve">PCR PARA CLOSTRIDIUM DIFFICILE (FECAL) </t>
  </si>
  <si>
    <t>Prostatavesiculectomia radical robótica</t>
  </si>
  <si>
    <t>Linfadenectomia pélvica robótica</t>
  </si>
  <si>
    <t>* Referente ao código 31201180:</t>
  </si>
  <si>
    <t>01 auxiliar robótico – 80% do porte; 01 auxiliar cirúrgico – 60%</t>
  </si>
  <si>
    <t>2) Referente ao código 30914175:</t>
  </si>
  <si>
    <t>Vigência:
01/03/2026
(2025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</si>
</sst>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quot;R$&quot;#,##0.00;[Red]\-&quot;R$&quot;#,##0.00"/>
    <numFmt numFmtId="165" formatCode="_-&quot;R$ &quot;* #,##0.00_-;&quot;-R$ &quot;* #,##0.00_-;_-&quot;R$ &quot;* \-??_-;_-@"/>
    <numFmt numFmtId="166" formatCode="0.000"/>
    <numFmt numFmtId="167" formatCode="_-&quot;R$&quot;\ * #,##0.00_-;\-&quot;R$&quot;\ * #,##0.00_-;_-&quot;R$&quot;\ * &quot;-&quot;??_-;_-@"/>
    <numFmt numFmtId="168" formatCode="0.0000"/>
    <numFmt numFmtId="169" formatCode="&quot;R$ &quot;#,##0.00"/>
    <numFmt numFmtId="170" formatCode="_-&quot;R$&quot;* #,##0.00_-;\-&quot;R$&quot;* #,##0.00_-;_-&quot;R$&quot;* &quot;-&quot;??_-;_-@_-"/>
    <numFmt numFmtId="171" formatCode="_(&quot;R$ &quot;* #,##0.00_);_(&quot;R$ &quot;* \(#,##0.00\);_(&quot;R$ &quot;* &quot;-&quot;??_);_(@_)"/>
    <numFmt numFmtId="172" formatCode="_-&quot;R$ &quot;* #,##0.00_-;&quot;-R$ &quot;* #,##0.00_-;_-&quot;R$ &quot;* \-??_-;_-@_-"/>
    <numFmt numFmtId="173" formatCode="&quot; R$ &quot;#,##0.00\ ;&quot;-R$ &quot;#,##0.00\ ;&quot; R$ -&quot;00\ ;@\ "/>
    <numFmt numFmtId="174" formatCode="&quot; R$ &quot;#,##0.00\ ;&quot; R$ (&quot;#,##0.00\);&quot; R$ -&quot;00\ ;@\ "/>
    <numFmt numFmtId="175" formatCode="&quot; R$&quot;#,##0.00\ ;&quot;-R$&quot;#,##0.00\ ;&quot; R$-&quot;00\ ;@\ "/>
    <numFmt numFmtId="176" formatCode="#,##0.00\ ;&quot; (&quot;#,##0.00\);\-00\ ;@\ "/>
  </numFmts>
  <fonts count="101">
    <font>
      <sz val="11"/>
      <color rgb="FF333333"/>
      <name val="Calibri"/>
      <family val="2"/>
    </font>
    <font>
      <sz val="11"/>
      <color indexed="8"/>
      <name val="Calibri"/>
      <family val="2"/>
    </font>
    <font>
      <b/>
      <sz val="8"/>
      <color indexed="10"/>
      <name val="Calibri"/>
      <family val="2"/>
    </font>
    <font>
      <sz val="11"/>
      <name val="Calibri"/>
      <family val="2"/>
    </font>
    <font>
      <b/>
      <sz val="8"/>
      <color indexed="8"/>
      <name val="Calibri"/>
      <family val="2"/>
    </font>
    <font>
      <b/>
      <sz val="8"/>
      <name val="Calibri"/>
      <family val="2"/>
    </font>
    <font>
      <u/>
      <sz val="8"/>
      <name val="Calibri"/>
      <family val="2"/>
    </font>
    <font>
      <sz val="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9"/>
      <name val="Calibri"/>
      <family val="2"/>
    </font>
    <font>
      <sz val="11"/>
      <color indexed="62"/>
      <name val="Calibri"/>
      <family val="2"/>
    </font>
    <font>
      <sz val="11"/>
      <color indexed="60"/>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sz val="12"/>
      <name val="Arial"/>
      <family val="2"/>
    </font>
    <font>
      <sz val="10"/>
      <color indexed="12"/>
      <name val="AvantGarde Md BT"/>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Arial"/>
      <family val="2"/>
    </font>
    <font>
      <sz val="10"/>
      <color indexed="64"/>
      <name val="Arial"/>
      <family val="2"/>
    </font>
    <font>
      <sz val="11"/>
      <color theme="1"/>
      <name val="Calibri"/>
      <family val="2"/>
      <scheme val="minor"/>
    </font>
    <font>
      <sz val="11"/>
      <color theme="0"/>
      <name val="Calibri"/>
      <family val="2"/>
      <scheme val="minor"/>
    </font>
    <font>
      <sz val="10"/>
      <color rgb="FF000000"/>
      <name val="Times New Roman"/>
      <family val="1"/>
    </font>
    <font>
      <sz val="11"/>
      <color rgb="FF000000"/>
      <name val="Calibri"/>
      <family val="2"/>
      <charset val="1"/>
    </font>
    <font>
      <sz val="11"/>
      <color rgb="FF9C6500"/>
      <name val="Calibri"/>
      <family val="2"/>
      <scheme val="minor"/>
    </font>
    <font>
      <sz val="11"/>
      <color rgb="FF000000"/>
      <name val="Calibri"/>
      <family val="2"/>
      <charset val="204"/>
    </font>
    <font>
      <sz val="10"/>
      <color theme="1"/>
      <name val="Century Gothic"/>
      <family val="2"/>
    </font>
    <font>
      <b/>
      <sz val="18"/>
      <color theme="3"/>
      <name val="Calibri"/>
      <family val="2"/>
      <scheme val="major"/>
    </font>
    <font>
      <b/>
      <sz val="11"/>
      <color theme="1"/>
      <name val="Calibri"/>
      <family val="2"/>
      <scheme val="minor"/>
    </font>
    <font>
      <b/>
      <sz val="8"/>
      <color rgb="FFFF6600"/>
      <name val="Calibri"/>
      <family val="2"/>
    </font>
    <font>
      <sz val="8"/>
      <color rgb="FF333333"/>
      <name val="Calibri"/>
      <family val="2"/>
    </font>
    <font>
      <sz val="8"/>
      <color theme="1"/>
      <name val="Calibri"/>
      <family val="2"/>
    </font>
    <font>
      <sz val="8"/>
      <color rgb="FFFF0000"/>
      <name val="Calibri"/>
      <family val="2"/>
    </font>
    <font>
      <sz val="8"/>
      <color theme="5"/>
      <name val="Calibri"/>
      <family val="2"/>
    </font>
    <font>
      <sz val="10"/>
      <color rgb="FF333333"/>
      <name val="Calibri"/>
      <family val="2"/>
    </font>
    <font>
      <sz val="8"/>
      <color rgb="FF000000"/>
      <name val="Calibri"/>
      <family val="2"/>
    </font>
    <font>
      <b/>
      <sz val="12"/>
      <color rgb="FF333333"/>
      <name val="Calibri"/>
      <family val="2"/>
    </font>
    <font>
      <b/>
      <sz val="12"/>
      <color rgb="FFFF0000"/>
      <name val="Calibri"/>
      <family val="2"/>
    </font>
    <font>
      <sz val="12"/>
      <color rgb="FF333333"/>
      <name val="Calibri"/>
      <family val="2"/>
    </font>
    <font>
      <sz val="12"/>
      <color rgb="FFFF0000"/>
      <name val="Calibri"/>
      <family val="2"/>
    </font>
    <font>
      <b/>
      <sz val="11"/>
      <color rgb="FF333333"/>
      <name val="Calibri"/>
      <family val="2"/>
    </font>
    <font>
      <b/>
      <sz val="12"/>
      <color theme="5"/>
      <name val="Calibri"/>
      <family val="2"/>
    </font>
    <font>
      <sz val="12"/>
      <color rgb="FF000000"/>
      <name val="Calibri"/>
      <family val="2"/>
    </font>
    <font>
      <b/>
      <sz val="12"/>
      <color rgb="FF000000"/>
      <name val="Calibri"/>
      <family val="2"/>
    </font>
    <font>
      <b/>
      <sz val="10"/>
      <color rgb="FF000000"/>
      <name val="Calibri"/>
      <family val="2"/>
      <scheme val="minor"/>
    </font>
    <font>
      <sz val="10"/>
      <color rgb="FF000000"/>
      <name val="Calibri"/>
      <family val="2"/>
      <scheme val="minor"/>
    </font>
    <font>
      <sz val="10"/>
      <color theme="1"/>
      <name val="Calibri"/>
      <family val="2"/>
      <scheme val="minor"/>
    </font>
    <font>
      <sz val="11"/>
      <color rgb="FF003366"/>
      <name val="Calibri"/>
      <family val="2"/>
    </font>
    <font>
      <b/>
      <sz val="8"/>
      <color theme="1"/>
      <name val="Calibri"/>
      <family val="2"/>
    </font>
    <font>
      <b/>
      <sz val="10"/>
      <color rgb="FF333333"/>
      <name val="Calibri"/>
      <family val="2"/>
    </font>
    <font>
      <b/>
      <sz val="8"/>
      <color rgb="FF000000"/>
      <name val="Calibri"/>
      <family val="2"/>
    </font>
    <font>
      <b/>
      <sz val="24"/>
      <color rgb="FFFFFFFF"/>
      <name val="Calibri"/>
      <family val="2"/>
    </font>
    <font>
      <b/>
      <sz val="30"/>
      <color rgb="FFFFFFFF"/>
      <name val="Calibri"/>
      <family val="2"/>
    </font>
    <font>
      <b/>
      <sz val="24"/>
      <color theme="0"/>
      <name val="Calibri"/>
      <family val="2"/>
    </font>
    <font>
      <b/>
      <sz val="14"/>
      <color rgb="FFFF0000"/>
      <name val="Calibri"/>
      <family val="2"/>
      <scheme val="minor"/>
    </font>
    <font>
      <b/>
      <sz val="10"/>
      <color theme="1"/>
      <name val="Calibri"/>
      <family val="2"/>
    </font>
    <font>
      <sz val="36"/>
      <color theme="1"/>
      <name val="Calibri"/>
      <family val="2"/>
      <scheme val="minor"/>
    </font>
    <font>
      <sz val="28"/>
      <color theme="1"/>
      <name val="Calibri"/>
      <family val="2"/>
      <scheme val="minor"/>
    </font>
    <font>
      <sz val="8"/>
      <color theme="1"/>
      <name val="Calibri"/>
      <family val="2"/>
      <scheme val="minor"/>
    </font>
    <font>
      <sz val="8"/>
      <name val="Arial"/>
      <family val="2"/>
    </font>
    <font>
      <sz val="11"/>
      <color rgb="FF333333"/>
      <name val="Calibri"/>
      <family val="2"/>
    </font>
    <font>
      <sz val="11"/>
      <color rgb="FFFF0000"/>
      <name val="Calibri"/>
      <family val="2"/>
      <scheme val="minor"/>
    </font>
    <font>
      <sz val="11"/>
      <color theme="0"/>
      <name val="Calibri"/>
      <family val="2"/>
    </font>
    <font>
      <sz val="8"/>
      <color rgb="FF000000"/>
      <name val="Calibri"/>
      <family val="2"/>
      <charset val="1"/>
    </font>
    <font>
      <sz val="8"/>
      <name val="Calibri"/>
      <family val="2"/>
      <charset val="1"/>
    </font>
    <font>
      <b/>
      <sz val="8"/>
      <color rgb="FFFF0000"/>
      <name val="Calibri"/>
      <family val="2"/>
    </font>
    <font>
      <b/>
      <sz val="30"/>
      <color theme="0"/>
      <name val="Calibri"/>
      <family val="2"/>
      <scheme val="minor"/>
    </font>
    <font>
      <sz val="8"/>
      <color theme="0"/>
      <name val="Calibri"/>
      <family val="2"/>
    </font>
    <font>
      <sz val="8"/>
      <color theme="0"/>
      <name val="Calibri"/>
      <family val="2"/>
      <scheme val="minor"/>
    </font>
    <font>
      <sz val="11"/>
      <color rgb="FFFFFFFF"/>
      <name val="Calibri"/>
      <family val="2"/>
      <charset val="1"/>
    </font>
    <font>
      <sz val="11"/>
      <color rgb="FF008000"/>
      <name val="Calibri"/>
      <family val="2"/>
      <charset val="1"/>
    </font>
    <font>
      <b/>
      <sz val="11"/>
      <color rgb="FFFF99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11"/>
      <color rgb="FF800080"/>
      <name val="Calibri"/>
      <family val="2"/>
      <charset val="1"/>
    </font>
    <font>
      <sz val="11"/>
      <color rgb="FF993300"/>
      <name val="Calibri"/>
      <family val="2"/>
      <charset val="1"/>
    </font>
    <font>
      <sz val="10"/>
      <name val="MS Sans Serif"/>
      <family val="2"/>
      <charset val="1"/>
    </font>
    <font>
      <sz val="10"/>
      <color rgb="FF000000"/>
      <name val="Times New Roman"/>
      <family val="1"/>
      <charset val="1"/>
    </font>
    <font>
      <sz val="12"/>
      <name val="Arial"/>
      <family val="2"/>
      <charset val="1"/>
    </font>
    <font>
      <sz val="10"/>
      <name val="Arial"/>
      <family val="2"/>
      <charset val="1"/>
    </font>
    <font>
      <sz val="10"/>
      <color rgb="FF000000"/>
      <name val="Century Gothic"/>
      <family val="2"/>
      <charset val="1"/>
    </font>
    <font>
      <sz val="10"/>
      <color rgb="FF000000"/>
      <name val="Arial"/>
      <family val="2"/>
      <charset val="1"/>
    </font>
    <font>
      <b/>
      <sz val="11"/>
      <color rgb="FF333333"/>
      <name val="Calibri"/>
      <family val="2"/>
      <charset val="1"/>
    </font>
    <font>
      <sz val="10"/>
      <color rgb="FF0000FF"/>
      <name val="AvantGarde Md BT"/>
      <family val="2"/>
      <charset val="1"/>
    </font>
    <font>
      <sz val="11"/>
      <color rgb="FFFF0000"/>
      <name val="Calibri"/>
      <family val="2"/>
      <charset val="1"/>
    </font>
    <font>
      <i/>
      <sz val="11"/>
      <color rgb="FF808080"/>
      <name val="Calibri"/>
      <family val="2"/>
      <charset val="1"/>
    </font>
    <font>
      <b/>
      <sz val="11"/>
      <color rgb="FF000000"/>
      <name val="Calibri"/>
      <family val="2"/>
      <charset val="1"/>
    </font>
    <font>
      <b/>
      <sz val="15"/>
      <color rgb="FF003366"/>
      <name val="Calibri"/>
      <family val="2"/>
      <charset val="1"/>
    </font>
    <font>
      <b/>
      <sz val="18"/>
      <color rgb="FF003366"/>
      <name val="Cambria"/>
      <family val="2"/>
      <charset val="1"/>
    </font>
    <font>
      <b/>
      <sz val="13"/>
      <color rgb="FF003366"/>
      <name val="Calibri"/>
      <family val="2"/>
      <charset val="1"/>
    </font>
    <font>
      <b/>
      <sz val="11"/>
      <color rgb="FF003366"/>
      <name val="Calibri"/>
      <family val="2"/>
      <charset val="1"/>
    </font>
  </fonts>
  <fills count="84">
    <fill>
      <patternFill patternType="none"/>
    </fill>
    <fill>
      <patternFill patternType="gray125"/>
    </fill>
    <fill>
      <patternFill patternType="solid">
        <fgColor indexed="27"/>
      </patternFill>
    </fill>
    <fill>
      <patternFill patternType="solid">
        <fgColor indexed="31"/>
        <bgColor indexed="22"/>
      </patternFill>
    </fill>
    <fill>
      <patternFill patternType="solid">
        <fgColor indexed="31"/>
      </patternFill>
    </fill>
    <fill>
      <patternFill patternType="solid">
        <fgColor indexed="47"/>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26"/>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bgColor indexed="45"/>
      </patternFill>
    </fill>
    <fill>
      <patternFill patternType="solid">
        <fgColor indexed="29"/>
      </patternFill>
    </fill>
    <fill>
      <patternFill patternType="solid">
        <fgColor indexed="22"/>
      </patternFill>
    </fill>
    <fill>
      <patternFill patternType="solid">
        <fgColor indexed="11"/>
        <bgColor indexed="49"/>
      </patternFill>
    </fill>
    <fill>
      <patternFill patternType="solid">
        <fgColor indexed="11"/>
      </patternFill>
    </fill>
    <fill>
      <patternFill patternType="solid">
        <fgColor indexed="43"/>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patternFill>
    </fill>
    <fill>
      <patternFill patternType="solid">
        <fgColor indexed="49"/>
        <bgColor indexed="40"/>
      </patternFill>
    </fill>
    <fill>
      <patternFill patternType="solid">
        <fgColor indexed="57"/>
      </patternFill>
    </fill>
    <fill>
      <patternFill patternType="solid">
        <fgColor indexed="52"/>
        <bgColor indexed="51"/>
      </patternFill>
    </fill>
    <fill>
      <patternFill patternType="solid">
        <fgColor indexed="5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bgColor indexed="56"/>
      </patternFill>
    </fill>
    <fill>
      <patternFill patternType="solid">
        <fgColor indexed="62"/>
      </patternFill>
    </fill>
    <fill>
      <patternFill patternType="solid">
        <fgColor indexed="53"/>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rgb="FFFFFF00"/>
        <bgColor rgb="FFFFFF00"/>
      </patternFill>
    </fill>
    <fill>
      <patternFill patternType="solid">
        <fgColor theme="0"/>
        <bgColor theme="0"/>
      </patternFill>
    </fill>
    <fill>
      <patternFill patternType="solid">
        <fgColor rgb="FF00CCFF"/>
        <bgColor rgb="FF00CCFF"/>
      </patternFill>
    </fill>
    <fill>
      <patternFill patternType="solid">
        <fgColor rgb="FF333333"/>
        <bgColor rgb="FF333333"/>
      </patternFill>
    </fill>
    <fill>
      <patternFill patternType="solid">
        <fgColor rgb="FFDDDDDD"/>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rgb="FFCCCCFF"/>
        <bgColor rgb="FFDDDDDD"/>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F7D1D5"/>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B0F0"/>
      </patternFill>
    </fill>
    <fill>
      <patternFill patternType="solid">
        <fgColor rgb="FFFF9900"/>
        <bgColor rgb="FFFFCC00"/>
      </patternFill>
    </fill>
    <fill>
      <patternFill patternType="solid">
        <fgColor rgb="FFC0C0C0"/>
        <bgColor rgb="FFB2B2B2"/>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
      <patternFill patternType="solid">
        <fgColor rgb="FF333399"/>
        <bgColor rgb="FF1F497D"/>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12"/>
      </right>
      <top style="thin">
        <color indexed="12"/>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right/>
      <top/>
      <bottom style="thin">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style="thin">
        <color rgb="FF0000FF"/>
      </right>
      <top style="thin">
        <color rgb="FF0000FF"/>
      </top>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auto="1"/>
      </left>
      <right style="thin">
        <color auto="1"/>
      </right>
      <top style="thin">
        <color auto="1"/>
      </top>
      <bottom style="thin">
        <color auto="1"/>
      </bottom>
      <diagonal/>
    </border>
  </borders>
  <cellStyleXfs count="371">
    <xf numFmtId="0" fontId="0" fillId="0" borderId="0"/>
    <xf numFmtId="0" fontId="1" fillId="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30" fillId="4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30" fillId="4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0" fillId="48"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30" fillId="49"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30" fillId="50"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0" fillId="51"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9" fillId="34" borderId="1" applyNumberFormat="0" applyAlignment="0" applyProtection="0"/>
    <xf numFmtId="0" fontId="9" fillId="19" borderId="1" applyNumberFormat="0" applyAlignment="0" applyProtection="0"/>
    <xf numFmtId="0" fontId="10" fillId="36" borderId="2" applyNumberFormat="0" applyAlignment="0" applyProtection="0"/>
    <xf numFmtId="0" fontId="10" fillId="35" borderId="2" applyNumberFormat="0" applyAlignment="0" applyProtection="0"/>
    <xf numFmtId="0" fontId="11" fillId="0" borderId="3" applyNumberFormat="0" applyFill="0" applyAlignment="0" applyProtection="0"/>
    <xf numFmtId="0" fontId="12" fillId="37" borderId="0" applyNumberFormat="0" applyBorder="0" applyAlignment="0" applyProtection="0"/>
    <xf numFmtId="0" fontId="12" fillId="38"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2" fillId="43" borderId="0" applyNumberFormat="0" applyBorder="0" applyAlignment="0" applyProtection="0"/>
    <xf numFmtId="0" fontId="12" fillId="39" borderId="0" applyNumberFormat="0" applyBorder="0" applyAlignment="0" applyProtection="0"/>
    <xf numFmtId="0" fontId="13" fillId="14" borderId="1" applyNumberFormat="0" applyAlignment="0" applyProtection="0"/>
    <xf numFmtId="0" fontId="13" fillId="5" borderId="1" applyNumberFormat="0" applyAlignment="0" applyProtection="0"/>
    <xf numFmtId="0" fontId="15" fillId="6" borderId="0" applyNumberFormat="0" applyBorder="0" applyAlignment="0" applyProtection="0"/>
    <xf numFmtId="0" fontId="15" fillId="7" borderId="0" applyNumberFormat="0" applyBorder="0" applyAlignment="0" applyProtection="0"/>
    <xf numFmtId="44" fontId="29" fillId="0" borderId="0" applyFont="0" applyFill="0" applyBorder="0" applyAlignment="0" applyProtection="0"/>
    <xf numFmtId="44" fontId="29" fillId="0" borderId="0" applyFont="0" applyFill="0" applyBorder="0" applyAlignment="0" applyProtection="0"/>
    <xf numFmtId="171" fontId="2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71" fontId="2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72" fontId="1" fillId="0" borderId="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1" fillId="0" borderId="0" applyFill="0" applyBorder="0" applyAlignment="0" applyProtection="0"/>
    <xf numFmtId="172" fontId="1" fillId="0" borderId="0" applyFill="0" applyBorder="0" applyAlignment="0" applyProtection="0"/>
    <xf numFmtId="44" fontId="31" fillId="0" borderId="0" applyFont="0" applyFill="0" applyBorder="0" applyAlignment="0" applyProtection="0"/>
    <xf numFmtId="172" fontId="1" fillId="0" borderId="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32" fillId="0" borderId="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70"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32" fillId="0" borderId="0"/>
    <xf numFmtId="172" fontId="32" fillId="0" borderId="0"/>
    <xf numFmtId="44" fontId="29" fillId="0" borderId="0" applyFont="0" applyFill="0" applyBorder="0" applyAlignment="0" applyProtection="0"/>
    <xf numFmtId="44" fontId="31" fillId="0" borderId="0" applyFont="0" applyFill="0" applyBorder="0" applyAlignment="0" applyProtection="0"/>
    <xf numFmtId="0" fontId="14" fillId="44" borderId="0" applyNumberFormat="0" applyBorder="0" applyAlignment="0" applyProtection="0"/>
    <xf numFmtId="0" fontId="14" fillId="22" borderId="0" applyNumberFormat="0" applyBorder="0" applyAlignment="0" applyProtection="0"/>
    <xf numFmtId="0" fontId="33" fillId="52" borderId="0" applyNumberFormat="0" applyBorder="0" applyAlignment="0" applyProtection="0"/>
    <xf numFmtId="0" fontId="29" fillId="0" borderId="0"/>
    <xf numFmtId="0" fontId="29" fillId="0" borderId="0"/>
    <xf numFmtId="0" fontId="29" fillId="0" borderId="0"/>
    <xf numFmtId="0" fontId="29" fillId="0" borderId="0"/>
    <xf numFmtId="0" fontId="22" fillId="0" borderId="0"/>
    <xf numFmtId="0" fontId="29" fillId="0" borderId="0"/>
    <xf numFmtId="0" fontId="20" fillId="0" borderId="0"/>
    <xf numFmtId="0" fontId="34" fillId="0" borderId="0"/>
    <xf numFmtId="0" fontId="34" fillId="0" borderId="0"/>
    <xf numFmtId="0" fontId="31" fillId="0" borderId="0"/>
    <xf numFmtId="0" fontId="20" fillId="0" borderId="0"/>
    <xf numFmtId="0" fontId="31" fillId="0" borderId="0"/>
    <xf numFmtId="0" fontId="31" fillId="0" borderId="0"/>
    <xf numFmtId="0" fontId="20"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20" fillId="0" borderId="0"/>
    <xf numFmtId="0" fontId="3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1" fillId="0" borderId="0"/>
    <xf numFmtId="0" fontId="31" fillId="0" borderId="0"/>
    <xf numFmtId="0" fontId="29" fillId="0" borderId="0"/>
    <xf numFmtId="0" fontId="29" fillId="0" borderId="0"/>
    <xf numFmtId="0" fontId="29" fillId="0" borderId="0"/>
    <xf numFmtId="0" fontId="29" fillId="0" borderId="0"/>
    <xf numFmtId="0" fontId="35" fillId="0" borderId="0"/>
    <xf numFmtId="0" fontId="35"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2" fillId="0" borderId="0"/>
    <xf numFmtId="0" fontId="28" fillId="0" borderId="0"/>
    <xf numFmtId="0" fontId="29" fillId="0" borderId="0"/>
    <xf numFmtId="0" fontId="29" fillId="0" borderId="0"/>
    <xf numFmtId="0" fontId="29" fillId="0" borderId="0"/>
    <xf numFmtId="0" fontId="29" fillId="53" borderId="13" applyNumberFormat="0" applyFont="0" applyAlignment="0" applyProtection="0"/>
    <xf numFmtId="0" fontId="27" fillId="45" borderId="4" applyNumberFormat="0" applyAlignment="0" applyProtection="0"/>
    <xf numFmtId="0" fontId="1" fillId="10" borderId="4" applyNumberFormat="0" applyFont="0" applyAlignment="0" applyProtection="0"/>
    <xf numFmtId="0" fontId="29" fillId="53" borderId="13" applyNumberFormat="0" applyFont="0" applyAlignment="0" applyProtection="0"/>
    <xf numFmtId="9" fontId="20"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6" fillId="34" borderId="5" applyNumberFormat="0" applyAlignment="0" applyProtection="0"/>
    <xf numFmtId="0" fontId="16" fillId="19" borderId="5" applyNumberFormat="0" applyAlignment="0" applyProtection="0"/>
    <xf numFmtId="49" fontId="21" fillId="0" borderId="6" applyNumberFormat="0" applyAlignment="0">
      <alignment horizontal="left"/>
    </xf>
    <xf numFmtId="0" fontId="17" fillId="0" borderId="0" applyNumberFormat="0" applyFill="0" applyBorder="0" applyAlignment="0" applyProtection="0"/>
    <xf numFmtId="0" fontId="18" fillId="0" borderId="0" applyNumberFormat="0" applyFill="0" applyBorder="0" applyAlignment="0" applyProtection="0"/>
    <xf numFmtId="0" fontId="24" fillId="0" borderId="7" applyNumberFormat="0" applyFill="0" applyAlignment="0" applyProtection="0"/>
    <xf numFmtId="0" fontId="23" fillId="0" borderId="0" applyNumberFormat="0" applyFill="0" applyBorder="0" applyAlignment="0" applyProtection="0"/>
    <xf numFmtId="0" fontId="24" fillId="0" borderId="7"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0" applyNumberFormat="0" applyFill="0" applyBorder="0" applyAlignment="0" applyProtection="0"/>
    <xf numFmtId="0" fontId="23" fillId="0" borderId="0" applyNumberForma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43" fontId="20" fillId="0" borderId="0" applyFont="0" applyFill="0" applyBorder="0" applyAlignment="0" applyProtection="0"/>
    <xf numFmtId="44" fontId="69" fillId="0" borderId="0" applyFont="0" applyFill="0" applyBorder="0" applyAlignment="0" applyProtection="0"/>
    <xf numFmtId="173" fontId="32" fillId="0" borderId="0" applyBorder="0" applyProtection="0"/>
    <xf numFmtId="9" fontId="32" fillId="0" borderId="0" applyBorder="0" applyProtection="0"/>
    <xf numFmtId="0" fontId="32" fillId="62" borderId="0" applyBorder="0" applyProtection="0"/>
    <xf numFmtId="0" fontId="32" fillId="62" borderId="0" applyBorder="0" applyProtection="0"/>
    <xf numFmtId="0" fontId="32" fillId="63" borderId="0" applyBorder="0" applyProtection="0"/>
    <xf numFmtId="0" fontId="32" fillId="63" borderId="0" applyBorder="0" applyProtection="0"/>
    <xf numFmtId="0" fontId="32" fillId="64" borderId="0" applyBorder="0" applyProtection="0"/>
    <xf numFmtId="0" fontId="32" fillId="64" borderId="0" applyBorder="0" applyProtection="0"/>
    <xf numFmtId="0" fontId="32" fillId="65" borderId="0" applyBorder="0" applyProtection="0"/>
    <xf numFmtId="0" fontId="32" fillId="65" borderId="0" applyBorder="0" applyProtection="0"/>
    <xf numFmtId="0" fontId="32" fillId="66" borderId="0" applyBorder="0" applyProtection="0"/>
    <xf numFmtId="0" fontId="32" fillId="66" borderId="0" applyBorder="0" applyProtection="0"/>
    <xf numFmtId="0" fontId="32" fillId="67" borderId="0" applyBorder="0" applyProtection="0"/>
    <xf numFmtId="0" fontId="32" fillId="67" borderId="0" applyBorder="0" applyProtection="0"/>
    <xf numFmtId="0" fontId="32" fillId="68" borderId="0" applyBorder="0" applyProtection="0"/>
    <xf numFmtId="0" fontId="32" fillId="68" borderId="0" applyBorder="0" applyProtection="0"/>
    <xf numFmtId="0" fontId="32" fillId="69" borderId="0" applyBorder="0" applyProtection="0"/>
    <xf numFmtId="0" fontId="32" fillId="69" borderId="0" applyBorder="0" applyProtection="0"/>
    <xf numFmtId="0" fontId="32" fillId="70" borderId="0" applyBorder="0" applyProtection="0"/>
    <xf numFmtId="0" fontId="32" fillId="70" borderId="0" applyBorder="0" applyProtection="0"/>
    <xf numFmtId="0" fontId="32" fillId="65" borderId="0" applyBorder="0" applyProtection="0"/>
    <xf numFmtId="0" fontId="32" fillId="65" borderId="0" applyBorder="0" applyProtection="0"/>
    <xf numFmtId="0" fontId="32" fillId="68" borderId="0" applyBorder="0" applyProtection="0"/>
    <xf numFmtId="0" fontId="32" fillId="68" borderId="0" applyBorder="0" applyProtection="0"/>
    <xf numFmtId="0" fontId="32" fillId="71" borderId="0" applyBorder="0" applyProtection="0"/>
    <xf numFmtId="0" fontId="32" fillId="71" borderId="0" applyBorder="0" applyProtection="0"/>
    <xf numFmtId="0" fontId="78" fillId="72" borderId="0" applyBorder="0" applyProtection="0"/>
    <xf numFmtId="0" fontId="78" fillId="72" borderId="0" applyBorder="0" applyProtection="0"/>
    <xf numFmtId="0" fontId="78" fillId="69" borderId="0" applyBorder="0" applyProtection="0"/>
    <xf numFmtId="0" fontId="78" fillId="69" borderId="0" applyBorder="0" applyProtection="0"/>
    <xf numFmtId="0" fontId="78" fillId="70" borderId="0" applyBorder="0" applyProtection="0"/>
    <xf numFmtId="0" fontId="78" fillId="70" borderId="0" applyBorder="0" applyProtection="0"/>
    <xf numFmtId="0" fontId="78" fillId="73" borderId="0" applyBorder="0" applyProtection="0"/>
    <xf numFmtId="0" fontId="78" fillId="73" borderId="0" applyBorder="0" applyProtection="0"/>
    <xf numFmtId="0" fontId="78" fillId="74" borderId="0" applyBorder="0" applyProtection="0"/>
    <xf numFmtId="0" fontId="78" fillId="74" borderId="0" applyBorder="0" applyProtection="0"/>
    <xf numFmtId="0" fontId="78" fillId="75" borderId="0" applyBorder="0" applyProtection="0"/>
    <xf numFmtId="0" fontId="78" fillId="75" borderId="0" applyBorder="0" applyProtection="0"/>
    <xf numFmtId="0" fontId="79" fillId="64" borderId="0" applyBorder="0" applyProtection="0"/>
    <xf numFmtId="0" fontId="79" fillId="64" borderId="0" applyBorder="0" applyProtection="0"/>
    <xf numFmtId="0" fontId="80" fillId="76" borderId="25" applyProtection="0"/>
    <xf numFmtId="0" fontId="80" fillId="76" borderId="25" applyProtection="0"/>
    <xf numFmtId="0" fontId="81" fillId="77" borderId="26" applyProtection="0"/>
    <xf numFmtId="0" fontId="81" fillId="77" borderId="26" applyProtection="0"/>
    <xf numFmtId="0" fontId="82" fillId="0" borderId="27" applyProtection="0"/>
    <xf numFmtId="0" fontId="83" fillId="67" borderId="25" applyProtection="0"/>
    <xf numFmtId="0" fontId="83" fillId="67" borderId="25" applyProtection="0"/>
    <xf numFmtId="0" fontId="84" fillId="63" borderId="0" applyBorder="0" applyProtection="0"/>
    <xf numFmtId="0" fontId="84" fillId="63"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4" fontId="32" fillId="0" borderId="0" applyBorder="0" applyProtection="0"/>
    <xf numFmtId="173" fontId="32" fillId="0" borderId="0" applyBorder="0" applyProtection="0"/>
    <xf numFmtId="173" fontId="32" fillId="0" borderId="0" applyBorder="0" applyProtection="0"/>
    <xf numFmtId="174"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5"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xf numFmtId="173" fontId="32" fillId="0" borderId="0"/>
    <xf numFmtId="173" fontId="32" fillId="0" borderId="0" applyBorder="0" applyProtection="0"/>
    <xf numFmtId="173" fontId="32" fillId="0" borderId="0" applyBorder="0" applyProtection="0"/>
    <xf numFmtId="0" fontId="85" fillId="78" borderId="0" applyBorder="0" applyProtection="0"/>
    <xf numFmtId="0" fontId="85" fillId="78" borderId="0" applyBorder="0" applyProtection="0"/>
    <xf numFmtId="0" fontId="32" fillId="0" borderId="0"/>
    <xf numFmtId="0" fontId="32" fillId="0" borderId="0"/>
    <xf numFmtId="0" fontId="32" fillId="0" borderId="0"/>
    <xf numFmtId="0" fontId="32" fillId="0" borderId="0"/>
    <xf numFmtId="0" fontId="86" fillId="0" borderId="0"/>
    <xf numFmtId="0" fontId="32" fillId="0" borderId="0"/>
    <xf numFmtId="0" fontId="32" fillId="0" borderId="0"/>
    <xf numFmtId="0" fontId="87" fillId="0" borderId="0"/>
    <xf numFmtId="0" fontId="88" fillId="0" borderId="0"/>
    <xf numFmtId="0" fontId="32" fillId="0" borderId="0"/>
    <xf numFmtId="0" fontId="32" fillId="0" borderId="0"/>
    <xf numFmtId="0" fontId="87" fillId="0" borderId="0"/>
    <xf numFmtId="0" fontId="88" fillId="0" borderId="0"/>
    <xf numFmtId="0" fontId="87" fillId="0" borderId="0"/>
    <xf numFmtId="0" fontId="87" fillId="0" borderId="0"/>
    <xf numFmtId="0" fontId="88" fillId="0" borderId="0"/>
    <xf numFmtId="0" fontId="8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9" fillId="0" borderId="0"/>
    <xf numFmtId="0" fontId="8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7" fillId="0" borderId="0"/>
    <xf numFmtId="0" fontId="87" fillId="0" borderId="0"/>
    <xf numFmtId="0" fontId="32" fillId="0" borderId="0"/>
    <xf numFmtId="0" fontId="32" fillId="0" borderId="0"/>
    <xf numFmtId="0" fontId="32" fillId="0" borderId="0"/>
    <xf numFmtId="0" fontId="90" fillId="0" borderId="0"/>
    <xf numFmtId="0" fontId="90" fillId="0" borderId="0"/>
    <xf numFmtId="0" fontId="87" fillId="0" borderId="0"/>
    <xf numFmtId="0" fontId="87" fillId="0" borderId="0"/>
    <xf numFmtId="0" fontId="32" fillId="0" borderId="0"/>
    <xf numFmtId="0" fontId="32" fillId="0" borderId="0"/>
    <xf numFmtId="0" fontId="32" fillId="0" borderId="0"/>
    <xf numFmtId="0" fontId="91" fillId="0" borderId="0"/>
    <xf numFmtId="0" fontId="32" fillId="0" borderId="0"/>
    <xf numFmtId="0" fontId="32" fillId="0" borderId="0"/>
    <xf numFmtId="0" fontId="32" fillId="0" borderId="0"/>
    <xf numFmtId="0" fontId="32" fillId="79" borderId="13" applyProtection="0"/>
    <xf numFmtId="0" fontId="89" fillId="79" borderId="28" applyProtection="0"/>
    <xf numFmtId="0" fontId="32" fillId="79" borderId="28"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0" fontId="92" fillId="76" borderId="29" applyProtection="0"/>
    <xf numFmtId="0" fontId="92" fillId="76" borderId="29" applyProtection="0"/>
    <xf numFmtId="0" fontId="93" fillId="0" borderId="30"/>
    <xf numFmtId="0" fontId="94" fillId="0" borderId="0" applyBorder="0" applyProtection="0"/>
    <xf numFmtId="0" fontId="95" fillId="0" borderId="0" applyBorder="0" applyProtection="0"/>
    <xf numFmtId="0" fontId="96" fillId="0" borderId="31" applyProtection="0"/>
    <xf numFmtId="0" fontId="96" fillId="0" borderId="31" applyProtection="0"/>
    <xf numFmtId="0" fontId="97" fillId="0" borderId="32" applyProtection="0"/>
    <xf numFmtId="0" fontId="98" fillId="0" borderId="0" applyBorder="0" applyProtection="0"/>
    <xf numFmtId="0" fontId="97" fillId="0" borderId="32" applyProtection="0"/>
    <xf numFmtId="0" fontId="99" fillId="0" borderId="33" applyProtection="0"/>
    <xf numFmtId="0" fontId="100" fillId="0" borderId="34" applyProtection="0"/>
    <xf numFmtId="0" fontId="100" fillId="0" borderId="0" applyBorder="0" applyProtection="0"/>
    <xf numFmtId="0" fontId="98" fillId="0" borderId="0" applyBorder="0" applyProtection="0"/>
    <xf numFmtId="176" fontId="32" fillId="0" borderId="0" applyBorder="0" applyProtection="0"/>
    <xf numFmtId="0" fontId="78" fillId="80" borderId="0" applyBorder="0" applyProtection="0"/>
    <xf numFmtId="0" fontId="78" fillId="80" borderId="0" applyBorder="0" applyProtection="0"/>
    <xf numFmtId="0" fontId="78" fillId="81" borderId="0" applyBorder="0" applyProtection="0"/>
    <xf numFmtId="0" fontId="78" fillId="81" borderId="0" applyBorder="0" applyProtection="0"/>
    <xf numFmtId="0" fontId="78" fillId="82" borderId="0" applyBorder="0" applyProtection="0"/>
    <xf numFmtId="0" fontId="78" fillId="82" borderId="0" applyBorder="0" applyProtection="0"/>
    <xf numFmtId="0" fontId="78" fillId="73" borderId="0" applyBorder="0" applyProtection="0"/>
    <xf numFmtId="0" fontId="78" fillId="73" borderId="0" applyBorder="0" applyProtection="0"/>
    <xf numFmtId="0" fontId="78" fillId="74" borderId="0" applyBorder="0" applyProtection="0"/>
    <xf numFmtId="0" fontId="78" fillId="74" borderId="0" applyBorder="0" applyProtection="0"/>
    <xf numFmtId="0" fontId="78" fillId="83" borderId="0" applyBorder="0" applyProtection="0"/>
    <xf numFmtId="0" fontId="78" fillId="83" borderId="0" applyBorder="0" applyProtection="0"/>
  </cellStyleXfs>
  <cellXfs count="159">
    <xf numFmtId="0" fontId="0" fillId="0" borderId="0" xfId="0"/>
    <xf numFmtId="0" fontId="39" fillId="0" borderId="15" xfId="0" applyFont="1" applyBorder="1" applyAlignment="1">
      <alignment horizontal="left" vertical="center" wrapText="1"/>
    </xf>
    <xf numFmtId="0" fontId="40" fillId="0" borderId="15" xfId="0" applyFont="1" applyBorder="1" applyAlignment="1">
      <alignment horizontal="center" vertical="center" wrapText="1"/>
    </xf>
    <xf numFmtId="165" fontId="41" fillId="0" borderId="15" xfId="0" applyNumberFormat="1" applyFont="1" applyBorder="1" applyAlignment="1">
      <alignment horizontal="center" vertical="center" wrapText="1"/>
    </xf>
    <xf numFmtId="166" fontId="39" fillId="0" borderId="15" xfId="0" applyNumberFormat="1" applyFont="1" applyBorder="1" applyAlignment="1">
      <alignment horizontal="center" vertical="center" wrapText="1"/>
    </xf>
    <xf numFmtId="0" fontId="39" fillId="0" borderId="15" xfId="0" applyFont="1" applyBorder="1" applyAlignment="1">
      <alignment horizontal="center" vertical="center" wrapText="1"/>
    </xf>
    <xf numFmtId="1" fontId="40" fillId="0" borderId="15" xfId="0" applyNumberFormat="1" applyFont="1" applyBorder="1" applyAlignment="1">
      <alignment horizontal="center" vertical="center" wrapText="1"/>
    </xf>
    <xf numFmtId="0" fontId="43" fillId="0" borderId="15" xfId="0" applyFont="1" applyBorder="1" applyAlignment="1">
      <alignment horizontal="center" vertical="top"/>
    </xf>
    <xf numFmtId="4" fontId="43" fillId="0" borderId="15" xfId="0" applyNumberFormat="1" applyFont="1" applyBorder="1"/>
    <xf numFmtId="0" fontId="40" fillId="0" borderId="0" xfId="0" applyFont="1" applyAlignment="1">
      <alignment horizontal="center" vertical="center" wrapText="1"/>
    </xf>
    <xf numFmtId="166" fontId="39" fillId="0" borderId="0" xfId="0" applyNumberFormat="1" applyFont="1" applyAlignment="1">
      <alignment horizontal="center" vertical="center" wrapText="1"/>
    </xf>
    <xf numFmtId="0" fontId="39"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6" fillId="54" borderId="0" xfId="0" applyFont="1" applyFill="1" applyAlignment="1">
      <alignment horizontal="center" vertical="center" wrapText="1"/>
    </xf>
    <xf numFmtId="0" fontId="47" fillId="0" borderId="0" xfId="0" applyFont="1" applyAlignment="1">
      <alignment horizontal="center"/>
    </xf>
    <xf numFmtId="169" fontId="47" fillId="0" borderId="0" xfId="0" applyNumberFormat="1" applyFont="1"/>
    <xf numFmtId="0" fontId="47" fillId="0" borderId="0" xfId="0" applyFont="1" applyAlignment="1">
      <alignment horizontal="left" vertical="top"/>
    </xf>
    <xf numFmtId="169" fontId="48" fillId="0" borderId="0" xfId="0" applyNumberFormat="1" applyFont="1" applyAlignment="1">
      <alignment horizontal="center" vertical="top"/>
    </xf>
    <xf numFmtId="169" fontId="46" fillId="54" borderId="0" xfId="0" applyNumberFormat="1" applyFont="1" applyFill="1" applyAlignment="1">
      <alignment horizontal="center" vertical="top"/>
    </xf>
    <xf numFmtId="2" fontId="47" fillId="0" borderId="0" xfId="0" applyNumberFormat="1" applyFont="1" applyAlignment="1">
      <alignment horizontal="center" vertical="top"/>
    </xf>
    <xf numFmtId="0" fontId="49" fillId="0" borderId="0" xfId="0" applyFont="1"/>
    <xf numFmtId="169" fontId="0" fillId="0" borderId="0" xfId="0" applyNumberFormat="1"/>
    <xf numFmtId="4" fontId="0" fillId="0" borderId="0" xfId="0" applyNumberFormat="1"/>
    <xf numFmtId="0" fontId="46" fillId="0" borderId="0" xfId="0" applyFont="1" applyAlignment="1">
      <alignment horizontal="center" vertical="center"/>
    </xf>
    <xf numFmtId="4" fontId="47" fillId="0" borderId="0" xfId="0" applyNumberFormat="1" applyFont="1" applyAlignment="1">
      <alignment horizontal="center" vertical="center" wrapText="1"/>
    </xf>
    <xf numFmtId="0" fontId="50" fillId="0" borderId="0" xfId="0" applyFont="1" applyAlignment="1">
      <alignment horizontal="center" vertical="center" wrapText="1"/>
    </xf>
    <xf numFmtId="4" fontId="51" fillId="0" borderId="0" xfId="0" applyNumberFormat="1" applyFont="1" applyAlignment="1">
      <alignment horizontal="center" vertical="center" wrapText="1"/>
    </xf>
    <xf numFmtId="165" fontId="47" fillId="0" borderId="0" xfId="0" applyNumberFormat="1" applyFont="1" applyAlignment="1">
      <alignment horizontal="left" vertical="center" wrapText="1"/>
    </xf>
    <xf numFmtId="0" fontId="52" fillId="0" borderId="0" xfId="0" applyFont="1" applyAlignment="1">
      <alignment horizontal="center"/>
    </xf>
    <xf numFmtId="0" fontId="51" fillId="0" borderId="0" xfId="0" applyFont="1" applyAlignment="1">
      <alignment horizontal="left"/>
    </xf>
    <xf numFmtId="4" fontId="53" fillId="0" borderId="11" xfId="0" applyNumberFormat="1" applyFont="1" applyBorder="1" applyAlignment="1">
      <alignment horizontal="center" vertical="center" wrapText="1"/>
    </xf>
    <xf numFmtId="0" fontId="54" fillId="0" borderId="11" xfId="0" applyFont="1" applyBorder="1" applyAlignment="1">
      <alignment horizontal="center" vertical="top"/>
    </xf>
    <xf numFmtId="4" fontId="55" fillId="0" borderId="11" xfId="0" applyNumberFormat="1" applyFont="1" applyBorder="1"/>
    <xf numFmtId="169" fontId="46" fillId="0" borderId="0" xfId="0" applyNumberFormat="1" applyFont="1" applyAlignment="1">
      <alignment horizontal="center" vertical="top"/>
    </xf>
    <xf numFmtId="0" fontId="0" fillId="0" borderId="0" xfId="0" applyAlignment="1">
      <alignment horizontal="center"/>
    </xf>
    <xf numFmtId="164" fontId="51" fillId="0" borderId="0" xfId="0" applyNumberFormat="1" applyFont="1" applyAlignment="1">
      <alignment horizontal="left"/>
    </xf>
    <xf numFmtId="0" fontId="56" fillId="0" borderId="0" xfId="0" applyFont="1"/>
    <xf numFmtId="0" fontId="0" fillId="0" borderId="0" xfId="0" applyAlignment="1">
      <alignment vertical="center" wrapText="1"/>
    </xf>
    <xf numFmtId="165" fontId="41" fillId="0" borderId="0" xfId="0" applyNumberFormat="1" applyFont="1" applyAlignment="1">
      <alignment horizontal="center" vertical="center" wrapText="1"/>
    </xf>
    <xf numFmtId="0" fontId="39" fillId="0" borderId="18" xfId="0" applyFont="1" applyBorder="1" applyAlignment="1">
      <alignment horizontal="left" vertical="center" wrapText="1"/>
    </xf>
    <xf numFmtId="165" fontId="41" fillId="0" borderId="18" xfId="0" applyNumberFormat="1" applyFont="1" applyBorder="1" applyAlignment="1">
      <alignment horizontal="center" vertical="center" wrapText="1"/>
    </xf>
    <xf numFmtId="0" fontId="39" fillId="0" borderId="0" xfId="0" applyFont="1" applyAlignment="1">
      <alignment horizontal="left" vertical="center" wrapText="1"/>
    </xf>
    <xf numFmtId="0" fontId="40" fillId="0" borderId="18" xfId="0" applyFont="1" applyBorder="1" applyAlignment="1">
      <alignment horizontal="center" vertical="center" wrapText="1"/>
    </xf>
    <xf numFmtId="166" fontId="39" fillId="0" borderId="18" xfId="0" applyNumberFormat="1" applyFont="1" applyBorder="1" applyAlignment="1">
      <alignment horizontal="center" vertical="center" wrapText="1"/>
    </xf>
    <xf numFmtId="0" fontId="39" fillId="0" borderId="18" xfId="0" applyFont="1" applyBorder="1" applyAlignment="1">
      <alignment horizontal="center" vertical="center" wrapText="1"/>
    </xf>
    <xf numFmtId="1" fontId="40" fillId="0" borderId="18" xfId="0" applyNumberFormat="1" applyFont="1" applyBorder="1" applyAlignment="1">
      <alignment horizontal="center" vertical="center" wrapText="1"/>
    </xf>
    <xf numFmtId="1" fontId="40" fillId="0" borderId="0" xfId="0" applyNumberFormat="1" applyFont="1" applyAlignment="1">
      <alignment horizontal="center" vertical="center" wrapText="1"/>
    </xf>
    <xf numFmtId="0" fontId="39" fillId="0" borderId="11" xfId="0" applyFont="1" applyBorder="1" applyAlignment="1">
      <alignment horizontal="left" vertical="center" wrapText="1"/>
    </xf>
    <xf numFmtId="0" fontId="40" fillId="0" borderId="11" xfId="0" applyFont="1" applyBorder="1" applyAlignment="1">
      <alignment horizontal="center" vertical="center" wrapText="1"/>
    </xf>
    <xf numFmtId="1" fontId="40" fillId="0" borderId="11" xfId="0" applyNumberFormat="1" applyFont="1" applyBorder="1" applyAlignment="1">
      <alignment horizontal="center" vertical="center" wrapText="1"/>
    </xf>
    <xf numFmtId="166" fontId="39" fillId="0" borderId="11" xfId="0" applyNumberFormat="1" applyFont="1" applyBorder="1" applyAlignment="1">
      <alignment horizontal="center" vertical="center" wrapText="1"/>
    </xf>
    <xf numFmtId="0" fontId="39" fillId="0" borderId="11" xfId="0" applyFont="1" applyBorder="1" applyAlignment="1">
      <alignment horizontal="center" vertical="center" wrapText="1"/>
    </xf>
    <xf numFmtId="165" fontId="41" fillId="0" borderId="11" xfId="0" applyNumberFormat="1" applyFont="1" applyBorder="1" applyAlignment="1">
      <alignment horizontal="center" vertical="center" wrapText="1"/>
    </xf>
    <xf numFmtId="4" fontId="58" fillId="0" borderId="17" xfId="0" applyNumberFormat="1" applyFont="1" applyBorder="1" applyAlignment="1">
      <alignment horizontal="center" vertical="center" wrapText="1"/>
    </xf>
    <xf numFmtId="0" fontId="43" fillId="0" borderId="18" xfId="0" applyFont="1" applyBorder="1" applyAlignment="1">
      <alignment horizontal="center" vertical="top"/>
    </xf>
    <xf numFmtId="0" fontId="44" fillId="0" borderId="11" xfId="0" applyFont="1" applyBorder="1" applyAlignment="1">
      <alignment horizontal="left" vertical="center" wrapText="1"/>
    </xf>
    <xf numFmtId="169" fontId="46" fillId="54" borderId="0" xfId="0" applyNumberFormat="1" applyFont="1" applyFill="1" applyAlignment="1">
      <alignment horizontal="right" vertical="top"/>
    </xf>
    <xf numFmtId="0" fontId="65" fillId="58" borderId="0" xfId="0" applyFont="1" applyFill="1" applyAlignment="1">
      <alignment vertical="top" wrapText="1"/>
    </xf>
    <xf numFmtId="0" fontId="44" fillId="0" borderId="11" xfId="0" applyFont="1" applyBorder="1" applyAlignment="1">
      <alignment horizontal="justify" vertical="center" wrapText="1"/>
    </xf>
    <xf numFmtId="0" fontId="7" fillId="0" borderId="11" xfId="0" applyFont="1" applyBorder="1" applyAlignment="1">
      <alignment horizontal="center" vertical="center" wrapText="1"/>
    </xf>
    <xf numFmtId="1" fontId="7" fillId="0" borderId="11" xfId="0" applyNumberFormat="1" applyFont="1" applyBorder="1" applyAlignment="1">
      <alignment horizontal="center" vertical="center" wrapText="1"/>
    </xf>
    <xf numFmtId="166" fontId="44" fillId="0" borderId="11" xfId="0" applyNumberFormat="1" applyFont="1" applyBorder="1" applyAlignment="1">
      <alignment horizontal="center" vertical="center" wrapText="1"/>
    </xf>
    <xf numFmtId="0" fontId="44" fillId="0" borderId="11" xfId="0" applyFont="1" applyBorder="1" applyAlignment="1">
      <alignment horizontal="center" vertical="center" wrapText="1"/>
    </xf>
    <xf numFmtId="0" fontId="67" fillId="0" borderId="11" xfId="0" applyFont="1" applyBorder="1" applyAlignment="1">
      <alignment horizontal="center" vertical="center" wrapText="1"/>
    </xf>
    <xf numFmtId="0" fontId="68" fillId="0" borderId="11" xfId="0" quotePrefix="1" applyFont="1" applyBorder="1" applyAlignment="1">
      <alignment horizontal="center" vertical="center" wrapText="1"/>
    </xf>
    <xf numFmtId="4" fontId="55" fillId="0" borderId="0" xfId="0" applyNumberFormat="1" applyFont="1"/>
    <xf numFmtId="0" fontId="0" fillId="0" borderId="11" xfId="0" applyBorder="1"/>
    <xf numFmtId="0" fontId="44" fillId="0" borderId="0" xfId="0" applyFont="1" applyAlignment="1">
      <alignment horizontal="justify" vertical="center" wrapText="1"/>
    </xf>
    <xf numFmtId="0" fontId="7" fillId="0" borderId="0" xfId="0" applyFont="1" applyAlignment="1">
      <alignment horizontal="center" vertical="center" wrapText="1"/>
    </xf>
    <xf numFmtId="166" fontId="44" fillId="0" borderId="0" xfId="0" applyNumberFormat="1" applyFont="1" applyAlignment="1">
      <alignment horizontal="center" vertical="center" wrapText="1"/>
    </xf>
    <xf numFmtId="0" fontId="72" fillId="0" borderId="11" xfId="0" applyFont="1" applyBorder="1" applyAlignment="1">
      <alignment horizontal="center" vertical="center"/>
    </xf>
    <xf numFmtId="0" fontId="72" fillId="0" borderId="11" xfId="0" applyFont="1" applyBorder="1" applyAlignment="1">
      <alignment horizontal="justify" vertical="center" wrapText="1"/>
    </xf>
    <xf numFmtId="0" fontId="73" fillId="0" borderId="11" xfId="0" applyFont="1" applyBorder="1" applyAlignment="1">
      <alignment horizontal="center" vertical="center"/>
    </xf>
    <xf numFmtId="0" fontId="73" fillId="0" borderId="11" xfId="0" applyFont="1" applyBorder="1" applyAlignment="1">
      <alignment horizontal="center" vertical="center" wrapText="1"/>
    </xf>
    <xf numFmtId="166" fontId="72" fillId="0" borderId="11" xfId="0" applyNumberFormat="1" applyFont="1" applyBorder="1" applyAlignment="1">
      <alignment horizontal="center" vertical="center"/>
    </xf>
    <xf numFmtId="0" fontId="40" fillId="0" borderId="11" xfId="0" applyFont="1" applyBorder="1" applyAlignment="1">
      <alignment horizontal="left" vertical="center" wrapText="1"/>
    </xf>
    <xf numFmtId="166" fontId="40" fillId="0" borderId="11" xfId="0" applyNumberFormat="1" applyFont="1" applyBorder="1" applyAlignment="1">
      <alignment horizontal="center" vertical="center" wrapText="1"/>
    </xf>
    <xf numFmtId="0" fontId="39" fillId="55" borderId="11" xfId="0" applyFont="1" applyFill="1" applyBorder="1" applyAlignment="1">
      <alignment horizontal="left" vertical="center" wrapText="1"/>
    </xf>
    <xf numFmtId="0" fontId="40" fillId="55" borderId="11" xfId="0" applyFont="1" applyFill="1" applyBorder="1" applyAlignment="1">
      <alignment horizontal="center" vertical="center" wrapText="1"/>
    </xf>
    <xf numFmtId="166" fontId="39" fillId="55" borderId="11" xfId="0" applyNumberFormat="1" applyFont="1" applyFill="1" applyBorder="1" applyAlignment="1">
      <alignment horizontal="center" vertical="center" wrapText="1"/>
    </xf>
    <xf numFmtId="0" fontId="39" fillId="55" borderId="11" xfId="0" applyFont="1" applyFill="1" applyBorder="1" applyAlignment="1">
      <alignment horizontal="center" vertical="center" wrapText="1"/>
    </xf>
    <xf numFmtId="165" fontId="41" fillId="55" borderId="11" xfId="0" applyNumberFormat="1" applyFont="1" applyFill="1" applyBorder="1" applyAlignment="1">
      <alignment horizontal="center" vertical="center" wrapText="1"/>
    </xf>
    <xf numFmtId="165" fontId="40" fillId="0" borderId="11" xfId="0" applyNumberFormat="1" applyFont="1" applyBorder="1" applyAlignment="1">
      <alignment horizontal="center" vertical="center" wrapText="1"/>
    </xf>
    <xf numFmtId="167" fontId="42" fillId="0" borderId="11" xfId="0" applyNumberFormat="1" applyFont="1" applyBorder="1" applyAlignment="1">
      <alignment horizontal="center" vertical="center" wrapText="1"/>
    </xf>
    <xf numFmtId="2" fontId="40" fillId="0" borderId="11" xfId="0" applyNumberFormat="1" applyFont="1" applyBorder="1" applyAlignment="1">
      <alignment horizontal="center" vertical="center" wrapText="1"/>
    </xf>
    <xf numFmtId="0" fontId="40" fillId="55" borderId="11" xfId="0" applyFont="1" applyFill="1" applyBorder="1" applyAlignment="1">
      <alignment horizontal="left" vertical="center" wrapText="1"/>
    </xf>
    <xf numFmtId="166" fontId="40" fillId="55" borderId="11" xfId="0" applyNumberFormat="1" applyFont="1" applyFill="1" applyBorder="1" applyAlignment="1">
      <alignment horizontal="center" vertical="center" wrapText="1"/>
    </xf>
    <xf numFmtId="168" fontId="40" fillId="0" borderId="11" xfId="0" applyNumberFormat="1" applyFont="1" applyBorder="1" applyAlignment="1">
      <alignment horizontal="center" vertical="center" wrapText="1"/>
    </xf>
    <xf numFmtId="168" fontId="40" fillId="55" borderId="11" xfId="0" applyNumberFormat="1" applyFont="1" applyFill="1" applyBorder="1" applyAlignment="1">
      <alignment horizontal="center" vertical="center" wrapText="1"/>
    </xf>
    <xf numFmtId="168" fontId="39" fillId="0" borderId="11" xfId="0" applyNumberFormat="1" applyFont="1" applyBorder="1" applyAlignment="1">
      <alignment horizontal="center" vertical="center" wrapText="1"/>
    </xf>
    <xf numFmtId="168" fontId="39" fillId="55" borderId="11" xfId="0" applyNumberFormat="1" applyFont="1" applyFill="1" applyBorder="1" applyAlignment="1">
      <alignment horizontal="center" vertical="center" wrapText="1"/>
    </xf>
    <xf numFmtId="0" fontId="39" fillId="0" borderId="11" xfId="0" applyFont="1" applyBorder="1" applyAlignment="1">
      <alignment wrapText="1"/>
    </xf>
    <xf numFmtId="0" fontId="74" fillId="59" borderId="11" xfId="0" applyFont="1" applyFill="1" applyBorder="1" applyAlignment="1">
      <alignment horizontal="center" vertical="center" wrapText="1"/>
    </xf>
    <xf numFmtId="0" fontId="74" fillId="59" borderId="11" xfId="0" applyFont="1" applyFill="1" applyBorder="1" applyAlignment="1" applyProtection="1">
      <alignment horizontal="center" vertical="center" wrapText="1"/>
      <protection hidden="1"/>
    </xf>
    <xf numFmtId="44" fontId="74" fillId="59" borderId="23" xfId="188" applyFont="1" applyFill="1" applyBorder="1" applyAlignment="1" applyProtection="1">
      <alignment horizontal="center" vertical="center" wrapText="1"/>
      <protection hidden="1"/>
    </xf>
    <xf numFmtId="0" fontId="67" fillId="0" borderId="0" xfId="0" applyFont="1" applyAlignment="1">
      <alignment wrapText="1"/>
    </xf>
    <xf numFmtId="0" fontId="75" fillId="60" borderId="24" xfId="0" applyFont="1" applyFill="1" applyBorder="1" applyAlignment="1">
      <alignment horizontal="centerContinuous" vertical="center" wrapText="1"/>
    </xf>
    <xf numFmtId="44" fontId="42" fillId="0" borderId="0" xfId="188" applyFont="1" applyFill="1" applyBorder="1" applyAlignment="1">
      <alignment horizontal="center" vertical="center" wrapText="1"/>
    </xf>
    <xf numFmtId="0" fontId="76" fillId="0" borderId="11" xfId="0" applyFont="1" applyBorder="1" applyAlignment="1">
      <alignment horizontal="center" vertical="top" wrapText="1"/>
    </xf>
    <xf numFmtId="166" fontId="76" fillId="0" borderId="11" xfId="0" applyNumberFormat="1" applyFont="1" applyBorder="1" applyAlignment="1">
      <alignment horizontal="center" vertical="top" wrapText="1"/>
    </xf>
    <xf numFmtId="0" fontId="77" fillId="0" borderId="11" xfId="0" applyFont="1" applyBorder="1" applyAlignment="1">
      <alignment horizontal="center" vertical="top" wrapText="1"/>
    </xf>
    <xf numFmtId="0" fontId="0" fillId="0" borderId="0" xfId="0" applyAlignment="1">
      <alignment vertical="top"/>
    </xf>
    <xf numFmtId="166" fontId="76" fillId="0" borderId="11" xfId="0" applyNumberFormat="1" applyFont="1" applyBorder="1" applyAlignment="1">
      <alignment horizontal="center" vertical="center" wrapText="1"/>
    </xf>
    <xf numFmtId="0" fontId="76" fillId="0" borderId="11" xfId="0" applyFont="1" applyBorder="1" applyAlignment="1">
      <alignment horizontal="center" vertical="center" wrapText="1"/>
    </xf>
    <xf numFmtId="0" fontId="77" fillId="0" borderId="11" xfId="0" applyFont="1" applyBorder="1" applyAlignment="1">
      <alignment horizontal="center" vertical="center" wrapText="1"/>
    </xf>
    <xf numFmtId="14" fontId="0" fillId="0" borderId="0" xfId="0" applyNumberFormat="1"/>
    <xf numFmtId="43" fontId="67" fillId="0" borderId="0" xfId="0" applyNumberFormat="1" applyFont="1" applyAlignment="1">
      <alignment wrapText="1"/>
    </xf>
    <xf numFmtId="44" fontId="41" fillId="0" borderId="0" xfId="188" applyFont="1" applyFill="1" applyBorder="1" applyAlignment="1">
      <alignment horizontal="center" vertical="center" wrapText="1"/>
    </xf>
    <xf numFmtId="0" fontId="70" fillId="0" borderId="0" xfId="0" applyFont="1"/>
    <xf numFmtId="44" fontId="42" fillId="0" borderId="0" xfId="188" applyFont="1" applyFill="1" applyBorder="1" applyAlignment="1">
      <alignment horizontal="left" vertical="center" wrapText="1"/>
    </xf>
    <xf numFmtId="0" fontId="44" fillId="0" borderId="0" xfId="0" applyFont="1" applyAlignment="1">
      <alignment horizontal="center" vertical="center" wrapText="1"/>
    </xf>
    <xf numFmtId="0" fontId="67" fillId="0" borderId="0" xfId="0" applyFont="1" applyAlignment="1">
      <alignment horizontal="center" vertical="center" wrapText="1"/>
    </xf>
    <xf numFmtId="44" fontId="41" fillId="0" borderId="11" xfId="188" applyFont="1" applyFill="1" applyBorder="1" applyAlignment="1">
      <alignment horizontal="center" vertical="center" wrapText="1"/>
    </xf>
    <xf numFmtId="44" fontId="41" fillId="0" borderId="11" xfId="188" applyFont="1" applyFill="1" applyBorder="1" applyAlignment="1">
      <alignment horizontal="center" vertical="top" wrapText="1"/>
    </xf>
    <xf numFmtId="0" fontId="38" fillId="54" borderId="11" xfId="0" applyFont="1" applyFill="1" applyBorder="1" applyAlignment="1">
      <alignment horizontal="center" vertical="center" wrapText="1"/>
    </xf>
    <xf numFmtId="165" fontId="38" fillId="54" borderId="11" xfId="0" applyNumberFormat="1" applyFont="1" applyFill="1" applyBorder="1" applyAlignment="1">
      <alignment horizontal="center" vertical="center" wrapText="1"/>
    </xf>
    <xf numFmtId="165" fontId="41" fillId="61" borderId="11" xfId="0" applyNumberFormat="1" applyFont="1" applyFill="1" applyBorder="1" applyAlignment="1">
      <alignment horizontal="center" vertical="center" wrapText="1"/>
    </xf>
    <xf numFmtId="166" fontId="76" fillId="0" borderId="35" xfId="0" applyNumberFormat="1" applyFont="1" applyBorder="1" applyAlignment="1">
      <alignment horizontal="center" vertical="center" wrapText="1"/>
    </xf>
    <xf numFmtId="0" fontId="72" fillId="0" borderId="0" xfId="279" applyFont="1" applyAlignment="1">
      <alignment horizontal="justify" vertical="center" wrapText="1"/>
    </xf>
    <xf numFmtId="0" fontId="7" fillId="0" borderId="35" xfId="0" applyFont="1" applyBorder="1" applyAlignment="1">
      <alignment horizontal="center" vertical="center" wrapText="1"/>
    </xf>
    <xf numFmtId="0" fontId="72" fillId="0" borderId="35" xfId="0" applyFont="1" applyBorder="1" applyAlignment="1">
      <alignment horizontal="justify" vertical="center" wrapText="1"/>
    </xf>
    <xf numFmtId="165" fontId="41" fillId="0" borderId="35" xfId="0" applyNumberFormat="1" applyFont="1" applyBorder="1" applyAlignment="1">
      <alignment horizontal="center" vertical="center" wrapText="1"/>
    </xf>
    <xf numFmtId="0" fontId="44" fillId="0" borderId="35" xfId="0" applyFont="1" applyBorder="1" applyAlignment="1">
      <alignment horizontal="justify" vertical="center" wrapText="1"/>
    </xf>
    <xf numFmtId="166" fontId="44" fillId="0" borderId="35" xfId="0" applyNumberFormat="1" applyFont="1" applyBorder="1" applyAlignment="1">
      <alignment horizontal="center" vertical="center" wrapText="1"/>
    </xf>
    <xf numFmtId="0" fontId="44" fillId="0" borderId="35" xfId="0" applyFont="1" applyBorder="1" applyAlignment="1">
      <alignment horizontal="center" vertical="center" wrapText="1"/>
    </xf>
    <xf numFmtId="0" fontId="67" fillId="0" borderId="35" xfId="0" applyFont="1" applyBorder="1" applyAlignment="1">
      <alignment horizontal="center" vertical="center" wrapText="1"/>
    </xf>
    <xf numFmtId="0" fontId="76" fillId="0" borderId="35" xfId="0" applyFont="1" applyBorder="1" applyAlignment="1">
      <alignment horizontal="center" vertical="center" wrapText="1"/>
    </xf>
    <xf numFmtId="0" fontId="77" fillId="0" borderId="35" xfId="0" applyFont="1" applyBorder="1" applyAlignment="1">
      <alignment horizontal="center" vertical="center" wrapText="1"/>
    </xf>
    <xf numFmtId="0" fontId="57" fillId="0" borderId="0" xfId="0" applyFont="1" applyAlignment="1">
      <alignment vertical="center" wrapText="1"/>
    </xf>
    <xf numFmtId="0" fontId="3" fillId="0" borderId="0" xfId="0" applyFont="1"/>
    <xf numFmtId="0" fontId="60" fillId="56" borderId="11" xfId="0" applyFont="1" applyFill="1" applyBorder="1" applyAlignment="1">
      <alignment horizontal="center" vertical="center" wrapText="1"/>
    </xf>
    <xf numFmtId="0" fontId="3" fillId="0" borderId="11" xfId="0" applyFont="1" applyBorder="1" applyAlignment="1">
      <alignment horizontal="center"/>
    </xf>
    <xf numFmtId="0" fontId="57" fillId="0" borderId="12" xfId="0" applyFont="1" applyBorder="1" applyAlignment="1">
      <alignment vertical="center" wrapText="1"/>
    </xf>
    <xf numFmtId="0" fontId="60" fillId="56" borderId="19" xfId="0" applyFont="1" applyFill="1" applyBorder="1" applyAlignment="1">
      <alignment horizontal="center" vertical="center" wrapText="1"/>
    </xf>
    <xf numFmtId="0" fontId="3" fillId="0" borderId="16" xfId="0" applyFont="1" applyBorder="1" applyAlignment="1">
      <alignment horizontal="center"/>
    </xf>
    <xf numFmtId="0" fontId="3" fillId="0" borderId="20" xfId="0" applyFont="1" applyBorder="1" applyAlignment="1">
      <alignment horizontal="center"/>
    </xf>
    <xf numFmtId="0" fontId="61" fillId="57" borderId="11" xfId="0" applyFont="1" applyFill="1" applyBorder="1" applyAlignment="1">
      <alignment horizontal="center" vertical="center" wrapText="1"/>
    </xf>
    <xf numFmtId="0" fontId="62" fillId="56" borderId="11" xfId="0" applyFont="1" applyFill="1" applyBorder="1" applyAlignment="1">
      <alignment horizontal="center" vertical="center" wrapText="1"/>
    </xf>
    <xf numFmtId="0" fontId="0" fillId="0" borderId="0" xfId="0"/>
    <xf numFmtId="0" fontId="3" fillId="0" borderId="11" xfId="0" applyFont="1" applyBorder="1"/>
    <xf numFmtId="49" fontId="59" fillId="0" borderId="0" xfId="0" applyNumberFormat="1" applyFont="1" applyAlignment="1">
      <alignment vertical="center" wrapText="1"/>
    </xf>
    <xf numFmtId="49" fontId="57" fillId="0" borderId="0" xfId="0" applyNumberFormat="1" applyFont="1" applyAlignment="1">
      <alignment vertical="center" wrapText="1"/>
    </xf>
    <xf numFmtId="0" fontId="63" fillId="0" borderId="0" xfId="0" applyFont="1" applyAlignment="1">
      <alignment horizontal="center" vertical="center" wrapText="1"/>
    </xf>
    <xf numFmtId="0" fontId="66" fillId="58" borderId="0" xfId="0" applyFont="1" applyFill="1" applyAlignment="1">
      <alignment horizontal="center" vertical="center" wrapText="1"/>
    </xf>
    <xf numFmtId="0" fontId="57" fillId="55" borderId="0" xfId="0" applyFont="1" applyFill="1" applyAlignment="1">
      <alignment vertical="center" wrapText="1"/>
    </xf>
    <xf numFmtId="0" fontId="58" fillId="0" borderId="21" xfId="0" applyFont="1" applyBorder="1" applyAlignment="1">
      <alignment horizontal="center" vertical="center" wrapText="1"/>
    </xf>
    <xf numFmtId="0" fontId="3" fillId="0" borderId="22" xfId="0" applyFont="1" applyBorder="1"/>
    <xf numFmtId="0" fontId="71" fillId="0" borderId="11" xfId="0" applyFont="1" applyBorder="1" applyAlignment="1">
      <alignment horizontal="center"/>
    </xf>
    <xf numFmtId="0" fontId="59" fillId="0" borderId="0" xfId="0" applyFont="1" applyAlignment="1">
      <alignment vertical="center" wrapText="1"/>
    </xf>
    <xf numFmtId="165" fontId="41" fillId="0" borderId="0" xfId="0" applyNumberFormat="1" applyFont="1" applyAlignment="1">
      <alignment horizontal="center" vertical="center" wrapText="1"/>
    </xf>
    <xf numFmtId="0" fontId="64" fillId="0" borderId="0" xfId="0" applyFont="1" applyAlignment="1">
      <alignment horizontal="left" vertical="center" wrapText="1"/>
    </xf>
    <xf numFmtId="0" fontId="57" fillId="0" borderId="0" xfId="0" applyFont="1" applyAlignment="1">
      <alignment horizontal="left"/>
    </xf>
    <xf numFmtId="0" fontId="40" fillId="0" borderId="0" xfId="0" applyFont="1" applyAlignment="1">
      <alignment horizontal="left" vertical="center" wrapText="1"/>
    </xf>
    <xf numFmtId="0" fontId="53" fillId="0" borderId="11" xfId="0" applyFont="1" applyBorder="1" applyAlignment="1">
      <alignment horizontal="center" vertical="center" wrapText="1"/>
    </xf>
    <xf numFmtId="0" fontId="66" fillId="58" borderId="12" xfId="0" applyFont="1" applyFill="1" applyBorder="1" applyAlignment="1">
      <alignment horizontal="center" vertical="center" wrapText="1"/>
    </xf>
    <xf numFmtId="0" fontId="5" fillId="0" borderId="0" xfId="0" applyFont="1" applyAlignment="1">
      <alignment horizontal="left" vertical="center" wrapText="1"/>
    </xf>
    <xf numFmtId="0" fontId="67" fillId="0" borderId="0" xfId="0" applyFont="1" applyAlignment="1">
      <alignment horizontal="left" wrapText="1"/>
    </xf>
    <xf numFmtId="0" fontId="67" fillId="0" borderId="0" xfId="0" applyFont="1" applyAlignment="1">
      <alignment horizontal="center" wrapText="1"/>
    </xf>
  </cellXfs>
  <cellStyles count="371">
    <cellStyle name="20% - Ênfase1 2" xfId="1" xr:uid="{A7DBD1B0-5AE3-420B-BDB1-A4494521F753}"/>
    <cellStyle name="20% - Ênfase1 2 2" xfId="191" xr:uid="{A457D730-7411-4A44-A64F-395DA038588D}"/>
    <cellStyle name="20% - Ênfase1 3" xfId="2" xr:uid="{3F25476F-EC24-4C1F-9390-0F311C71C4A8}"/>
    <cellStyle name="20% - Ênfase1 3 2" xfId="192" xr:uid="{F0157B0C-EE5A-42F7-A815-1A087E5FD8F0}"/>
    <cellStyle name="20% - Ênfase2 2" xfId="3" xr:uid="{C1B29906-540F-4770-8E1E-4E9BFC517D3D}"/>
    <cellStyle name="20% - Ênfase2 2 2" xfId="193" xr:uid="{CD03E4FE-8FE0-455D-A113-08FF8E351A1D}"/>
    <cellStyle name="20% - Ênfase2 3" xfId="4" xr:uid="{803E55EB-6C1D-4AFE-A266-1F9DC19256AE}"/>
    <cellStyle name="20% - Ênfase2 3 2" xfId="194" xr:uid="{BCF5C8DC-8C88-4854-BE15-69D73DAFC729}"/>
    <cellStyle name="20% - Ênfase3 2" xfId="5" xr:uid="{5244F84E-776A-4E9A-9AB5-9431968B3692}"/>
    <cellStyle name="20% - Ênfase3 2 2" xfId="195" xr:uid="{0DBA0145-2B7E-4128-BF55-D7369EADF5EB}"/>
    <cellStyle name="20% - Ênfase3 3" xfId="6" xr:uid="{24387065-27ED-4B7A-99F4-3C6706EEDBFC}"/>
    <cellStyle name="20% - Ênfase3 3 2" xfId="196" xr:uid="{A3180824-76B3-435D-AC40-E005B4F024E5}"/>
    <cellStyle name="20% - Ênfase4 2" xfId="7" xr:uid="{C360C710-020D-4E8E-978E-BAD434B7377D}"/>
    <cellStyle name="20% - Ênfase4 2 2" xfId="197" xr:uid="{567083B6-ADF8-4D6F-ADE9-541E0BCB265C}"/>
    <cellStyle name="20% - Ênfase4 3" xfId="8" xr:uid="{99AA5BF3-06AD-4C75-8C21-1EA6B167394B}"/>
    <cellStyle name="20% - Ênfase4 3 2" xfId="198" xr:uid="{B8AF11D6-D01A-4A20-AE57-382522D3AD29}"/>
    <cellStyle name="20% - Ênfase5 2" xfId="9" xr:uid="{F66A631B-AA9F-4EAA-A233-6BB6745D741D}"/>
    <cellStyle name="20% - Ênfase5 2 2" xfId="199" xr:uid="{0BC9CA75-202C-4067-8ADB-6B47CFE15C9A}"/>
    <cellStyle name="20% - Ênfase5 3" xfId="10" xr:uid="{9DD8BE6A-2F50-4774-B727-5C0543E8B62B}"/>
    <cellStyle name="20% - Ênfase5 3 2" xfId="200" xr:uid="{94A58362-8F5E-4F0A-8719-A01070FBBB6D}"/>
    <cellStyle name="20% - Ênfase6 2" xfId="11" xr:uid="{251C34E3-13AA-4398-95CD-E5E02249C373}"/>
    <cellStyle name="20% - Ênfase6 2 2" xfId="201" xr:uid="{59BB2F9D-A48F-41B9-9724-BC19D4ACD54F}"/>
    <cellStyle name="20% - Ênfase6 3" xfId="12" xr:uid="{FB20351D-4A58-42D1-9996-B3A71E148709}"/>
    <cellStyle name="20% - Ênfase6 3 2" xfId="202" xr:uid="{413A1DCC-EA61-46F5-9ECA-8CF48BCB73DE}"/>
    <cellStyle name="40% - Ênfase1 2" xfId="13" xr:uid="{EFA3AABD-EF4D-42FD-87FD-4357DB227E16}"/>
    <cellStyle name="40% - Ênfase1 2 2" xfId="203" xr:uid="{19BB3197-53D6-49A8-99EF-02D92B362531}"/>
    <cellStyle name="40% - Ênfase1 3" xfId="14" xr:uid="{69C7D0DC-A70D-4BBA-A6F3-AEFA84260652}"/>
    <cellStyle name="40% - Ênfase1 3 2" xfId="204" xr:uid="{607EDC36-1804-4482-8335-ED66E1C0962C}"/>
    <cellStyle name="40% - Ênfase2 2" xfId="15" xr:uid="{195A2FA5-7F44-443F-9047-CAED8146900A}"/>
    <cellStyle name="40% - Ênfase2 2 2" xfId="205" xr:uid="{26969B9B-50B5-4313-B97C-A29D892C54A0}"/>
    <cellStyle name="40% - Ênfase2 3" xfId="16" xr:uid="{1AC0A6FC-FC43-489A-BF48-C1E6B5DF9AD9}"/>
    <cellStyle name="40% - Ênfase2 3 2" xfId="206" xr:uid="{1197D5CF-EBCD-45D0-BEEE-6AAD76431661}"/>
    <cellStyle name="40% - Ênfase3 2" xfId="17" xr:uid="{1036252D-7204-40BF-AB7F-1C8AE8FADEE1}"/>
    <cellStyle name="40% - Ênfase3 2 2" xfId="207" xr:uid="{49F00596-29A0-408F-B970-89608524EA5C}"/>
    <cellStyle name="40% - Ênfase3 3" xfId="18" xr:uid="{B78115E2-D899-4D4F-841E-49D1FF777E78}"/>
    <cellStyle name="40% - Ênfase3 3 2" xfId="208" xr:uid="{4C9C0FE5-E8DF-49F7-BB23-0A44888DE3AC}"/>
    <cellStyle name="40% - Ênfase4 2" xfId="19" xr:uid="{BC277835-A54D-4ECC-ACB7-688E90412A03}"/>
    <cellStyle name="40% - Ênfase4 2 2" xfId="209" xr:uid="{5880755F-440F-4A61-B586-1BC902A53263}"/>
    <cellStyle name="40% - Ênfase4 3" xfId="20" xr:uid="{033DC981-657F-486A-B43D-8A44EB03B9E7}"/>
    <cellStyle name="40% - Ênfase4 3 2" xfId="210" xr:uid="{5BF5EA9E-1018-4A02-93FC-54F9683053ED}"/>
    <cellStyle name="40% - Ênfase5 2" xfId="21" xr:uid="{8B313187-D6F2-4A08-BDA9-4AB8F2C3D545}"/>
    <cellStyle name="40% - Ênfase5 2 2" xfId="211" xr:uid="{D917C563-6E2C-4BF0-BA0B-31117EC73CB9}"/>
    <cellStyle name="40% - Ênfase5 3" xfId="22" xr:uid="{0C09E12B-D659-4D6C-B0E5-AFDCE9B66816}"/>
    <cellStyle name="40% - Ênfase5 3 2" xfId="212" xr:uid="{293B5F6A-8837-46D7-81C4-C8AD42C592D1}"/>
    <cellStyle name="40% - Ênfase6 2" xfId="23" xr:uid="{C8D2861D-5188-4CB0-82A0-0E2E5FF3C4D7}"/>
    <cellStyle name="40% - Ênfase6 2 2" xfId="213" xr:uid="{8D301FEE-3923-4702-8F56-A3C23CCC2AD3}"/>
    <cellStyle name="40% - Ênfase6 3" xfId="24" xr:uid="{FEB3595A-C75D-43AB-A7A0-AE942925FF98}"/>
    <cellStyle name="40% - Ênfase6 3 2" xfId="214" xr:uid="{075CB714-BE60-4181-B77D-9E11789242E9}"/>
    <cellStyle name="60% - Ênfase1 2" xfId="25" xr:uid="{249A7E82-0F43-4F38-AC50-A43ED7F04C3B}"/>
    <cellStyle name="60% - Ênfase1 2 2" xfId="215" xr:uid="{581944CC-A47C-472E-AD40-8AF06BFE4249}"/>
    <cellStyle name="60% - Ênfase1 3" xfId="26" xr:uid="{EF7B5D29-391E-47CE-8BD4-E1C6581618A9}"/>
    <cellStyle name="60% - Ênfase1 3 2" xfId="216" xr:uid="{A627E132-10AB-4B54-931F-7D82C41F6AD5}"/>
    <cellStyle name="60% - Ênfase1 4" xfId="27" xr:uid="{FBF06C2B-05CE-417A-BFA8-92BF68973611}"/>
    <cellStyle name="60% - Ênfase2 2" xfId="28" xr:uid="{1565392A-03C1-41FB-A32B-FDB2D859E26F}"/>
    <cellStyle name="60% - Ênfase2 2 2" xfId="217" xr:uid="{55C07EA2-5C7F-40EC-B584-6CFFC03B9817}"/>
    <cellStyle name="60% - Ênfase2 3" xfId="29" xr:uid="{DBA2EC70-F0DF-47BD-9EC2-61D7B2C6183B}"/>
    <cellStyle name="60% - Ênfase2 3 2" xfId="218" xr:uid="{603D3D0C-90CF-416C-A362-E5C6C6C9B436}"/>
    <cellStyle name="60% - Ênfase2 4" xfId="30" xr:uid="{F892E187-2853-49CB-A840-D9E3C342831D}"/>
    <cellStyle name="60% - Ênfase3 2" xfId="31" xr:uid="{42B0DC12-7F07-4E2C-B8E0-DD695E99A271}"/>
    <cellStyle name="60% - Ênfase3 2 2" xfId="219" xr:uid="{19B74192-2692-4928-A217-EE32299F7FEB}"/>
    <cellStyle name="60% - Ênfase3 3" xfId="32" xr:uid="{9AFE6040-EEE8-466A-BCE4-E8554C966F54}"/>
    <cellStyle name="60% - Ênfase3 3 2" xfId="220" xr:uid="{C1983384-02DA-4009-9DB4-885EE552D771}"/>
    <cellStyle name="60% - Ênfase3 4" xfId="33" xr:uid="{91F368CD-8FD1-4D36-B7CF-AD48C1751BA6}"/>
    <cellStyle name="60% - Ênfase4 2" xfId="34" xr:uid="{3DCD94F1-BAE8-4CE0-9DB4-6A21B24A36D3}"/>
    <cellStyle name="60% - Ênfase4 2 2" xfId="221" xr:uid="{32ADF6BB-9A2B-4720-A507-5F1208A0E294}"/>
    <cellStyle name="60% - Ênfase4 3" xfId="35" xr:uid="{569DAE95-5316-47A6-A641-24E6FFD3805E}"/>
    <cellStyle name="60% - Ênfase4 3 2" xfId="222" xr:uid="{2E81CB8E-CA62-46BA-9AC4-155E8D9AAF6A}"/>
    <cellStyle name="60% - Ênfase4 4" xfId="36" xr:uid="{F831A949-9B09-47FB-B0D2-37F9E95AB039}"/>
    <cellStyle name="60% - Ênfase5 2" xfId="37" xr:uid="{6B95F857-0A95-469F-8688-B3B8042E5613}"/>
    <cellStyle name="60% - Ênfase5 2 2" xfId="223" xr:uid="{C144539D-41EE-4283-9A10-37B4C9818A11}"/>
    <cellStyle name="60% - Ênfase5 3" xfId="38" xr:uid="{5DFA3E71-EABA-4A90-8930-AD88A8DAE871}"/>
    <cellStyle name="60% - Ênfase5 3 2" xfId="224" xr:uid="{24223F77-814A-4B8A-8148-AF610CFD3D66}"/>
    <cellStyle name="60% - Ênfase5 4" xfId="39" xr:uid="{EE6216D6-A1EC-44C4-A64E-30406E9B4878}"/>
    <cellStyle name="60% - Ênfase6 2" xfId="40" xr:uid="{C00899DC-27E4-4FD8-820F-F6EF1368D26B}"/>
    <cellStyle name="60% - Ênfase6 2 2" xfId="225" xr:uid="{4E7CB111-03FE-4B8B-A366-413957694F08}"/>
    <cellStyle name="60% - Ênfase6 3" xfId="41" xr:uid="{1E24F653-5AE3-4E6D-A662-5CFBDC2E5E15}"/>
    <cellStyle name="60% - Ênfase6 3 2" xfId="226" xr:uid="{D8F827B6-97C5-41FD-BD87-D99C834B10CB}"/>
    <cellStyle name="60% - Ênfase6 4" xfId="42" xr:uid="{EDB3612A-FCB0-4899-9189-C72E2F21135F}"/>
    <cellStyle name="Bom 2" xfId="43" xr:uid="{0861B499-0612-4F95-B44C-E696CFD39CCC}"/>
    <cellStyle name="Bom 2 2" xfId="227" xr:uid="{E844047D-C11D-478C-83EF-CBFA2C5B1DF6}"/>
    <cellStyle name="Bom 3" xfId="44" xr:uid="{8CBDAD58-8A29-4981-B4A0-474E72B522FC}"/>
    <cellStyle name="Bom 3 2" xfId="228" xr:uid="{36FC1291-4638-4869-815D-98D86805D2C8}"/>
    <cellStyle name="Cálculo 2" xfId="45" xr:uid="{E4703106-2B1B-4AF6-A638-46EA92DCCC11}"/>
    <cellStyle name="Cálculo 2 2" xfId="229" xr:uid="{4AC9515C-21F5-447D-94D0-9207C1A986EC}"/>
    <cellStyle name="Cálculo 3" xfId="46" xr:uid="{E0885172-DEBC-4530-8BBD-6C5F1BEB6450}"/>
    <cellStyle name="Cálculo 3 2" xfId="230" xr:uid="{F9A57DCD-3AE5-4E8E-9891-65A875A98CB7}"/>
    <cellStyle name="Célula de Verificação 2" xfId="47" xr:uid="{3FA6E8F0-1652-40B1-B334-36BC2AC52DD8}"/>
    <cellStyle name="Célula de Verificação 2 2" xfId="231" xr:uid="{0167EE79-E4D9-45C4-AE82-A118F18C0412}"/>
    <cellStyle name="Célula de Verificação 3" xfId="48" xr:uid="{CFC47536-7ECF-4853-BDB1-FC95A44DEF5A}"/>
    <cellStyle name="Célula de Verificação 3 2" xfId="232" xr:uid="{FB60D611-2454-4F10-AF31-63713D799655}"/>
    <cellStyle name="Célula Vinculada 2" xfId="49" xr:uid="{3586547F-40A8-4B62-AFE1-AFEBB3201C3D}"/>
    <cellStyle name="Célula Vinculada 2 2" xfId="233" xr:uid="{573EAD1A-144F-45D4-B622-898A71100ACD}"/>
    <cellStyle name="Ênfase1 2" xfId="50" xr:uid="{3279710C-A388-4E69-8BFA-0CFC57C59578}"/>
    <cellStyle name="Ênfase1 2 2" xfId="359" xr:uid="{44DECFED-4001-4C5F-AC9B-DB23BE195BD6}"/>
    <cellStyle name="Ênfase1 3" xfId="51" xr:uid="{A783BAEA-32F2-4569-BFA1-EBB5AAE3EEA6}"/>
    <cellStyle name="Ênfase1 3 2" xfId="360" xr:uid="{2B267D40-9163-4248-A685-91C97F726C02}"/>
    <cellStyle name="Ênfase2 2" xfId="52" xr:uid="{C3838A81-8566-4E5A-81B3-936E6BCD05C1}"/>
    <cellStyle name="Ênfase2 2 2" xfId="361" xr:uid="{613C5389-735C-4C01-8713-F91E84DA3F3B}"/>
    <cellStyle name="Ênfase2 3" xfId="53" xr:uid="{6D9F3C61-5199-497A-9176-1B54CD1BBB21}"/>
    <cellStyle name="Ênfase2 3 2" xfId="362" xr:uid="{EB9D9C0C-636B-46B4-8AD6-46499200FBB1}"/>
    <cellStyle name="Ênfase3 2" xfId="54" xr:uid="{33C44F9A-B033-4D33-8BBE-D565B251C939}"/>
    <cellStyle name="Ênfase3 2 2" xfId="363" xr:uid="{2BFE127F-473B-4760-9E71-C80679574049}"/>
    <cellStyle name="Ênfase3 3" xfId="55" xr:uid="{6721BAA5-E33F-4460-9DB9-94E66BDA9187}"/>
    <cellStyle name="Ênfase3 3 2" xfId="364" xr:uid="{573EB6BE-726F-4A82-B1EE-A91CD740F9CF}"/>
    <cellStyle name="Ênfase4 2" xfId="56" xr:uid="{1AF89BF0-AE70-48A9-8BD5-9821F5F3519D}"/>
    <cellStyle name="Ênfase4 2 2" xfId="365" xr:uid="{10895347-D5C0-482C-96B9-A4A99CF30771}"/>
    <cellStyle name="Ênfase4 3" xfId="57" xr:uid="{96E08584-7D35-4CEB-A2C5-2B1E1F85FD58}"/>
    <cellStyle name="Ênfase4 3 2" xfId="366" xr:uid="{C5134709-1224-4C0D-9115-BF64237FFF37}"/>
    <cellStyle name="Ênfase5 2" xfId="58" xr:uid="{67FF631E-7716-4A0D-932B-E8E839025BAF}"/>
    <cellStyle name="Ênfase5 2 2" xfId="367" xr:uid="{6D07E13E-8965-4D84-B787-FB1AE7A99719}"/>
    <cellStyle name="Ênfase5 3" xfId="59" xr:uid="{739CC888-F995-4AA6-8897-D6359224F66B}"/>
    <cellStyle name="Ênfase5 3 2" xfId="368" xr:uid="{88CD59C4-AF7E-475A-AD2F-881332EF4A8A}"/>
    <cellStyle name="Ênfase6 2" xfId="60" xr:uid="{CC145F5C-51DC-4CC2-AE6E-09FE1A6F2FD9}"/>
    <cellStyle name="Ênfase6 2 2" xfId="369" xr:uid="{75AFBE6C-59C7-4632-AF84-64BFCECE305A}"/>
    <cellStyle name="Ênfase6 3" xfId="61" xr:uid="{3B1EF50D-0436-4D45-B36D-1326F162F485}"/>
    <cellStyle name="Ênfase6 3 2" xfId="370" xr:uid="{88D84719-3583-4644-8A44-214C5C5F0F24}"/>
    <cellStyle name="Entrada 2" xfId="62" xr:uid="{689386B5-FB14-46D0-ACF9-545299A4581D}"/>
    <cellStyle name="Entrada 2 2" xfId="234" xr:uid="{541A75F0-556B-479F-8C30-7F917D853227}"/>
    <cellStyle name="Entrada 3" xfId="63" xr:uid="{A5416687-3531-4BFA-ACED-005FEA628039}"/>
    <cellStyle name="Entrada 3 2" xfId="235" xr:uid="{C364FA07-BEA3-406C-ACEE-2A17ACC2E913}"/>
    <cellStyle name="Incorreto 2" xfId="64" xr:uid="{9806FF19-EA05-4EAD-A312-127DF6FAB662}"/>
    <cellStyle name="Incorreto 2 2" xfId="236" xr:uid="{3D568808-E5C7-46A2-9B4C-202CA5E5AD74}"/>
    <cellStyle name="Incorreto 3" xfId="65" xr:uid="{8B31DB28-84E2-4999-9DD5-800E440B0275}"/>
    <cellStyle name="Incorreto 3 2" xfId="237" xr:uid="{09B9D565-0A47-49C8-A114-DCFF4FC67805}"/>
    <cellStyle name="Moeda" xfId="188" builtinId="4"/>
    <cellStyle name="Moeda 10" xfId="66" xr:uid="{548FF160-307C-4A86-AAF0-96FC54742AF0}"/>
    <cellStyle name="Moeda 10 2" xfId="238" xr:uid="{0FB6BD23-D101-4F0D-B4C2-74370F196778}"/>
    <cellStyle name="Moeda 11" xfId="67" xr:uid="{0A25B406-3F56-4E36-A171-6BFE24B925E9}"/>
    <cellStyle name="Moeda 11 2" xfId="239" xr:uid="{091B9B8E-E0DF-41C3-9C1D-80FEFC609A43}"/>
    <cellStyle name="Moeda 12" xfId="240" xr:uid="{DF6B13FB-0D32-42AA-A5E7-17B5B97E76D3}"/>
    <cellStyle name="Moeda 13" xfId="241" xr:uid="{6B6635DF-76CF-4415-9F3B-1A86E91718B7}"/>
    <cellStyle name="Moeda 14" xfId="189" xr:uid="{9927D4F4-BF29-4185-B85D-68498B558E02}"/>
    <cellStyle name="Moeda 2" xfId="68" xr:uid="{4155A1C4-F01F-4526-97DD-37C1A539B6AC}"/>
    <cellStyle name="Moeda 2 2" xfId="69" xr:uid="{10EAE8FD-A400-4104-A531-C595D07933F6}"/>
    <cellStyle name="Moeda 2 2 2" xfId="70" xr:uid="{E2D0BA60-6FC1-4F68-853B-5A4BDD72CBBA}"/>
    <cellStyle name="Moeda 2 2 2 2" xfId="244" xr:uid="{75F61019-9CE1-454A-97A1-E3F5555C8452}"/>
    <cellStyle name="Moeda 2 2 3" xfId="243" xr:uid="{5958FED5-30F9-4752-A20D-8CF2B74663BB}"/>
    <cellStyle name="Moeda 2 3" xfId="71" xr:uid="{58A4968D-DDF9-430B-A74D-12B8CF6CF48F}"/>
    <cellStyle name="Moeda 2 3 2" xfId="245" xr:uid="{ED2305A9-7E60-4982-B943-76D03D47F8E4}"/>
    <cellStyle name="Moeda 2 4" xfId="72" xr:uid="{8F896CF8-0164-4849-9A68-31C8DE03C041}"/>
    <cellStyle name="Moeda 2 4 2" xfId="73" xr:uid="{84E3F1DD-84ED-4BF2-85B0-F2645EAF902C}"/>
    <cellStyle name="Moeda 2 4 2 2" xfId="247" xr:uid="{F7C612CD-ADE3-47D6-859A-ED104E91E36D}"/>
    <cellStyle name="Moeda 2 4 3" xfId="74" xr:uid="{600CA300-C694-40A7-A3B9-8D7FB433AABA}"/>
    <cellStyle name="Moeda 2 4 3 2" xfId="248" xr:uid="{4C6294DB-0937-4341-AF87-F23F8C2FF45A}"/>
    <cellStyle name="Moeda 2 4 4" xfId="75" xr:uid="{15702474-923D-4EEF-93BE-558FD2D2CF78}"/>
    <cellStyle name="Moeda 2 4 4 2" xfId="249" xr:uid="{92BD45AE-FD0F-4670-BA6A-11E953D7CA73}"/>
    <cellStyle name="Moeda 2 4 5" xfId="250" xr:uid="{B0C103AF-418B-4E03-819B-3DB8CCCCBCA5}"/>
    <cellStyle name="Moeda 2 4 6" xfId="251" xr:uid="{FE8E6F9E-098C-458F-872F-751A71533D0E}"/>
    <cellStyle name="Moeda 2 4 7" xfId="246" xr:uid="{4B86ADE8-C2B7-4884-A03C-1BABA1915EB5}"/>
    <cellStyle name="Moeda 2 5" xfId="242" xr:uid="{A240DAD6-4795-493C-826B-61C047EFB494}"/>
    <cellStyle name="Moeda 3" xfId="76" xr:uid="{541E1BA7-D605-4F03-AAE8-7938427427E4}"/>
    <cellStyle name="Moeda 3 2" xfId="77" xr:uid="{4AE730CC-9EAD-42BF-8BFA-5BBDB7EEB50F}"/>
    <cellStyle name="Moeda 3 2 2" xfId="78" xr:uid="{D68D621F-3158-4E65-AE10-90123DA87AC7}"/>
    <cellStyle name="Moeda 3 2 2 2" xfId="254" xr:uid="{342D7379-DF6A-4736-B22F-021E213B1FF2}"/>
    <cellStyle name="Moeda 3 2 3" xfId="79" xr:uid="{DCCE83DE-FDB5-4C35-A5D3-197014301C7C}"/>
    <cellStyle name="Moeda 3 2 3 2" xfId="255" xr:uid="{98B863FF-0B03-48C0-AAD0-CFAADE6DAC09}"/>
    <cellStyle name="Moeda 3 2 4" xfId="80" xr:uid="{E1C49FB6-6117-4369-B4FF-398B6607450B}"/>
    <cellStyle name="Moeda 3 2 4 2" xfId="256" xr:uid="{93C42CEB-6584-4BAF-BD55-F010B2861C7E}"/>
    <cellStyle name="Moeda 3 2 5" xfId="81" xr:uid="{65C460E9-46E8-4CDF-84EF-F949BC4514FF}"/>
    <cellStyle name="Moeda 3 2 5 2" xfId="257" xr:uid="{2A931C16-8361-4660-97ED-1A40892AA6E7}"/>
    <cellStyle name="Moeda 3 2 6" xfId="253" xr:uid="{6182A120-832D-43BB-88CE-0B0B3E3BA77E}"/>
    <cellStyle name="Moeda 3 3" xfId="82" xr:uid="{D7D6043B-0F81-489E-B128-D43A183D37CA}"/>
    <cellStyle name="Moeda 3 3 2" xfId="83" xr:uid="{C2BCF45F-EC21-456E-8225-9C49F82B62E9}"/>
    <cellStyle name="Moeda 3 3 2 2" xfId="259" xr:uid="{6F3C294C-529C-4526-9C4C-D9698B12C4BB}"/>
    <cellStyle name="Moeda 3 3 3" xfId="84" xr:uid="{99F2F72F-0A83-4BA7-8169-4BB95A0B09DD}"/>
    <cellStyle name="Moeda 3 3 3 2" xfId="260" xr:uid="{929F0403-44B0-4680-BB31-67F8530740EE}"/>
    <cellStyle name="Moeda 3 3 4" xfId="258" xr:uid="{4CD74826-442B-4397-821C-203A79BF3304}"/>
    <cellStyle name="Moeda 3 4" xfId="85" xr:uid="{A5150EB1-F653-464E-8286-ED7B19777260}"/>
    <cellStyle name="Moeda 3 4 2" xfId="261" xr:uid="{802B93EF-742C-47B8-9DB1-3A83CD902A9D}"/>
    <cellStyle name="Moeda 3 5" xfId="252" xr:uid="{D040EE47-87A5-4684-9308-0121173E23B4}"/>
    <cellStyle name="Moeda 4" xfId="86" xr:uid="{C341ED14-4582-44C8-A399-D466E017D43E}"/>
    <cellStyle name="Moeda 4 2" xfId="87" xr:uid="{6FB3CD55-E884-41E8-B923-294749798F97}"/>
    <cellStyle name="Moeda 4 2 2" xfId="263" xr:uid="{271F68C7-A9B6-4F89-A298-5E7C7C87DC28}"/>
    <cellStyle name="Moeda 4 3" xfId="88" xr:uid="{058110A9-699B-445E-AC71-568CC2885ED7}"/>
    <cellStyle name="Moeda 4 3 2" xfId="264" xr:uid="{E4973842-BBD4-4047-8EDC-0D25B5E8602F}"/>
    <cellStyle name="Moeda 4 4" xfId="262" xr:uid="{2FE20DB8-53EC-46F4-A8E8-04D2546CA76D}"/>
    <cellStyle name="Moeda 5" xfId="89" xr:uid="{A7772CA1-F18E-4CDF-B382-FC07D093C440}"/>
    <cellStyle name="Moeda 5 2" xfId="90" xr:uid="{57E7775B-28C4-45F2-9DA3-BCF4C047BB89}"/>
    <cellStyle name="Moeda 5 2 2" xfId="266" xr:uid="{2B666B93-797A-4EEF-8186-B4AB51D5EF72}"/>
    <cellStyle name="Moeda 5 3" xfId="91" xr:uid="{53A230E9-8C39-44AC-BBA3-3C4154D1DF31}"/>
    <cellStyle name="Moeda 5 3 2" xfId="267" xr:uid="{0A3DF68E-694A-4AF9-AD7A-A31B917036D1}"/>
    <cellStyle name="Moeda 5 4" xfId="92" xr:uid="{513213C4-4941-4B96-B7B6-260C3C0B5F3A}"/>
    <cellStyle name="Moeda 5 4 2" xfId="268" xr:uid="{DC52A873-AF92-488F-B7C5-0FEDEC2AAB5B}"/>
    <cellStyle name="Moeda 5 5" xfId="265" xr:uid="{9C7146B2-6514-42BE-A601-1C7FEAF0165E}"/>
    <cellStyle name="Moeda 6" xfId="93" xr:uid="{23B67A5F-6067-4CDD-B24F-ECE9422CBCBE}"/>
    <cellStyle name="Moeda 6 2" xfId="269" xr:uid="{A546212B-331E-4475-8597-A20C79BB7C81}"/>
    <cellStyle name="Moeda 7" xfId="94" xr:uid="{8245FA57-295F-4F86-94CB-3D27AA1F3E4F}"/>
    <cellStyle name="Moeda 7 2" xfId="95" xr:uid="{06D064B5-B7C8-4A77-B33B-DD5BCCBDDC42}"/>
    <cellStyle name="Moeda 7 2 2" xfId="271" xr:uid="{1B5FE93F-CB9B-4BA9-943A-C4C373F58B16}"/>
    <cellStyle name="Moeda 7 3" xfId="270" xr:uid="{70071399-C657-4E03-98D1-5A4B401E768A}"/>
    <cellStyle name="Moeda 8" xfId="96" xr:uid="{0B6444A0-F133-4E52-B738-901E59AE179C}"/>
    <cellStyle name="Moeda 8 2" xfId="272" xr:uid="{99D63CCB-AFC3-46D3-89D3-56397A656163}"/>
    <cellStyle name="Moeda 9" xfId="97" xr:uid="{A6599292-B846-4EFB-853E-BC1607C1A492}"/>
    <cellStyle name="Moeda 9 2" xfId="98" xr:uid="{A39DDA15-8BCC-479C-9851-54EE8410302D}"/>
    <cellStyle name="Moeda 9 2 2" xfId="274" xr:uid="{025BA028-0C53-4BCD-918E-84D23FC88D11}"/>
    <cellStyle name="Moeda 9 3" xfId="99" xr:uid="{D54998F4-54E8-4C5A-AE92-54CF4F157B0A}"/>
    <cellStyle name="Moeda 9 3 2" xfId="275" xr:uid="{1A7800D7-0D77-4CC1-B8BB-1BF43ED8EEBF}"/>
    <cellStyle name="Moeda 9 4" xfId="100" xr:uid="{A47B9A37-AEEE-4E26-9424-D50B012CD22C}"/>
    <cellStyle name="Moeda 9 4 2" xfId="276" xr:uid="{AE00201A-2789-4B91-B560-96DC0A068351}"/>
    <cellStyle name="Moeda 9 5" xfId="273" xr:uid="{FAF6B1DC-C24E-49AF-A583-12631E3A75C9}"/>
    <cellStyle name="Neutra 2" xfId="101" xr:uid="{00D173C5-0827-47AE-AC06-5DCE085232B2}"/>
    <cellStyle name="Neutra 2 2" xfId="277" xr:uid="{973ADCD4-0D68-40DA-B6D0-03591306DDF5}"/>
    <cellStyle name="Neutra 3" xfId="102" xr:uid="{6BAFBB42-2236-4862-9044-DC41C98C48F5}"/>
    <cellStyle name="Neutra 3 2" xfId="278" xr:uid="{2ADDAF34-52B2-4D9E-A1F0-5D42E8DBBB6B}"/>
    <cellStyle name="Neutro 2" xfId="103" xr:uid="{79561455-5153-48B2-B12A-3B0F2D325375}"/>
    <cellStyle name="Normal" xfId="0" builtinId="0"/>
    <cellStyle name="Normal 10" xfId="104" xr:uid="{AD38CA27-2387-4054-901F-9BB2552C252A}"/>
    <cellStyle name="Normal 10 2" xfId="279" xr:uid="{086D1311-2117-477F-9E2E-3D573FF51066}"/>
    <cellStyle name="Normal 11" xfId="105" xr:uid="{72CF139D-2808-465D-86F6-DCA97DA8B9A3}"/>
    <cellStyle name="Normal 11 2" xfId="280" xr:uid="{3D8120AC-A07E-425F-B23D-3CA795090EE4}"/>
    <cellStyle name="Normal 12" xfId="106" xr:uid="{5C0A4942-2F8F-4E81-A41E-379A75FF56AD}"/>
    <cellStyle name="Normal 12 2" xfId="281" xr:uid="{97AC6417-7289-4534-8199-030FAD712304}"/>
    <cellStyle name="Normal 13" xfId="107" xr:uid="{E917F56F-198E-4236-B7B1-096499AD5CD1}"/>
    <cellStyle name="Normal 13 2" xfId="282" xr:uid="{8F5BBA91-2F15-44A2-A51F-6AB5DE99E296}"/>
    <cellStyle name="Normal 14" xfId="108" xr:uid="{53233682-B7AA-457A-AA99-AAE918F57848}"/>
    <cellStyle name="Normal 14 2" xfId="283" xr:uid="{72978CD0-7C47-4D1D-9FBC-4384E1FD9D7E}"/>
    <cellStyle name="Normal 15" xfId="109" xr:uid="{245254AE-5B35-4795-8329-AE94B182FADB}"/>
    <cellStyle name="Normal 15 2" xfId="284" xr:uid="{848BD1B6-EF41-4820-9925-9E276313CA4E}"/>
    <cellStyle name="Normal 16" xfId="285" xr:uid="{3D68676F-184B-41EA-AB0D-022FDF8C5523}"/>
    <cellStyle name="Normal 17" xfId="286" xr:uid="{E3FE846F-5C5F-4191-AE7F-C1CB7268EE15}"/>
    <cellStyle name="Normal 2" xfId="110" xr:uid="{1B5FAC42-564E-466D-B594-887040819372}"/>
    <cellStyle name="Normal 2 2" xfId="111" xr:uid="{7E0534FD-5C12-479F-A9CC-BBA1AA5697D2}"/>
    <cellStyle name="Normal 2 2 2" xfId="112" xr:uid="{0FE80EB4-EAB1-4699-AD35-FB9F42C7A9BC}"/>
    <cellStyle name="Normal 2 2 2 2" xfId="289" xr:uid="{BB9EA643-59BC-4901-B0C9-E6E6B9E489B7}"/>
    <cellStyle name="Normal 2 2 3" xfId="113" xr:uid="{BCE68E52-46F2-4BCD-A7DF-9AF1CA063CB4}"/>
    <cellStyle name="Normal 2 2 3 2" xfId="290" xr:uid="{E3868CAF-3DE4-4E54-84A7-44F8A1104410}"/>
    <cellStyle name="Normal 2 2 4" xfId="114" xr:uid="{1B1BB849-B0C9-4581-AFEC-6DE36B2A5ED1}"/>
    <cellStyle name="Normal 2 2 4 2" xfId="291" xr:uid="{B4101ACF-D3E2-4A0D-8D9A-D0293310CBA6}"/>
    <cellStyle name="Normal 2 2 5" xfId="288" xr:uid="{FDF5DC5F-7DB0-4C13-BEA9-EF92AD4FEB6D}"/>
    <cellStyle name="Normal 2 3" xfId="115" xr:uid="{DA7D4964-F34D-4DDC-8826-2C15AB3DA789}"/>
    <cellStyle name="Normal 2 3 2" xfId="116" xr:uid="{6CF8E12E-2C1C-40CA-8515-46D9C4454B42}"/>
    <cellStyle name="Normal 2 3 2 2" xfId="293" xr:uid="{F4B61D16-6EE6-4772-B388-3208DD0D55FF}"/>
    <cellStyle name="Normal 2 3 3" xfId="292" xr:uid="{15DC010E-9ED0-4A44-8C66-D06453AD1138}"/>
    <cellStyle name="Normal 2 4" xfId="117" xr:uid="{9B711477-DE9F-48BD-B4A0-AEC2097A6BBB}"/>
    <cellStyle name="Normal 2 4 2" xfId="118" xr:uid="{DAC00C81-148F-4580-B9BB-5BC609C6A731}"/>
    <cellStyle name="Normal 2 4 2 2" xfId="295" xr:uid="{2F377411-027A-4CC4-A893-7902911F0E02}"/>
    <cellStyle name="Normal 2 4 3" xfId="294" xr:uid="{A27CE386-B2D1-4728-93A7-B9995BEAF7E0}"/>
    <cellStyle name="Normal 2 5" xfId="119" xr:uid="{066DDB12-5A57-44D7-AA24-3FB8D65E4EF7}"/>
    <cellStyle name="Normal 2 5 2" xfId="120" xr:uid="{75936056-4CB3-4C8B-8968-8E375D7DFC7E}"/>
    <cellStyle name="Normal 2 5 2 2" xfId="297" xr:uid="{23AF4733-89C8-4E80-B888-3F0DF458691E}"/>
    <cellStyle name="Normal 2 5 3" xfId="121" xr:uid="{D64ABDEA-1C82-4D9B-84EF-86154B7EFA2E}"/>
    <cellStyle name="Normal 2 5 3 2" xfId="298" xr:uid="{2725D99E-6033-4C37-B23D-4FE3E1A9CD80}"/>
    <cellStyle name="Normal 2 5 4" xfId="122" xr:uid="{1B2B7F47-DD41-4B64-92AE-231493511C50}"/>
    <cellStyle name="Normal 2 5 4 2" xfId="299" xr:uid="{BC1ADADB-F2FD-4DE4-9497-59CC46334AD6}"/>
    <cellStyle name="Normal 2 5 5" xfId="300" xr:uid="{8C8590C6-5862-4558-A985-09648F9D0089}"/>
    <cellStyle name="Normal 2 5 6" xfId="301" xr:uid="{3A18FCBA-E176-4133-A8D1-9C4419455666}"/>
    <cellStyle name="Normal 2 5 7" xfId="296" xr:uid="{4560883D-0BFB-4CE8-A873-E429DE58B4D8}"/>
    <cellStyle name="Normal 2 6" xfId="287" xr:uid="{05FDEB23-9439-4AD4-8092-3364AC54E0AE}"/>
    <cellStyle name="Normal 3" xfId="123" xr:uid="{DF9EDF70-54CF-44CE-9317-6F812E3AC8B9}"/>
    <cellStyle name="Normal 3 2" xfId="124" xr:uid="{8359CECE-9804-4646-B378-0685FA8616FE}"/>
    <cellStyle name="Normal 3 2 2" xfId="125" xr:uid="{DA67EDA8-F1F3-48EA-9F6F-FA5CD5062D98}"/>
    <cellStyle name="Normal 3 2 2 2" xfId="304" xr:uid="{53F6A96C-3EB4-4AA2-BF26-720C28BB0B43}"/>
    <cellStyle name="Normal 3 2 3" xfId="126" xr:uid="{A60006E9-5508-4584-A246-EC97C737A45E}"/>
    <cellStyle name="Normal 3 2 3 2" xfId="305" xr:uid="{AAE057C0-C59F-479C-81A3-FAF7289E297A}"/>
    <cellStyle name="Normal 3 2 4" xfId="303" xr:uid="{473F63F5-AEE4-4708-978E-8479BA816AA9}"/>
    <cellStyle name="Normal 3 3" xfId="127" xr:uid="{0FB8F7FD-57FB-440D-B3E8-926551772C5D}"/>
    <cellStyle name="Normal 3 3 2" xfId="128" xr:uid="{282B9A77-CFFD-4215-9F3C-B4C42AC548B2}"/>
    <cellStyle name="Normal 3 3 2 2" xfId="306" xr:uid="{B5D11036-D9EC-4BF5-85FE-F0728D5939F8}"/>
    <cellStyle name="Normal 3 3 3" xfId="129" xr:uid="{F6B3E391-A8A0-4BF8-B09D-6E89B84DFA39}"/>
    <cellStyle name="Normal 3 3 3 2" xfId="307" xr:uid="{E997AE6E-8EC8-4ED5-989E-C133A8B20BE4}"/>
    <cellStyle name="Normal 3 3 4" xfId="130" xr:uid="{A320DCAC-9E8E-4611-9BDF-9A4368ECCA93}"/>
    <cellStyle name="Normal 3 3 4 2" xfId="308" xr:uid="{D4EC94FB-A8FA-4AAB-981C-0E9EDB9FDE28}"/>
    <cellStyle name="Normal 3 4" xfId="131" xr:uid="{EB942F12-8495-4240-B817-578AE1EEBBE9}"/>
    <cellStyle name="Normal 3 4 2" xfId="309" xr:uid="{C643E85A-1E9C-4F8A-810B-A72AF8E55551}"/>
    <cellStyle name="Normal 3 5" xfId="132" xr:uid="{13C9B501-D4A8-4CD8-A75F-0682B6AEF30F}"/>
    <cellStyle name="Normal 3 5 2" xfId="310" xr:uid="{6DF80774-6998-4C47-94D5-5B0DEE5824C5}"/>
    <cellStyle name="Normal 3 6" xfId="133" xr:uid="{B235815F-824E-4ACD-A3FB-A752230F4502}"/>
    <cellStyle name="Normal 3 6 2" xfId="311" xr:uid="{0B9CC370-1B6A-4156-A80C-2D604DA3E520}"/>
    <cellStyle name="Normal 3 7" xfId="134" xr:uid="{AC5A4E9E-C8A4-4C38-B97B-7181A8891FD0}"/>
    <cellStyle name="Normal 3 7 2" xfId="312" xr:uid="{8F788425-DB79-4D34-A840-22BD69496FF1}"/>
    <cellStyle name="Normal 3 8" xfId="302" xr:uid="{99B03F02-1F6A-4531-8EA1-853773B85FCC}"/>
    <cellStyle name="Normal 4" xfId="135" xr:uid="{62D50019-4FBB-4468-98F6-E7D14B113A5B}"/>
    <cellStyle name="Normal 4 2" xfId="136" xr:uid="{EC388438-915C-4008-8C3B-3261B541D930}"/>
    <cellStyle name="Normal 4 2 2" xfId="314" xr:uid="{D7C96F96-2D33-42C1-9DF7-3776615BFA10}"/>
    <cellStyle name="Normal 4 3" xfId="137" xr:uid="{C701CB29-A4DC-4DDE-9D38-C2E6EFF24CFA}"/>
    <cellStyle name="Normal 4 3 2" xfId="138" xr:uid="{D10D7058-7E3D-4630-81AC-2F9B81689C24}"/>
    <cellStyle name="Normal 4 3 2 2" xfId="316" xr:uid="{488EE2EE-4BB1-498C-A7E0-C207BEE99B58}"/>
    <cellStyle name="Normal 4 3 3" xfId="315" xr:uid="{6277C17E-4E15-4480-AC1B-483053D0EED3}"/>
    <cellStyle name="Normal 4 3_Tabela" xfId="139" xr:uid="{B112B1D8-D358-44E1-A543-5B72D2FA6AB5}"/>
    <cellStyle name="Normal 4 4" xfId="140" xr:uid="{55C07288-EBFB-4F97-8F52-41AFF278DC39}"/>
    <cellStyle name="Normal 4 4 2" xfId="317" xr:uid="{CA478F61-4A78-4EA9-A841-6C7E6CA44379}"/>
    <cellStyle name="Normal 4 5" xfId="141" xr:uid="{A413DE41-5C98-46E4-BF63-E2CB36399F51}"/>
    <cellStyle name="Normal 4 5 2" xfId="318" xr:uid="{D94701DF-7EA2-40C0-85E4-B133C007EADD}"/>
    <cellStyle name="Normal 4 6" xfId="142" xr:uid="{C30BCE80-7553-465F-8341-E26D7A22C3AE}"/>
    <cellStyle name="Normal 4 6 2" xfId="319" xr:uid="{FE40FD05-19EE-4573-BBCE-929482CD8B88}"/>
    <cellStyle name="Normal 4 7" xfId="313" xr:uid="{DBE82A63-EBC0-4A4B-9FCC-EB57CA08F9A7}"/>
    <cellStyle name="Normal 4_Tabela" xfId="143" xr:uid="{8BA761D6-A6CB-4318-9E34-AFDDD028926D}"/>
    <cellStyle name="Normal 5" xfId="144" xr:uid="{D28F5947-AD65-4E00-9500-205201A7E1F3}"/>
    <cellStyle name="Normal 5 2" xfId="145" xr:uid="{EED5AB32-70BA-400D-AC98-7B4A180A648D}"/>
    <cellStyle name="Normal 5 2 2" xfId="146" xr:uid="{8F89C902-9B47-4F7A-A917-D228078897D5}"/>
    <cellStyle name="Normal 5 2 2 2" xfId="322" xr:uid="{AAAE85E2-E60D-4A99-BD2D-DC1DECBC98CF}"/>
    <cellStyle name="Normal 5 2 3" xfId="321" xr:uid="{E124791D-45DD-4860-BB00-3E268677F71B}"/>
    <cellStyle name="Normal 5 3" xfId="147" xr:uid="{C09B70F3-E0B1-4D84-A5A0-D6CEC0BC372B}"/>
    <cellStyle name="Normal 5 3 2" xfId="323" xr:uid="{AED838CC-5CB0-407F-B3D8-93DAEB417B99}"/>
    <cellStyle name="Normal 5 4" xfId="320" xr:uid="{167D95EB-E458-4ABE-85A8-A849BE0A0EB8}"/>
    <cellStyle name="Normal 5_Tabela" xfId="148" xr:uid="{E94234AC-BA93-4243-AF80-266A40ACE388}"/>
    <cellStyle name="Normal 6" xfId="149" xr:uid="{6C89D6C9-9CAF-4B8A-AABB-E4C5D758502F}"/>
    <cellStyle name="Normal 6 2" xfId="324" xr:uid="{4CEA893F-88D5-42CA-B531-B5C64903799F}"/>
    <cellStyle name="Normal 7" xfId="150" xr:uid="{0D67D4BC-E4B5-4C35-8FE1-57F0818FA924}"/>
    <cellStyle name="Normal 7 2" xfId="151" xr:uid="{9A690100-48BC-4B1D-A171-42F41EFE6EE0}"/>
    <cellStyle name="Normal 7 2 2" xfId="325" xr:uid="{0436F9B9-F8AF-4EE5-87AE-9DA4F7671DD0}"/>
    <cellStyle name="Normal 7 3" xfId="152" xr:uid="{127B447D-A725-4C6C-9B84-8C085A866D0D}"/>
    <cellStyle name="Normal 7 3 2" xfId="326" xr:uid="{4C71001B-D524-41A9-A1CA-CDF0F66389D9}"/>
    <cellStyle name="Normal 8" xfId="153" xr:uid="{CC66FB6E-9FF4-47C5-9757-E3B0B6CA6F87}"/>
    <cellStyle name="Normal 8 2" xfId="327" xr:uid="{0137B536-7EA5-498C-B8D9-A3B9B23EB4DD}"/>
    <cellStyle name="Normal 9" xfId="154" xr:uid="{F677E155-3F4B-4578-B09E-5A386073B9CF}"/>
    <cellStyle name="Normal 9 2" xfId="328" xr:uid="{5B97DC36-8510-4CA1-B972-5002534DE7B5}"/>
    <cellStyle name="Nota 2" xfId="155" xr:uid="{5165ECC6-E597-4EC1-9363-E87A1008D312}"/>
    <cellStyle name="Nota 2 2" xfId="156" xr:uid="{6CA1E999-DCA1-469D-9AEC-E35327D7A3DE}"/>
    <cellStyle name="Nota 2 2 2" xfId="330" xr:uid="{9FC67B62-6A28-4E8D-B9F0-96CB053AB668}"/>
    <cellStyle name="Nota 2 3" xfId="329" xr:uid="{C2300FB4-398F-4564-A47F-2D04BEBA264E}"/>
    <cellStyle name="Nota 3" xfId="157" xr:uid="{6ABDCD69-9DCE-4CF6-AEBC-C4B183F95327}"/>
    <cellStyle name="Nota 3 2" xfId="331" xr:uid="{15778A1A-EC2E-4D57-BB25-03317AAA711B}"/>
    <cellStyle name="Nota 4" xfId="158" xr:uid="{35D3F495-C19A-4D1F-B1DA-E0647B493E48}"/>
    <cellStyle name="Porcentagem 2" xfId="159" xr:uid="{C0672690-B37C-4B1F-9693-A0D19F14F319}"/>
    <cellStyle name="Porcentagem 2 2" xfId="332" xr:uid="{3BF39070-8825-4FCB-B913-4BAE009AE629}"/>
    <cellStyle name="Porcentagem 3" xfId="160" xr:uid="{13B94BBB-75CF-4440-AA18-2A3BBE16C293}"/>
    <cellStyle name="Porcentagem 3 2" xfId="161" xr:uid="{1ED229B3-028E-442D-B617-84C38609BC0A}"/>
    <cellStyle name="Porcentagem 3 2 2" xfId="334" xr:uid="{269BA04C-596C-4512-8C79-E0303C116BB7}"/>
    <cellStyle name="Porcentagem 3 3" xfId="162" xr:uid="{7CAD80FC-C727-4AA0-A4CA-C9B8BC79BF8B}"/>
    <cellStyle name="Porcentagem 3 3 2" xfId="335" xr:uid="{5A81753D-E131-44FB-BF1A-E6C3CDFA5107}"/>
    <cellStyle name="Porcentagem 3 4" xfId="333" xr:uid="{DFBAB952-1841-43BE-B4CA-C254FFAC1152}"/>
    <cellStyle name="Porcentagem 4" xfId="163" xr:uid="{E4AE252F-3394-4D42-8486-6E325775D90B}"/>
    <cellStyle name="Porcentagem 4 2" xfId="164" xr:uid="{1CEE422A-D27D-42E0-A599-D01D25CF500A}"/>
    <cellStyle name="Porcentagem 4 2 2" xfId="337" xr:uid="{197E11CA-8B97-482F-98DC-C92D7042425B}"/>
    <cellStyle name="Porcentagem 4 3" xfId="165" xr:uid="{BB3314EA-27A9-44E5-9F2D-546862853B6B}"/>
    <cellStyle name="Porcentagem 4 3 2" xfId="338" xr:uid="{7868780F-685F-4F63-B53E-E10D3FD34A51}"/>
    <cellStyle name="Porcentagem 4 4" xfId="166" xr:uid="{32E9521E-0937-4C8E-A486-EE991FF053E7}"/>
    <cellStyle name="Porcentagem 4 4 2" xfId="339" xr:uid="{68362AC8-CACD-49BF-91C7-EBA5514F535F}"/>
    <cellStyle name="Porcentagem 4 5" xfId="167" xr:uid="{FD2660F1-CACA-46D2-8999-3B4B64E20C18}"/>
    <cellStyle name="Porcentagem 4 5 2" xfId="340" xr:uid="{A98710D5-226B-40C7-AEEF-876D8BFC6D4D}"/>
    <cellStyle name="Porcentagem 4 6" xfId="168" xr:uid="{259DFB7C-8BF0-4223-9D59-9A2042D917C3}"/>
    <cellStyle name="Porcentagem 4 6 2" xfId="341" xr:uid="{9B5C1301-094B-48BA-9B69-129B8A2D94B8}"/>
    <cellStyle name="Porcentagem 4 7" xfId="169" xr:uid="{038A0FA4-D7A8-46FD-A0EC-222FC9FB05EB}"/>
    <cellStyle name="Porcentagem 4 7 2" xfId="342" xr:uid="{2EE517D8-B8AD-47A0-B080-A38C8D66189A}"/>
    <cellStyle name="Porcentagem 4 8" xfId="336" xr:uid="{8E428614-ADF6-4B0C-8339-D9F3140B0D06}"/>
    <cellStyle name="Porcentagem 5" xfId="170" xr:uid="{DA76A507-F72D-45CE-BEA0-C4F86915B3C8}"/>
    <cellStyle name="Porcentagem 5 2" xfId="343" xr:uid="{775A2926-4818-495B-B5B0-0AB8B5B31511}"/>
    <cellStyle name="Porcentagem 6" xfId="190" xr:uid="{E5951ECB-D125-4E2E-A300-7558FF3C1DE7}"/>
    <cellStyle name="Saída 2" xfId="171" xr:uid="{F09D7576-6954-4E4D-A184-9DD7B1BA1F1D}"/>
    <cellStyle name="Saída 2 2" xfId="344" xr:uid="{35B1B96F-55C4-4C76-82C6-52DEF874BECE}"/>
    <cellStyle name="Saída 3" xfId="172" xr:uid="{925447BE-1425-45F6-80C5-D090E0101CE5}"/>
    <cellStyle name="Saída 3 2" xfId="345" xr:uid="{D5F55AD6-7CF4-4DCF-9BD7-ED75590B83DE}"/>
    <cellStyle name="Tab Jud 2000" xfId="173" xr:uid="{D3AB7293-5CB6-4D6C-B743-3C27C68064B3}"/>
    <cellStyle name="Tab Jud 2000 2" xfId="346" xr:uid="{26129EC7-345D-4CC5-8086-123A9FDC9908}"/>
    <cellStyle name="Texto de Aviso 2" xfId="174" xr:uid="{C12278BB-5830-4D16-B0EB-B71302DF5D04}"/>
    <cellStyle name="Texto de Aviso 2 2" xfId="347" xr:uid="{02A459AE-B1E8-409B-B072-AF20B349CC0C}"/>
    <cellStyle name="Texto Explicativo 2" xfId="175" xr:uid="{0E7032E9-D10E-44AD-B790-98EED8732A6D}"/>
    <cellStyle name="Texto Explicativo 2 2" xfId="348" xr:uid="{411EB92F-27D9-4DB7-BDF4-C277D287E39B}"/>
    <cellStyle name="Título 1 1" xfId="176" xr:uid="{22CD8463-3B6A-42C1-8D20-59D5B788E95D}"/>
    <cellStyle name="Título 1 1 2" xfId="351" xr:uid="{4F7BE5F0-24E2-4B37-BCD6-4D472DF0DFDA}"/>
    <cellStyle name="Título 1 2" xfId="177" xr:uid="{534E8727-975D-41A2-9B0C-A8921244D345}"/>
    <cellStyle name="Título 1 2 2" xfId="352" xr:uid="{00444AA8-7158-42D4-8C5A-5C0EA8DF6FAB}"/>
    <cellStyle name="Título 1 3" xfId="178" xr:uid="{F965736F-2619-4F90-A801-48F28EEB1AA6}"/>
    <cellStyle name="Título 1 3 2" xfId="353" xr:uid="{5C307F5C-5FDA-4439-8865-B58970DBC54A}"/>
    <cellStyle name="Título 2 2" xfId="179" xr:uid="{A6419713-FCD7-4DFC-B968-172FC997F715}"/>
    <cellStyle name="Título 2 2 2" xfId="354" xr:uid="{1A7C4F8D-CC88-4124-B9BE-FEEF016E377B}"/>
    <cellStyle name="Título 3 2" xfId="180" xr:uid="{E727D51F-AF81-4835-B521-6BC2724C8255}"/>
    <cellStyle name="Título 3 2 2" xfId="355" xr:uid="{5651C9DA-70F4-4D83-940D-C118B2660AA4}"/>
    <cellStyle name="Título 4 2" xfId="181" xr:uid="{75BEF997-8435-462B-BD01-E5DBF1CBEAC3}"/>
    <cellStyle name="Título 4 2 2" xfId="356" xr:uid="{4F2E748D-B4C7-4353-8301-4A6FBC350405}"/>
    <cellStyle name="Título 5" xfId="182" xr:uid="{3A82E76B-0FE4-4F92-9846-F72B8554BF58}"/>
    <cellStyle name="Título 5 2" xfId="357" xr:uid="{D355D01F-B4A2-452E-8C6B-399BD73AB8D3}"/>
    <cellStyle name="Título 6" xfId="183" xr:uid="{933DB316-2990-4669-BA53-DF82F0A24865}"/>
    <cellStyle name="Total" xfId="184" builtinId="25" customBuiltin="1"/>
    <cellStyle name="Total 2" xfId="185" xr:uid="{55478092-D9B6-475E-BE09-877AB200473E}"/>
    <cellStyle name="Total 2 2" xfId="349" xr:uid="{EDFD462C-E75E-4920-8730-19273F00589E}"/>
    <cellStyle name="Total 3" xfId="186" xr:uid="{4C73B13D-C963-44BC-B3A8-7E37E78E4C8D}"/>
    <cellStyle name="Total 3 2" xfId="350" xr:uid="{601BA029-1ABA-454F-9C6B-76492E377120}"/>
    <cellStyle name="Vírgula 2" xfId="187" xr:uid="{44DD4F2A-FA67-4907-9FFC-69F6C39FEBCE}"/>
    <cellStyle name="Vírgula 2 2" xfId="358" xr:uid="{9F181667-9441-42AF-9B3E-1B2FD732D54E}"/>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602155</xdr:colOff>
      <xdr:row>3</xdr:row>
      <xdr:rowOff>43793</xdr:rowOff>
    </xdr:from>
    <xdr:to>
      <xdr:col>6</xdr:col>
      <xdr:colOff>672625</xdr:colOff>
      <xdr:row>3</xdr:row>
      <xdr:rowOff>3254166</xdr:rowOff>
    </xdr:to>
    <xdr:pic>
      <xdr:nvPicPr>
        <xdr:cNvPr id="3" name="Imagem 2">
          <a:extLst>
            <a:ext uri="{FF2B5EF4-FFF2-40B4-BE49-F238E27FC236}">
              <a16:creationId xmlns:a16="http://schemas.microsoft.com/office/drawing/2014/main" id="{DFF18BC3-98E8-EB05-A877-F1A24236A15A}"/>
            </a:ext>
          </a:extLst>
        </xdr:cNvPr>
        <xdr:cNvPicPr>
          <a:picLocks noChangeAspect="1"/>
        </xdr:cNvPicPr>
      </xdr:nvPicPr>
      <xdr:blipFill>
        <a:blip xmlns:r="http://schemas.openxmlformats.org/officeDocument/2006/relationships" r:embed="rId1"/>
        <a:stretch>
          <a:fillRect/>
        </a:stretch>
      </xdr:blipFill>
      <xdr:spPr>
        <a:xfrm>
          <a:off x="7280603" y="1434224"/>
          <a:ext cx="3658111" cy="3210373"/>
        </a:xfrm>
        <a:prstGeom prst="rect">
          <a:avLst/>
        </a:prstGeom>
      </xdr:spPr>
    </xdr:pic>
    <xdr:clientData/>
  </xdr:twoCellAnchor>
  <xdr:twoCellAnchor editAs="oneCell">
    <xdr:from>
      <xdr:col>1</xdr:col>
      <xdr:colOff>114301</xdr:colOff>
      <xdr:row>1</xdr:row>
      <xdr:rowOff>123825</xdr:rowOff>
    </xdr:from>
    <xdr:to>
      <xdr:col>1</xdr:col>
      <xdr:colOff>3076467</xdr:colOff>
      <xdr:row>1</xdr:row>
      <xdr:rowOff>2248538</xdr:rowOff>
    </xdr:to>
    <xdr:pic>
      <xdr:nvPicPr>
        <xdr:cNvPr id="2" name="Imagem 1">
          <a:extLst>
            <a:ext uri="{FF2B5EF4-FFF2-40B4-BE49-F238E27FC236}">
              <a16:creationId xmlns:a16="http://schemas.microsoft.com/office/drawing/2014/main" id="{CC395D27-2ACB-4BC1-A4A3-DA55026475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8611" y="561756"/>
          <a:ext cx="2962166" cy="2124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209551</xdr:rowOff>
    </xdr:from>
    <xdr:to>
      <xdr:col>1</xdr:col>
      <xdr:colOff>3810000</xdr:colOff>
      <xdr:row>2</xdr:row>
      <xdr:rowOff>9526</xdr:rowOff>
    </xdr:to>
    <xdr:pic>
      <xdr:nvPicPr>
        <xdr:cNvPr id="2" name="Imagem 1">
          <a:extLst>
            <a:ext uri="{FF2B5EF4-FFF2-40B4-BE49-F238E27FC236}">
              <a16:creationId xmlns:a16="http://schemas.microsoft.com/office/drawing/2014/main" id="{9DF306A4-15B8-4F6D-B6E1-4E4EDF04A4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0" y="495301"/>
          <a:ext cx="3324225" cy="2457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133350</xdr:rowOff>
    </xdr:from>
    <xdr:to>
      <xdr:col>6</xdr:col>
      <xdr:colOff>209550</xdr:colOff>
      <xdr:row>17</xdr:row>
      <xdr:rowOff>95250</xdr:rowOff>
    </xdr:to>
    <xdr:pic>
      <xdr:nvPicPr>
        <xdr:cNvPr id="6257" name="Imagem 1">
          <a:extLst>
            <a:ext uri="{FF2B5EF4-FFF2-40B4-BE49-F238E27FC236}">
              <a16:creationId xmlns:a16="http://schemas.microsoft.com/office/drawing/2014/main" id="{C0F097BC-0E07-CF1A-E0F9-2BFE3084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33350"/>
          <a:ext cx="4238625" cy="335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xandre.yamaguchi\Desktop\Atualiza&#231;&#227;o%20das%20Tabelas\Tabela_procmed_publicacao_01032026.xlsx" TargetMode="External"/><Relationship Id="rId1" Type="http://schemas.openxmlformats.org/officeDocument/2006/relationships/externalLinkPath" Target="/Users/alexandre.yamaguchi/Desktop/Atualiza&#231;&#227;o%20das%20Tabelas/Tabela_procmed_publicacao_0103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jdf-my.sharepoint.com/personal/t312989_tjdft_jus_br/Documents/Arquivos%20de%20Chat%20do%20Microsoft%20Teams/TUSS_Vigencia_2023_v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t312989\Downloads\Eventos%20reajustados%20patologia.xlsx" TargetMode="External"/><Relationship Id="rId1" Type="http://schemas.openxmlformats.org/officeDocument/2006/relationships/externalLinkPath" Target="/Users/t312989/Downloads/Eventos%20reajustados%20patolog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cumentos\seg_seab_suabe$\Users\t312989\Downloads\tab-ref-2019-Ultima%20versa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T"/>
      <sheetName val="Porte Honorário"/>
      <sheetName val="Porte Anestésico"/>
      <sheetName val="UCO"/>
      <sheetName val="Filme"/>
      <sheetName val="Plan1"/>
    </sheetNames>
    <sheetDataSet>
      <sheetData sheetId="0"/>
      <sheetData sheetId="1">
        <row r="1">
          <cell r="A1" t="str">
            <v>PORTE</v>
          </cell>
          <cell r="B1" t="str">
            <v>Valor de 2008</v>
          </cell>
          <cell r="C1" t="str">
            <v>Valor 18/10/2012</v>
          </cell>
          <cell r="D1" t="str">
            <v>% (2008/2012)</v>
          </cell>
          <cell r="E1" t="str">
            <v>Radiologia
Tabela 1º/01/2015 (2014 * 3,78%)</v>
          </cell>
          <cell r="F1" t="str">
            <v>Patologia
Tabela 1º/01/2016 (2015 * 5,00%)</v>
          </cell>
          <cell r="G1" t="str">
            <v>Tabela 1º/01/2017 (2016 * 6,50%)</v>
          </cell>
          <cell r="H1" t="str">
            <v>Tabela 2018 (2017 * 1,73%)</v>
          </cell>
          <cell r="I1" t="str">
            <v>Tabela 2019 (2018 * 3,64%)</v>
          </cell>
          <cell r="J1" t="str">
            <v>Tabela 2021 (2019 * 3%)</v>
          </cell>
          <cell r="K1" t="str">
            <v>Reajuste Radiologia 1º/01/2021
(2015 * 3%)</v>
          </cell>
          <cell r="L1" t="str">
            <v>Tabela 2022 (2021 * 4,5%)</v>
          </cell>
          <cell r="M1" t="str">
            <v>Reajuste Radiologia 1º/04/2022
(2015 * 3% * 4,5%)</v>
          </cell>
          <cell r="N1" t="str">
            <v>Reajuste Radiologia 1º/04/2022
(2015 * 3% * 4,5% * 4,3%)</v>
          </cell>
          <cell r="O1" t="str">
            <v>Reajuste Patologia 1º/04/2022
(2016 * 4,5%)</v>
          </cell>
          <cell r="P1" t="str">
            <v>Tabela 2023 (2022 * 4,5%)</v>
          </cell>
          <cell r="Q1" t="str">
            <v>Tabela 2024 (2023 * 4,3%)</v>
          </cell>
          <cell r="R1" t="str">
            <v>Tabela 2025 (2024 * 4,3%)</v>
          </cell>
          <cell r="S1" t="str">
            <v>Reajuste Patologia 1º/03/2025
(2016 * 4,5% * 4,3%)</v>
          </cell>
          <cell r="T1" t="str">
            <v>Reajuste Radiologia 2026
(2015 * 3% * 4,5% * 4,3% * 4%)</v>
          </cell>
          <cell r="U1" t="str">
            <v>Tabela 2026 (2024 * 4,3% * 4%)</v>
          </cell>
          <cell r="V1" t="str">
            <v>Reajuste Patologia 1º/03/2026
(2016 * 4,5% * 4,3% * 4%)</v>
          </cell>
        </row>
        <row r="2">
          <cell r="A2">
            <v>0</v>
          </cell>
          <cell r="B2">
            <v>0</v>
          </cell>
          <cell r="C2">
            <v>0</v>
          </cell>
          <cell r="D2"/>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12.27</v>
          </cell>
          <cell r="O3">
            <v>11.98</v>
          </cell>
          <cell r="P3">
            <v>14.48</v>
          </cell>
          <cell r="Q3">
            <v>15.1</v>
          </cell>
          <cell r="R3">
            <v>15.75</v>
          </cell>
          <cell r="S3">
            <v>12.5</v>
          </cell>
          <cell r="T3">
            <v>12.76</v>
          </cell>
          <cell r="U3">
            <v>16.38</v>
          </cell>
          <cell r="V3">
            <v>13</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24.52</v>
          </cell>
          <cell r="O4">
            <v>23.97</v>
          </cell>
          <cell r="P4">
            <v>28.97</v>
          </cell>
          <cell r="Q4">
            <v>30.22</v>
          </cell>
          <cell r="R4">
            <v>31.52</v>
          </cell>
          <cell r="S4">
            <v>25</v>
          </cell>
          <cell r="T4">
            <v>25.5</v>
          </cell>
          <cell r="U4">
            <v>32.78</v>
          </cell>
          <cell r="V4">
            <v>26</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36.79</v>
          </cell>
          <cell r="O5">
            <v>35.950000000000003</v>
          </cell>
          <cell r="P5">
            <v>43.45</v>
          </cell>
          <cell r="Q5">
            <v>45.32</v>
          </cell>
          <cell r="R5">
            <v>47.27</v>
          </cell>
          <cell r="S5">
            <v>37.5</v>
          </cell>
          <cell r="T5">
            <v>38.26</v>
          </cell>
          <cell r="U5">
            <v>49.16</v>
          </cell>
          <cell r="V5">
            <v>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49.03</v>
          </cell>
          <cell r="O6">
            <v>47.93</v>
          </cell>
          <cell r="P6">
            <v>57.95</v>
          </cell>
          <cell r="Q6">
            <v>60.44</v>
          </cell>
          <cell r="R6">
            <v>63.04</v>
          </cell>
          <cell r="S6">
            <v>49.99</v>
          </cell>
          <cell r="T6">
            <v>50.99</v>
          </cell>
          <cell r="U6">
            <v>65.56</v>
          </cell>
          <cell r="V6">
            <v>51.99</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66.2</v>
          </cell>
          <cell r="O7">
            <v>64.709999999999994</v>
          </cell>
          <cell r="P7">
            <v>78.209999999999994</v>
          </cell>
          <cell r="Q7">
            <v>81.569999999999993</v>
          </cell>
          <cell r="R7">
            <v>85.08</v>
          </cell>
          <cell r="S7">
            <v>67.489999999999995</v>
          </cell>
          <cell r="T7">
            <v>68.849999999999994</v>
          </cell>
          <cell r="U7">
            <v>88.48</v>
          </cell>
          <cell r="V7">
            <v>70.19</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78.459999999999994</v>
          </cell>
          <cell r="O8">
            <v>76.69</v>
          </cell>
          <cell r="P8">
            <v>92.69</v>
          </cell>
          <cell r="Q8">
            <v>96.68</v>
          </cell>
          <cell r="R8">
            <v>100.84</v>
          </cell>
          <cell r="S8">
            <v>79.989999999999995</v>
          </cell>
          <cell r="T8">
            <v>81.599999999999994</v>
          </cell>
          <cell r="U8">
            <v>104.87</v>
          </cell>
          <cell r="V8">
            <v>83.19</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107.88</v>
          </cell>
          <cell r="O9">
            <v>105.45</v>
          </cell>
          <cell r="P9">
            <v>127.45</v>
          </cell>
          <cell r="Q9">
            <v>132.93</v>
          </cell>
          <cell r="R9">
            <v>138.65</v>
          </cell>
          <cell r="S9">
            <v>109.98</v>
          </cell>
          <cell r="T9">
            <v>112.2</v>
          </cell>
          <cell r="U9">
            <v>144.19999999999999</v>
          </cell>
          <cell r="V9">
            <v>114.38</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137.31</v>
          </cell>
          <cell r="O10">
            <v>134.21</v>
          </cell>
          <cell r="P10">
            <v>162.19999999999999</v>
          </cell>
          <cell r="Q10">
            <v>169.17</v>
          </cell>
          <cell r="R10">
            <v>176.44</v>
          </cell>
          <cell r="S10">
            <v>139.97999999999999</v>
          </cell>
          <cell r="T10">
            <v>142.80000000000001</v>
          </cell>
          <cell r="U10">
            <v>183.5</v>
          </cell>
          <cell r="V10">
            <v>145.58000000000001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156.91999999999999</v>
          </cell>
          <cell r="O11">
            <v>153.37</v>
          </cell>
          <cell r="P11">
            <v>185.36</v>
          </cell>
          <cell r="Q11">
            <v>193.33</v>
          </cell>
          <cell r="R11">
            <v>201.64</v>
          </cell>
          <cell r="S11">
            <v>159.96</v>
          </cell>
          <cell r="T11">
            <v>163.19999999999999</v>
          </cell>
          <cell r="U11">
            <v>209.71</v>
          </cell>
          <cell r="V11">
            <v>166.36</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187.57</v>
          </cell>
          <cell r="O12">
            <v>183.33</v>
          </cell>
          <cell r="P12">
            <v>221.57</v>
          </cell>
          <cell r="Q12">
            <v>231.1</v>
          </cell>
          <cell r="R12">
            <v>241.04</v>
          </cell>
          <cell r="S12">
            <v>191.21</v>
          </cell>
          <cell r="T12">
            <v>195.07</v>
          </cell>
          <cell r="U12">
            <v>250.68</v>
          </cell>
          <cell r="V12">
            <v>198.86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205.97</v>
          </cell>
          <cell r="O13">
            <v>201.32</v>
          </cell>
          <cell r="P13">
            <v>243.32</v>
          </cell>
          <cell r="Q13">
            <v>253.78</v>
          </cell>
          <cell r="R13">
            <v>264.69</v>
          </cell>
          <cell r="S13">
            <v>209.98</v>
          </cell>
          <cell r="T13">
            <v>214.21</v>
          </cell>
          <cell r="U13">
            <v>275.27999999999997</v>
          </cell>
          <cell r="V13">
            <v>218.38</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231.71</v>
          </cell>
          <cell r="O14">
            <v>226.47</v>
          </cell>
          <cell r="P14">
            <v>273.72000000000003</v>
          </cell>
          <cell r="Q14">
            <v>285.49</v>
          </cell>
          <cell r="R14">
            <v>297.77</v>
          </cell>
          <cell r="S14">
            <v>236.21</v>
          </cell>
          <cell r="T14">
            <v>240.98</v>
          </cell>
          <cell r="U14">
            <v>309.68</v>
          </cell>
          <cell r="V14">
            <v>245.66</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250.11</v>
          </cell>
          <cell r="O15">
            <v>244.45</v>
          </cell>
          <cell r="P15">
            <v>295.43</v>
          </cell>
          <cell r="Q15">
            <v>308.13</v>
          </cell>
          <cell r="R15">
            <v>321.38</v>
          </cell>
          <cell r="S15">
            <v>254.96</v>
          </cell>
          <cell r="T15">
            <v>260.11</v>
          </cell>
          <cell r="U15">
            <v>334.24</v>
          </cell>
          <cell r="V15">
            <v>265.16000000000003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269.73</v>
          </cell>
          <cell r="O16">
            <v>263.62</v>
          </cell>
          <cell r="P16">
            <v>318.61</v>
          </cell>
          <cell r="Q16">
            <v>332.31</v>
          </cell>
          <cell r="R16">
            <v>346.6</v>
          </cell>
          <cell r="S16">
            <v>274.95999999999998</v>
          </cell>
          <cell r="T16">
            <v>280.52</v>
          </cell>
          <cell r="U16">
            <v>360.46</v>
          </cell>
          <cell r="V16">
            <v>285.95999999999998</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286.88</v>
          </cell>
          <cell r="O17">
            <v>280.39999999999998</v>
          </cell>
          <cell r="P17">
            <v>338.9</v>
          </cell>
          <cell r="Q17">
            <v>353.47</v>
          </cell>
          <cell r="R17">
            <v>368.67</v>
          </cell>
          <cell r="S17">
            <v>292.45999999999998</v>
          </cell>
          <cell r="T17">
            <v>298.36</v>
          </cell>
          <cell r="U17">
            <v>383.42</v>
          </cell>
          <cell r="V17">
            <v>304.16000000000003</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312.64</v>
          </cell>
          <cell r="O18">
            <v>305.57</v>
          </cell>
          <cell r="P18">
            <v>369.31</v>
          </cell>
          <cell r="Q18">
            <v>385.19</v>
          </cell>
          <cell r="R18">
            <v>401.75</v>
          </cell>
          <cell r="S18">
            <v>318.70999999999998</v>
          </cell>
          <cell r="T18">
            <v>325.14999999999998</v>
          </cell>
          <cell r="U18">
            <v>417.82</v>
          </cell>
          <cell r="V18">
            <v>331.46</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343.27</v>
          </cell>
          <cell r="O19">
            <v>335.52</v>
          </cell>
          <cell r="P19">
            <v>405.51</v>
          </cell>
          <cell r="Q19">
            <v>422.95</v>
          </cell>
          <cell r="R19">
            <v>441.14</v>
          </cell>
          <cell r="S19">
            <v>349.95</v>
          </cell>
          <cell r="T19">
            <v>357</v>
          </cell>
          <cell r="U19">
            <v>458.79</v>
          </cell>
          <cell r="V19">
            <v>363.95</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375.16</v>
          </cell>
          <cell r="O20">
            <v>366.67</v>
          </cell>
          <cell r="P20">
            <v>443.15</v>
          </cell>
          <cell r="Q20">
            <v>462.21</v>
          </cell>
          <cell r="R20">
            <v>482.09</v>
          </cell>
          <cell r="S20">
            <v>382.44</v>
          </cell>
          <cell r="T20">
            <v>390.17</v>
          </cell>
          <cell r="U20">
            <v>501.37</v>
          </cell>
          <cell r="V20">
            <v>397.74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405.8</v>
          </cell>
          <cell r="O21">
            <v>396.63</v>
          </cell>
          <cell r="P21">
            <v>479.36</v>
          </cell>
          <cell r="Q21">
            <v>499.97</v>
          </cell>
          <cell r="R21">
            <v>521.47</v>
          </cell>
          <cell r="S21">
            <v>413.69</v>
          </cell>
          <cell r="T21">
            <v>422.03</v>
          </cell>
          <cell r="U21">
            <v>542.33000000000004</v>
          </cell>
          <cell r="V21">
            <v>430.24</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448.72</v>
          </cell>
          <cell r="O22">
            <v>438.57</v>
          </cell>
          <cell r="P22">
            <v>530.04</v>
          </cell>
          <cell r="Q22">
            <v>552.83000000000004</v>
          </cell>
          <cell r="R22">
            <v>576.6</v>
          </cell>
          <cell r="S22">
            <v>457.43</v>
          </cell>
          <cell r="T22">
            <v>466.67</v>
          </cell>
          <cell r="U22">
            <v>599.66</v>
          </cell>
          <cell r="V22">
            <v>475.73</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530.87</v>
          </cell>
          <cell r="O23">
            <v>518.86</v>
          </cell>
          <cell r="P23">
            <v>627.09</v>
          </cell>
          <cell r="Q23">
            <v>654.04999999999995</v>
          </cell>
          <cell r="R23">
            <v>682.17</v>
          </cell>
          <cell r="S23">
            <v>541.16999999999996</v>
          </cell>
          <cell r="T23">
            <v>552.1</v>
          </cell>
          <cell r="U23">
            <v>709.46</v>
          </cell>
          <cell r="V23">
            <v>562.82000000000005</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573.78</v>
          </cell>
          <cell r="O24">
            <v>560.79999999999995</v>
          </cell>
          <cell r="P24">
            <v>677.78</v>
          </cell>
          <cell r="Q24">
            <v>706.92</v>
          </cell>
          <cell r="R24">
            <v>737.32</v>
          </cell>
          <cell r="S24">
            <v>584.91</v>
          </cell>
          <cell r="T24">
            <v>596.73</v>
          </cell>
          <cell r="U24">
            <v>766.81</v>
          </cell>
          <cell r="V24">
            <v>608.30999999999995</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600.74</v>
          </cell>
          <cell r="O25">
            <v>587.16</v>
          </cell>
          <cell r="P25">
            <v>709.64</v>
          </cell>
          <cell r="Q25">
            <v>740.15</v>
          </cell>
          <cell r="R25">
            <v>771.98</v>
          </cell>
          <cell r="S25">
            <v>612.41</v>
          </cell>
          <cell r="T25">
            <v>624.77</v>
          </cell>
          <cell r="U25">
            <v>802.86</v>
          </cell>
          <cell r="V25">
            <v>636.91</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637.52</v>
          </cell>
          <cell r="O26">
            <v>623.11</v>
          </cell>
          <cell r="P26">
            <v>753.09</v>
          </cell>
          <cell r="Q26">
            <v>785.47</v>
          </cell>
          <cell r="R26">
            <v>819.25</v>
          </cell>
          <cell r="S26">
            <v>649.9</v>
          </cell>
          <cell r="T26">
            <v>663.02</v>
          </cell>
          <cell r="U26">
            <v>852.02</v>
          </cell>
          <cell r="V26">
            <v>675.9</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680.43</v>
          </cell>
          <cell r="O27">
            <v>665.05</v>
          </cell>
          <cell r="P27">
            <v>803.77</v>
          </cell>
          <cell r="Q27">
            <v>838.33</v>
          </cell>
          <cell r="R27">
            <v>874.38</v>
          </cell>
          <cell r="S27">
            <v>693.65</v>
          </cell>
          <cell r="T27">
            <v>707.65</v>
          </cell>
          <cell r="U27">
            <v>909.36</v>
          </cell>
          <cell r="V27">
            <v>721.4</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741.73</v>
          </cell>
          <cell r="O28">
            <v>724.96</v>
          </cell>
          <cell r="P28">
            <v>876.18</v>
          </cell>
          <cell r="Q28">
            <v>913.86</v>
          </cell>
          <cell r="R28">
            <v>953.16</v>
          </cell>
          <cell r="S28">
            <v>756.13</v>
          </cell>
          <cell r="T28">
            <v>771.4</v>
          </cell>
          <cell r="U28">
            <v>991.29</v>
          </cell>
          <cell r="V28">
            <v>786.38</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816.51</v>
          </cell>
          <cell r="O29">
            <v>798.06</v>
          </cell>
          <cell r="P29">
            <v>964.54</v>
          </cell>
          <cell r="Q29">
            <v>1006.02</v>
          </cell>
          <cell r="R29">
            <v>1049.28</v>
          </cell>
          <cell r="S29">
            <v>832.38</v>
          </cell>
          <cell r="T29">
            <v>849.17</v>
          </cell>
          <cell r="U29">
            <v>1091.25</v>
          </cell>
          <cell r="V29">
            <v>865.68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876.59</v>
          </cell>
          <cell r="O30">
            <v>856.76</v>
          </cell>
          <cell r="P30">
            <v>1035.48</v>
          </cell>
          <cell r="Q30">
            <v>1080.01</v>
          </cell>
          <cell r="R30">
            <v>1126.45</v>
          </cell>
          <cell r="S30">
            <v>893.6</v>
          </cell>
          <cell r="T30">
            <v>911.65</v>
          </cell>
          <cell r="U30">
            <v>1171.51</v>
          </cell>
          <cell r="V30">
            <v>929.34</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950.15</v>
          </cell>
          <cell r="O31">
            <v>928.66</v>
          </cell>
          <cell r="P31">
            <v>1122.3699999999999</v>
          </cell>
          <cell r="Q31">
            <v>1170.6300000000001</v>
          </cell>
          <cell r="R31">
            <v>1220.97</v>
          </cell>
          <cell r="S31">
            <v>968.59</v>
          </cell>
          <cell r="T31">
            <v>988.16</v>
          </cell>
          <cell r="U31">
            <v>1269.81</v>
          </cell>
          <cell r="V31">
            <v>1007.33</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1054.3599999999999</v>
          </cell>
          <cell r="O32">
            <v>1030.53</v>
          </cell>
          <cell r="P32">
            <v>1245.48</v>
          </cell>
          <cell r="Q32">
            <v>1299.04</v>
          </cell>
          <cell r="R32">
            <v>1354.9</v>
          </cell>
          <cell r="S32">
            <v>1074.8399999999999</v>
          </cell>
          <cell r="T32">
            <v>1096.53</v>
          </cell>
          <cell r="U32">
            <v>1409.1</v>
          </cell>
          <cell r="V32">
            <v>1117.83</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1115.6600000000001</v>
          </cell>
          <cell r="O33">
            <v>1090.44</v>
          </cell>
          <cell r="P33">
            <v>1317.89</v>
          </cell>
          <cell r="Q33">
            <v>1374.56</v>
          </cell>
          <cell r="R33">
            <v>1433.67</v>
          </cell>
          <cell r="S33">
            <v>1137.33</v>
          </cell>
          <cell r="T33">
            <v>1160.29</v>
          </cell>
          <cell r="U33">
            <v>1491.02</v>
          </cell>
          <cell r="V33">
            <v>1182.82</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1223.55</v>
          </cell>
          <cell r="O34">
            <v>1195.8900000000001</v>
          </cell>
          <cell r="P34">
            <v>1445.34</v>
          </cell>
          <cell r="Q34">
            <v>1507.49</v>
          </cell>
          <cell r="R34">
            <v>1572.31</v>
          </cell>
          <cell r="S34">
            <v>1247.31</v>
          </cell>
          <cell r="T34">
            <v>1272.49</v>
          </cell>
          <cell r="U34">
            <v>1635.2</v>
          </cell>
          <cell r="V34">
            <v>1297.2</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1342.48</v>
          </cell>
          <cell r="O35">
            <v>1312.12</v>
          </cell>
          <cell r="P35">
            <v>1585.83</v>
          </cell>
          <cell r="Q35">
            <v>1654.02</v>
          </cell>
          <cell r="R35">
            <v>1725.14</v>
          </cell>
          <cell r="S35">
            <v>1368.54</v>
          </cell>
          <cell r="T35">
            <v>1396.18</v>
          </cell>
          <cell r="U35">
            <v>1794.15</v>
          </cell>
          <cell r="V35">
            <v>1423.28</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1391.51</v>
          </cell>
          <cell r="O36">
            <v>1360.05</v>
          </cell>
          <cell r="P36">
            <v>1643.73</v>
          </cell>
          <cell r="Q36">
            <v>1714.41</v>
          </cell>
          <cell r="R36">
            <v>1788.13</v>
          </cell>
          <cell r="S36">
            <v>1418.53</v>
          </cell>
          <cell r="T36">
            <v>1447.17</v>
          </cell>
          <cell r="U36">
            <v>1859.66</v>
          </cell>
          <cell r="V36">
            <v>1475.27</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1495.72</v>
          </cell>
          <cell r="O37">
            <v>1461.9</v>
          </cell>
          <cell r="P37">
            <v>1766.84</v>
          </cell>
          <cell r="Q37">
            <v>1842.81</v>
          </cell>
          <cell r="R37">
            <v>1922.05</v>
          </cell>
          <cell r="S37">
            <v>1524.76</v>
          </cell>
          <cell r="T37">
            <v>1555.55</v>
          </cell>
          <cell r="U37">
            <v>1998.93</v>
          </cell>
          <cell r="V37">
            <v>1585.75</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1832.87</v>
          </cell>
          <cell r="O38">
            <v>1791.43</v>
          </cell>
          <cell r="P38">
            <v>2165.11</v>
          </cell>
          <cell r="Q38">
            <v>2258.21</v>
          </cell>
          <cell r="R38">
            <v>2355.31</v>
          </cell>
          <cell r="S38">
            <v>1868.46</v>
          </cell>
          <cell r="T38">
            <v>1906.18</v>
          </cell>
          <cell r="U38">
            <v>2449.52</v>
          </cell>
          <cell r="V38">
            <v>1943.2</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2016.78</v>
          </cell>
          <cell r="O39">
            <v>1971.17</v>
          </cell>
          <cell r="P39">
            <v>2382.34</v>
          </cell>
          <cell r="Q39">
            <v>2484.7800000000002</v>
          </cell>
          <cell r="R39">
            <v>2591.63</v>
          </cell>
          <cell r="S39">
            <v>2055.9299999999998</v>
          </cell>
          <cell r="T39">
            <v>2097.4499999999998</v>
          </cell>
          <cell r="U39">
            <v>2695.3</v>
          </cell>
          <cell r="V39">
            <v>2138.17</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2212.92</v>
          </cell>
          <cell r="O40">
            <v>2162.9</v>
          </cell>
          <cell r="P40">
            <v>2614.06</v>
          </cell>
          <cell r="Q40">
            <v>2726.46</v>
          </cell>
          <cell r="R40">
            <v>2843.7</v>
          </cell>
          <cell r="S40">
            <v>2255.9</v>
          </cell>
          <cell r="T40">
            <v>2301.44</v>
          </cell>
          <cell r="U40">
            <v>2957.45</v>
          </cell>
          <cell r="V40">
            <v>2346.14</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2447.1</v>
          </cell>
          <cell r="O41">
            <v>2391.7600000000002</v>
          </cell>
          <cell r="P41">
            <v>2890.67</v>
          </cell>
          <cell r="Q41">
            <v>3014.97</v>
          </cell>
          <cell r="R41">
            <v>3144.61</v>
          </cell>
          <cell r="S41">
            <v>2494.61</v>
          </cell>
          <cell r="T41">
            <v>2544.98</v>
          </cell>
          <cell r="U41">
            <v>3270.39</v>
          </cell>
          <cell r="V41">
            <v>2594.39</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2727.85</v>
          </cell>
          <cell r="O42">
            <v>2666.18</v>
          </cell>
          <cell r="P42">
            <v>3222.31</v>
          </cell>
          <cell r="Q42">
            <v>3360.87</v>
          </cell>
          <cell r="R42">
            <v>3505.39</v>
          </cell>
          <cell r="S42">
            <v>2780.83</v>
          </cell>
          <cell r="T42">
            <v>2836.96</v>
          </cell>
          <cell r="U42">
            <v>3645.61</v>
          </cell>
          <cell r="V42">
            <v>2892.06</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2966.94</v>
          </cell>
          <cell r="O43">
            <v>2899.84</v>
          </cell>
          <cell r="P43">
            <v>3504.73</v>
          </cell>
          <cell r="Q43">
            <v>3655.43</v>
          </cell>
          <cell r="R43">
            <v>3812.61</v>
          </cell>
          <cell r="S43">
            <v>3024.53</v>
          </cell>
          <cell r="T43">
            <v>3085.62</v>
          </cell>
          <cell r="U43">
            <v>3965.11</v>
          </cell>
          <cell r="V43">
            <v>3145.51</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3273.42</v>
          </cell>
          <cell r="O44">
            <v>3199.41</v>
          </cell>
          <cell r="P44">
            <v>3866.78</v>
          </cell>
          <cell r="Q44">
            <v>4033.05</v>
          </cell>
          <cell r="R44">
            <v>4206.47</v>
          </cell>
          <cell r="S44">
            <v>3336.98</v>
          </cell>
          <cell r="T44">
            <v>3404.36</v>
          </cell>
          <cell r="U44">
            <v>4374.7299999999996</v>
          </cell>
          <cell r="V44">
            <v>3470.46</v>
          </cell>
        </row>
      </sheetData>
      <sheetData sheetId="2"/>
      <sheetData sheetId="3">
        <row r="33">
          <cell r="A33">
            <v>14.94</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 Honorário"/>
      <sheetName val="Porte Anestésico"/>
      <sheetName val="UCO"/>
      <sheetName val="Filme"/>
      <sheetName val="Plan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1"/>
      <sheetName val="Planilha2"/>
    </sheetNames>
    <sheetDataSet>
      <sheetData sheetId="0">
        <row r="1">
          <cell r="A1" t="str">
            <v>CÓDIGO</v>
          </cell>
          <cell r="B1" t="str">
            <v>DESCRIÇÃO</v>
          </cell>
          <cell r="C1" t="str">
            <v>TABELA</v>
          </cell>
        </row>
        <row r="2">
          <cell r="A2" t="str">
            <v>3.14.03.398</v>
          </cell>
          <cell r="B2" t="str">
            <v>Metanefrinas plasmáticas</v>
          </cell>
          <cell r="C2" t="str">
            <v>TABREF-2025-Valorada</v>
          </cell>
        </row>
        <row r="3">
          <cell r="A3" t="str">
            <v>4.01.01.010</v>
          </cell>
          <cell r="B3" t="str">
            <v>ECG convencional de até 12 derivações</v>
          </cell>
          <cell r="C3" t="str">
            <v>TABREF-2025-porte2025</v>
          </cell>
        </row>
        <row r="4">
          <cell r="A4" t="str">
            <v>4.03.01.010</v>
          </cell>
          <cell r="B4" t="str">
            <v>3-metil histidina, pesquisa e/ou dosagem no soro</v>
          </cell>
          <cell r="C4" t="str">
            <v>TABREF-2025-porte 6</v>
          </cell>
        </row>
        <row r="5">
          <cell r="A5" t="str">
            <v>4.03.01.028</v>
          </cell>
          <cell r="B5" t="str">
            <v>5-nucleotidase - pesquisa e/ou dosagem</v>
          </cell>
          <cell r="C5" t="str">
            <v>TABREF-2025-porte 6</v>
          </cell>
        </row>
        <row r="6">
          <cell r="A6" t="str">
            <v>4.03.01.036</v>
          </cell>
          <cell r="B6" t="str">
            <v>Acetaminofen - pesquisa e/ou dosagem</v>
          </cell>
          <cell r="C6" t="str">
            <v>TABREF-2025-porte 6</v>
          </cell>
        </row>
        <row r="7">
          <cell r="A7" t="str">
            <v>4.03.01.044</v>
          </cell>
          <cell r="B7" t="str">
            <v>Acetilcolinesterase, em eritrócitos - pesquisa e/ou dosagem</v>
          </cell>
          <cell r="C7" t="str">
            <v>TABREF-2025-porte 6</v>
          </cell>
        </row>
        <row r="8">
          <cell r="A8" t="str">
            <v>4.03.01.052</v>
          </cell>
          <cell r="B8" t="str">
            <v>Acetona, pesquisa e/ou dosagem no soro</v>
          </cell>
          <cell r="C8" t="str">
            <v>TABREF-2025-porte 6</v>
          </cell>
        </row>
        <row r="9">
          <cell r="A9" t="str">
            <v>4.03.01.060</v>
          </cell>
          <cell r="B9" t="str">
            <v>Ácido ascórbico (vitamina C) - pesquisa e/ou dosagem</v>
          </cell>
          <cell r="C9" t="str">
            <v>TABREF-2025-porte 6</v>
          </cell>
        </row>
        <row r="10">
          <cell r="A10" t="str">
            <v>4.03.01.079</v>
          </cell>
          <cell r="B10" t="str">
            <v>Ácido beta hidroxi butírico - pesquisa e/ou dosagem</v>
          </cell>
          <cell r="C10" t="str">
            <v>TABREF-2025-porte 6</v>
          </cell>
        </row>
        <row r="11">
          <cell r="A11" t="str">
            <v>4.03.01.087</v>
          </cell>
          <cell r="B11" t="str">
            <v>Ácido fólico, pesquisa e/ou dosagem nos eritrócitos</v>
          </cell>
          <cell r="C11" t="str">
            <v>TABREF-2025-porte 6</v>
          </cell>
        </row>
        <row r="12">
          <cell r="A12" t="str">
            <v>4.03.01.095</v>
          </cell>
          <cell r="B12" t="str">
            <v>Ácido glioxílico - pesquisa e/ou dosagem</v>
          </cell>
          <cell r="C12" t="str">
            <v>TABREF-2025-porte 6</v>
          </cell>
        </row>
        <row r="13">
          <cell r="A13" t="str">
            <v>4.03.01.109</v>
          </cell>
          <cell r="B13" t="str">
            <v>Ácido láctico (lactato) - pesquisa e/ou dosagem</v>
          </cell>
          <cell r="C13" t="str">
            <v>TABREF-2025-porte 6</v>
          </cell>
        </row>
        <row r="14">
          <cell r="A14" t="str">
            <v>4.03.01.117</v>
          </cell>
          <cell r="B14" t="str">
            <v>Ácido orótico - pesquisa e/ou dosagem</v>
          </cell>
          <cell r="C14" t="str">
            <v>TABREF-2025-porte 6</v>
          </cell>
        </row>
        <row r="15">
          <cell r="A15" t="str">
            <v>4.03.01.125</v>
          </cell>
          <cell r="B15" t="str">
            <v>Ácido oxálico - pesquisa e/ou dosagem</v>
          </cell>
          <cell r="C15" t="str">
            <v>TABREF-2025-porte 6</v>
          </cell>
        </row>
        <row r="16">
          <cell r="A16" t="str">
            <v>4.03.01.133</v>
          </cell>
          <cell r="B16" t="str">
            <v>Ácido pirúvico - pesquisa e/ou dosagem</v>
          </cell>
          <cell r="C16" t="str">
            <v>TABREF-2025-porte 6</v>
          </cell>
        </row>
        <row r="17">
          <cell r="A17" t="str">
            <v>4.03.01.141</v>
          </cell>
          <cell r="B17" t="str">
            <v>Ácido siálico - pesquisa e/ou dosagem</v>
          </cell>
          <cell r="C17" t="str">
            <v>TABREF-2025-porte 6</v>
          </cell>
        </row>
        <row r="18">
          <cell r="A18" t="str">
            <v>4.03.01.150</v>
          </cell>
          <cell r="B18" t="str">
            <v>Ácido úrico - pesquisa e/ou dosagem</v>
          </cell>
          <cell r="C18" t="str">
            <v>TABREF-2025-porte 6</v>
          </cell>
        </row>
        <row r="19">
          <cell r="A19" t="str">
            <v>4.03.01.168</v>
          </cell>
          <cell r="B19" t="str">
            <v>Ácido valpróico - pesquisa e/ou dosagem</v>
          </cell>
          <cell r="C19" t="str">
            <v>TABREF-2025-porte 6</v>
          </cell>
        </row>
        <row r="20">
          <cell r="A20" t="str">
            <v>4.03.01.176</v>
          </cell>
          <cell r="B20" t="str">
            <v>Ácidos biliares - pesquisa e/ou dosagem</v>
          </cell>
          <cell r="C20" t="str">
            <v>TABREF-2025-porte 6</v>
          </cell>
        </row>
        <row r="21">
          <cell r="A21" t="str">
            <v>4.03.01.184</v>
          </cell>
          <cell r="B21" t="str">
            <v>Ácidos graxos livres - pesquisa e/ou dosagem</v>
          </cell>
          <cell r="C21" t="str">
            <v>TABREF-2025-porte 6</v>
          </cell>
        </row>
        <row r="22">
          <cell r="A22" t="str">
            <v>4.03.01.192</v>
          </cell>
          <cell r="B22" t="str">
            <v>Ácidos orgânicos (perfil quantitativo)</v>
          </cell>
          <cell r="C22" t="str">
            <v>TABREF-2025-porte 6</v>
          </cell>
        </row>
        <row r="23">
          <cell r="A23" t="str">
            <v>4.03.01.206</v>
          </cell>
          <cell r="B23" t="str">
            <v>Acilcarnitinas (perfil qualitativo)</v>
          </cell>
          <cell r="C23" t="str">
            <v>TABREF-2025-porte 6</v>
          </cell>
        </row>
        <row r="24">
          <cell r="A24" t="str">
            <v>4.03.01.214</v>
          </cell>
          <cell r="B24" t="str">
            <v>Acilcarnitinas (perfil quantitativo)</v>
          </cell>
          <cell r="C24" t="str">
            <v>TABREF-2025-porte 6</v>
          </cell>
        </row>
        <row r="25">
          <cell r="A25" t="str">
            <v>4.03.01.222</v>
          </cell>
          <cell r="B25" t="str">
            <v>Albumina - pesquisa e/ou dosagem</v>
          </cell>
          <cell r="C25" t="str">
            <v>TABREF-2025-porte 6</v>
          </cell>
        </row>
        <row r="26">
          <cell r="A26" t="str">
            <v>4.03.01.230</v>
          </cell>
          <cell r="B26" t="str">
            <v>Aldolase - pesquisa e/ou dosagem</v>
          </cell>
          <cell r="C26" t="str">
            <v>TABREF-2025-porte 6</v>
          </cell>
        </row>
        <row r="27">
          <cell r="A27" t="str">
            <v>4.03.01.249</v>
          </cell>
          <cell r="B27" t="str">
            <v>Alfa-1-antitripsina, pesquisa e/ou dosagem no soro</v>
          </cell>
          <cell r="C27" t="str">
            <v>TABREF-2025-porte 6</v>
          </cell>
        </row>
        <row r="28">
          <cell r="A28" t="str">
            <v>4.03.01.257</v>
          </cell>
          <cell r="B28" t="str">
            <v>Alfa-1-glicoproteína ácida - pesquisa e/ou dosagem</v>
          </cell>
          <cell r="C28" t="str">
            <v>TABREF-2025-porte 6</v>
          </cell>
        </row>
        <row r="29">
          <cell r="A29" t="str">
            <v>4.03.01.265</v>
          </cell>
          <cell r="B29" t="str">
            <v>Alfa-2-macroglobulina - pesquisa e/ou dosagem</v>
          </cell>
          <cell r="C29" t="str">
            <v>TABREF-2025-porte 6</v>
          </cell>
        </row>
        <row r="30">
          <cell r="A30" t="str">
            <v>4.03.01.273</v>
          </cell>
          <cell r="B30" t="str">
            <v>Alumínio, pesquisa e/ou dosagem no soro</v>
          </cell>
          <cell r="C30" t="str">
            <v>TABREF-2025-porte 6</v>
          </cell>
        </row>
        <row r="31">
          <cell r="A31" t="str">
            <v>4.03.01.281</v>
          </cell>
          <cell r="B31" t="str">
            <v>Amilase - pesquisa e/ou dosagem</v>
          </cell>
          <cell r="C31" t="str">
            <v>TABREF-2025-porte 6</v>
          </cell>
        </row>
        <row r="32">
          <cell r="A32" t="str">
            <v>4.03.01.290</v>
          </cell>
          <cell r="B32" t="str">
            <v>Aminoácidos, fracionamento e quantificação</v>
          </cell>
          <cell r="C32" t="str">
            <v>TABREF-2025-porte 6</v>
          </cell>
        </row>
        <row r="33">
          <cell r="A33" t="str">
            <v>4.03.01.303</v>
          </cell>
          <cell r="B33" t="str">
            <v>Amiodarona - pesquisa e/ou dosagem</v>
          </cell>
          <cell r="C33" t="str">
            <v>TABREF-2025-porte 6</v>
          </cell>
        </row>
        <row r="34">
          <cell r="A34" t="str">
            <v>4.03.01.311</v>
          </cell>
          <cell r="B34" t="str">
            <v>Amitriptilina, nortriptilina (cada) - pesquisa e/ou dosagem</v>
          </cell>
          <cell r="C34" t="str">
            <v>TABREF-2025-porte 6</v>
          </cell>
        </row>
        <row r="35">
          <cell r="A35" t="str">
            <v>4.03.01.320</v>
          </cell>
          <cell r="B35" t="str">
            <v>Amônia - pesquisa e/ou dosagem</v>
          </cell>
          <cell r="C35" t="str">
            <v>TABREF-2025-porte 6</v>
          </cell>
        </row>
        <row r="36">
          <cell r="A36" t="str">
            <v>4.03.01.338</v>
          </cell>
          <cell r="B36" t="str">
            <v>Anfetaminas, pesquisa e/ou dosagem</v>
          </cell>
          <cell r="C36" t="str">
            <v>TABREF-2025-porte 6</v>
          </cell>
        </row>
        <row r="37">
          <cell r="A37" t="str">
            <v>4.03.01.346</v>
          </cell>
          <cell r="B37" t="str">
            <v>Antibióticos, pesquisa e/ou dosagem no soro, cada</v>
          </cell>
          <cell r="C37" t="str">
            <v>TABREF-2025-porte 6</v>
          </cell>
        </row>
        <row r="38">
          <cell r="A38" t="str">
            <v>4.03.01.354</v>
          </cell>
          <cell r="B38" t="str">
            <v>Apolipoproteína A (Apo A) - pesquisa e/ou dosagem</v>
          </cell>
          <cell r="C38" t="str">
            <v>TABREF-2025-porte 6</v>
          </cell>
        </row>
        <row r="39">
          <cell r="A39" t="str">
            <v>4.03.01.362</v>
          </cell>
          <cell r="B39" t="str">
            <v>Apolipoproteína B (Apo B) - pesquisa e/ou dosagem</v>
          </cell>
          <cell r="C39" t="str">
            <v>TABREF-2025-porte 6</v>
          </cell>
        </row>
        <row r="40">
          <cell r="A40" t="str">
            <v>4.03.01.370</v>
          </cell>
          <cell r="B40" t="str">
            <v>Barbitúricos, antidepressivos tricíclicos (cada) - pesquisa e/ou dosagem</v>
          </cell>
          <cell r="C40" t="str">
            <v>TABREF-2025-porte 6</v>
          </cell>
        </row>
        <row r="41">
          <cell r="A41" t="str">
            <v>4.03.01.389</v>
          </cell>
          <cell r="B41" t="str">
            <v>Beta-glicuronidase - pesquisa e/ou dosagem</v>
          </cell>
          <cell r="C41" t="str">
            <v>TABREF-2025-porte 6</v>
          </cell>
        </row>
        <row r="42">
          <cell r="A42" t="str">
            <v>4.03.01.397</v>
          </cell>
          <cell r="B42" t="str">
            <v>Bilirrubinas (direta, indireta e total) - pesquisa e/ou dosagem</v>
          </cell>
          <cell r="C42" t="str">
            <v>TABREF-2025-porte 6</v>
          </cell>
        </row>
        <row r="43">
          <cell r="A43" t="str">
            <v>4.03.01.400</v>
          </cell>
          <cell r="B43" t="str">
            <v>Cálcio - pesquisa e/ou dosagem</v>
          </cell>
          <cell r="C43" t="str">
            <v>TABREF-2025-porte 6</v>
          </cell>
        </row>
        <row r="44">
          <cell r="A44" t="str">
            <v>4.03.01.419</v>
          </cell>
          <cell r="B44" t="str">
            <v>Cálcio iônico - pesquisa e/ou dosagem</v>
          </cell>
          <cell r="C44" t="str">
            <v>TABREF-2025-porte 6</v>
          </cell>
        </row>
        <row r="45">
          <cell r="A45" t="str">
            <v>4.03.01.427</v>
          </cell>
          <cell r="B45" t="str">
            <v>Capacidade de fixação de ferro - pesquisa e/ou dosagem</v>
          </cell>
          <cell r="C45" t="str">
            <v>TABREF-2025-porte 6</v>
          </cell>
        </row>
        <row r="46">
          <cell r="A46" t="str">
            <v>4.03.01.435</v>
          </cell>
          <cell r="B46" t="str">
            <v>Carbamazepina - pesquisa e/ou dosagem</v>
          </cell>
          <cell r="C46" t="str">
            <v>TABREF-2025-porte 6</v>
          </cell>
        </row>
        <row r="47">
          <cell r="A47" t="str">
            <v>4.03.01.443</v>
          </cell>
          <cell r="B47" t="str">
            <v>Carnitina livre - pesquisa e/ou dosagem</v>
          </cell>
          <cell r="C47" t="str">
            <v>TABREF-2025-porte 6</v>
          </cell>
        </row>
        <row r="48">
          <cell r="A48" t="str">
            <v>4.03.01.451</v>
          </cell>
          <cell r="B48" t="str">
            <v>Carnitina total e frações - pesquisa e/ou dosagem</v>
          </cell>
          <cell r="C48" t="str">
            <v>TABREF-2025-porte 6</v>
          </cell>
        </row>
        <row r="49">
          <cell r="A49" t="str">
            <v>4.03.01.460</v>
          </cell>
          <cell r="B49" t="str">
            <v>Caroteno - pesquisa e/ou dosagem</v>
          </cell>
          <cell r="C49" t="str">
            <v>TABREF-2025-porte 6</v>
          </cell>
        </row>
        <row r="50">
          <cell r="A50" t="str">
            <v>4.03.01.478</v>
          </cell>
          <cell r="B50" t="str">
            <v>Ceruloplasmina - pesquisa e/ou dosagem</v>
          </cell>
          <cell r="C50" t="str">
            <v>TABREF-2025-porte 6</v>
          </cell>
        </row>
        <row r="51">
          <cell r="A51" t="str">
            <v>4.03.01.486</v>
          </cell>
          <cell r="B51" t="str">
            <v>Ciclosporina, methotrexate - cada - pesquisa e/ou dosagem</v>
          </cell>
          <cell r="C51" t="str">
            <v>TABREF-2025-porte 6</v>
          </cell>
        </row>
        <row r="52">
          <cell r="A52" t="str">
            <v>4.03.01.494</v>
          </cell>
          <cell r="B52" t="str">
            <v>Clearance de ácido úrico</v>
          </cell>
          <cell r="C52" t="str">
            <v>TABREF-2025-porte 6</v>
          </cell>
        </row>
        <row r="53">
          <cell r="A53" t="str">
            <v>4.03.01.508</v>
          </cell>
          <cell r="B53" t="str">
            <v>Clearance de creatinina</v>
          </cell>
          <cell r="C53" t="str">
            <v>TABREF-2025-porte 6</v>
          </cell>
        </row>
        <row r="54">
          <cell r="A54" t="str">
            <v>4.03.01.516</v>
          </cell>
          <cell r="B54" t="str">
            <v>Clearance de fosfato</v>
          </cell>
          <cell r="C54" t="str">
            <v>TABREF-2025-porte 6</v>
          </cell>
        </row>
        <row r="55">
          <cell r="A55" t="str">
            <v>4.03.01.524</v>
          </cell>
          <cell r="B55" t="str">
            <v>Clearance de uréia</v>
          </cell>
          <cell r="C55" t="str">
            <v>TABREF-2025-porte 6</v>
          </cell>
        </row>
        <row r="56">
          <cell r="A56" t="str">
            <v>4.03.01.532</v>
          </cell>
          <cell r="B56" t="str">
            <v>Clearance osmolar</v>
          </cell>
          <cell r="C56" t="str">
            <v>TABREF-2025-porte 6</v>
          </cell>
        </row>
        <row r="57">
          <cell r="A57" t="str">
            <v>4.03.01.540</v>
          </cell>
          <cell r="B57" t="str">
            <v>Clomipramina - pesquisa e/ou dosagem</v>
          </cell>
          <cell r="C57" t="str">
            <v>TABREF-2025-porte 6</v>
          </cell>
        </row>
        <row r="58">
          <cell r="A58" t="str">
            <v>4.03.01.559</v>
          </cell>
          <cell r="B58" t="str">
            <v>Cloro - pesquisa e/ou dosagem</v>
          </cell>
          <cell r="C58" t="str">
            <v>TABREF-2025-porte 6</v>
          </cell>
        </row>
        <row r="59">
          <cell r="A59" t="str">
            <v>4.03.01.567</v>
          </cell>
          <cell r="B59" t="str">
            <v>Cobre - pesquisa e/ou dosagem</v>
          </cell>
          <cell r="C59" t="str">
            <v>TABREF-2025-porte 6</v>
          </cell>
        </row>
        <row r="60">
          <cell r="A60" t="str">
            <v>4.03.01.575</v>
          </cell>
          <cell r="B60" t="str">
            <v>Cocaína, pesquisa e/ou dosagem</v>
          </cell>
          <cell r="C60" t="str">
            <v>TABREF-2025-porte 6</v>
          </cell>
        </row>
        <row r="61">
          <cell r="A61" t="str">
            <v>4.03.01.583</v>
          </cell>
          <cell r="B61" t="str">
            <v>Colesterol (HDL) - pesquisa e/ou dosagem</v>
          </cell>
          <cell r="C61" t="str">
            <v>TABREF-2025-porte 6</v>
          </cell>
        </row>
        <row r="62">
          <cell r="A62" t="str">
            <v>4.03.01.591</v>
          </cell>
          <cell r="B62" t="str">
            <v>Colesterol (LDL) - pesquisa e/ou dosagem</v>
          </cell>
          <cell r="C62" t="str">
            <v>TABREF-2025-porte 6</v>
          </cell>
        </row>
        <row r="63">
          <cell r="A63" t="str">
            <v>4.03.01.605</v>
          </cell>
          <cell r="B63" t="str">
            <v>Colesterol total - pesquisa e/ou dosagem</v>
          </cell>
          <cell r="C63" t="str">
            <v>TABREF-2025-porte 6</v>
          </cell>
        </row>
        <row r="64">
          <cell r="A64" t="str">
            <v>4.03.01.613</v>
          </cell>
          <cell r="B64" t="str">
            <v>Cotinina - pesquisa e/ou dosagem</v>
          </cell>
          <cell r="C64" t="str">
            <v>TABREF-2025-porte 6</v>
          </cell>
        </row>
        <row r="65">
          <cell r="A65" t="str">
            <v>4.03.01.621</v>
          </cell>
          <cell r="B65" t="str">
            <v>Creatina - pesquisa e/ou dosagem</v>
          </cell>
          <cell r="C65" t="str">
            <v>TABREF-2025-porte 6</v>
          </cell>
        </row>
        <row r="66">
          <cell r="A66" t="str">
            <v>4.03.01.630</v>
          </cell>
          <cell r="B66" t="str">
            <v>Creatinina - pesquisa e/ou dosagem</v>
          </cell>
          <cell r="C66" t="str">
            <v>TABREF-2025-porte 6</v>
          </cell>
        </row>
        <row r="67">
          <cell r="A67" t="str">
            <v>4.03.01.648</v>
          </cell>
          <cell r="B67" t="str">
            <v>Creatino fosfoquinase total (CK) - pesquisa e/ou dosagem</v>
          </cell>
          <cell r="C67" t="str">
            <v>TABREF-2025-porte 6</v>
          </cell>
        </row>
        <row r="68">
          <cell r="A68" t="str">
            <v>4.03.01.656</v>
          </cell>
          <cell r="B68" t="str">
            <v>Creatino fosfoquinase - fração MB - massa - pesquisa e/ou dosagem</v>
          </cell>
          <cell r="C68" t="str">
            <v>TABREF-2025-porte 6</v>
          </cell>
        </row>
        <row r="69">
          <cell r="A69" t="str">
            <v>4.03.01.664</v>
          </cell>
          <cell r="B69" t="str">
            <v>Creatino fosfoquinase - fração MB - atividade - pesquisa e/ou dosagem</v>
          </cell>
          <cell r="C69" t="str">
            <v>TABREF-2025-porte 6</v>
          </cell>
        </row>
        <row r="70">
          <cell r="A70" t="str">
            <v>4.03.01.672</v>
          </cell>
          <cell r="B70" t="str">
            <v>Cromatografia de aminoácidos (perfil qualitatitivo) - pesquisa e/ou dosagem</v>
          </cell>
          <cell r="C70" t="str">
            <v>TABREF-2025-porte 6</v>
          </cell>
        </row>
        <row r="71">
          <cell r="A71" t="str">
            <v>4.03.01.680</v>
          </cell>
          <cell r="B71" t="str">
            <v>Curva glicêmica (4 dosagens) via oral ou endovenosa</v>
          </cell>
          <cell r="C71" t="str">
            <v>TABREF-2025-porte 6</v>
          </cell>
        </row>
        <row r="72">
          <cell r="A72" t="str">
            <v>4.03.01.699</v>
          </cell>
          <cell r="B72" t="str">
            <v>Desidrogenase alfa-hidroxibutírica - pesquisa e/ou dosagem</v>
          </cell>
          <cell r="C72" t="str">
            <v>TABREF-2025-porte 6</v>
          </cell>
        </row>
        <row r="73">
          <cell r="A73" t="str">
            <v>4.03.01.702</v>
          </cell>
          <cell r="B73" t="str">
            <v>Desidrogenase glutâmica - pesquisa e/ou dosagem</v>
          </cell>
          <cell r="C73" t="str">
            <v>TABREF-2025-porte 6</v>
          </cell>
        </row>
        <row r="74">
          <cell r="A74" t="str">
            <v>4.03.01.710</v>
          </cell>
          <cell r="B74" t="str">
            <v>Desidrogenase isocítrica - pesquisa e/ou dosagem</v>
          </cell>
          <cell r="C74" t="str">
            <v>TABREF-2025-porte 6</v>
          </cell>
        </row>
        <row r="75">
          <cell r="A75" t="str">
            <v>4.03.01.729</v>
          </cell>
          <cell r="B75" t="str">
            <v>Desidrogenase láctica - pesquisa e/ou dosagem</v>
          </cell>
          <cell r="C75" t="str">
            <v>TABREF-2025-porte 6</v>
          </cell>
        </row>
        <row r="76">
          <cell r="A76" t="str">
            <v>4.03.01.737</v>
          </cell>
          <cell r="B76" t="str">
            <v>Desidrogenase láctica - isoenzimas fracionadas - pesquisa e/ou dosagem</v>
          </cell>
          <cell r="C76" t="str">
            <v>TABREF-2025-porte 6</v>
          </cell>
        </row>
        <row r="77">
          <cell r="A77" t="str">
            <v>4.03.01.745</v>
          </cell>
          <cell r="B77" t="str">
            <v>Benzodiazepínicos e similares (cada) - pesquisa e/ou dosagem</v>
          </cell>
          <cell r="C77" t="str">
            <v>TABREF-2025-porte 6</v>
          </cell>
        </row>
        <row r="78">
          <cell r="A78" t="str">
            <v>4.03.01.753</v>
          </cell>
          <cell r="B78" t="str">
            <v>Digitoxina ou digoxina - pesquisa e/ou dosagem</v>
          </cell>
          <cell r="C78" t="str">
            <v>TABREF-2025-porte 6</v>
          </cell>
        </row>
        <row r="79">
          <cell r="A79" t="str">
            <v>4.03.01.761</v>
          </cell>
          <cell r="B79" t="str">
            <v>Eletroferese de proteínas</v>
          </cell>
          <cell r="C79" t="str">
            <v>TABREF-2025-porte 6</v>
          </cell>
        </row>
        <row r="80">
          <cell r="A80" t="str">
            <v>4.03.01.770</v>
          </cell>
          <cell r="B80" t="str">
            <v>Eletroforese de glicoproteínas</v>
          </cell>
          <cell r="C80" t="str">
            <v>TABREF-2025-porte 6</v>
          </cell>
        </row>
        <row r="81">
          <cell r="A81" t="str">
            <v>4.03.01.788</v>
          </cell>
          <cell r="B81" t="str">
            <v>Eletroforese de lipoproteínas</v>
          </cell>
          <cell r="C81" t="str">
            <v>TABREF-2025-porte 6</v>
          </cell>
        </row>
        <row r="82">
          <cell r="A82" t="str">
            <v>4.03.01.796</v>
          </cell>
          <cell r="B82" t="str">
            <v>Enolase - pesquisa e/ou dosagem</v>
          </cell>
          <cell r="C82" t="str">
            <v>TABREF-2025-porte 6</v>
          </cell>
        </row>
        <row r="83">
          <cell r="A83" t="str">
            <v>4.03.01.800</v>
          </cell>
          <cell r="B83" t="str">
            <v>Etossuximida - pesquisa e/ou dosagem</v>
          </cell>
          <cell r="C83" t="str">
            <v>TABREF-2025-porte 6</v>
          </cell>
        </row>
        <row r="84">
          <cell r="A84" t="str">
            <v>4.03.01.818</v>
          </cell>
          <cell r="B84" t="str">
            <v>Fenilalanina, pesquisa e/ou dosagem</v>
          </cell>
          <cell r="C84" t="str">
            <v>TABREF-2025-porte 6</v>
          </cell>
        </row>
        <row r="85">
          <cell r="A85" t="str">
            <v>4.03.01.826</v>
          </cell>
          <cell r="B85" t="str">
            <v>Fenitoína - pesquisa e/ou dosagem</v>
          </cell>
          <cell r="C85" t="str">
            <v>TABREF-2025-porte 6</v>
          </cell>
        </row>
        <row r="86">
          <cell r="A86" t="str">
            <v>4.03.01.834</v>
          </cell>
          <cell r="B86" t="str">
            <v>Fenobarbital - pesquisa e/ou dosagem</v>
          </cell>
          <cell r="C86" t="str">
            <v>TABREF-2025-porte 6</v>
          </cell>
        </row>
        <row r="87">
          <cell r="A87" t="str">
            <v>4.03.01.842</v>
          </cell>
          <cell r="B87" t="str">
            <v>Ferro sérico - pesquisa e/ou dosagem</v>
          </cell>
          <cell r="C87" t="str">
            <v>TABREF-2025-porte 6</v>
          </cell>
        </row>
        <row r="88">
          <cell r="A88" t="str">
            <v>4.03.01.850</v>
          </cell>
          <cell r="B88" t="str">
            <v>Formaldeído - pesquisa e/ou dosagem</v>
          </cell>
          <cell r="C88" t="str">
            <v>TABREF-2025-porte 6</v>
          </cell>
        </row>
        <row r="89">
          <cell r="A89" t="str">
            <v>4.03.01.869</v>
          </cell>
          <cell r="B89" t="str">
            <v>Fosfatase ácida fração prostática - pesquisa e/ou dosagem</v>
          </cell>
          <cell r="C89" t="str">
            <v>TABREF-2025-porte 6</v>
          </cell>
        </row>
        <row r="90">
          <cell r="A90" t="str">
            <v>4.03.01.877</v>
          </cell>
          <cell r="B90" t="str">
            <v>Fosfatase ácida total - pesquisa e/ou dosagem</v>
          </cell>
          <cell r="C90" t="str">
            <v>TABREF-2025-porte 6</v>
          </cell>
        </row>
        <row r="91">
          <cell r="A91" t="str">
            <v>4.03.01.885</v>
          </cell>
          <cell r="B91" t="str">
            <v>Fosfatase alcalina - pesquisa e/ou dosagem</v>
          </cell>
          <cell r="C91" t="str">
            <v>TABREF-2025-porte 6</v>
          </cell>
        </row>
        <row r="92">
          <cell r="A92" t="str">
            <v>4.03.01.893</v>
          </cell>
          <cell r="B92" t="str">
            <v>Fosfatase alcalina com fracionamento de isoenzimas - pesquisa e/ou dosagem</v>
          </cell>
          <cell r="C92" t="str">
            <v>TABREF-2025-porte 6</v>
          </cell>
        </row>
        <row r="93">
          <cell r="A93" t="str">
            <v>4.03.01.907</v>
          </cell>
          <cell r="B93" t="str">
            <v>Fosfatase alcalina fração óssea - Elisa - pesquisa e/ou dosagem</v>
          </cell>
          <cell r="C93" t="str">
            <v>TABREF-2025-porte 6</v>
          </cell>
        </row>
        <row r="94">
          <cell r="A94" t="str">
            <v>4.03.01.915</v>
          </cell>
          <cell r="B94" t="str">
            <v>Fosfatase alcalina termo-estável - pesquisa e/ou dosagem</v>
          </cell>
          <cell r="C94" t="str">
            <v>TABREF-2025-porte 6</v>
          </cell>
        </row>
        <row r="95">
          <cell r="A95" t="str">
            <v>4.03.01.923</v>
          </cell>
          <cell r="B95" t="str">
            <v>Fosfolipídios - pesquisa e/ou dosagem</v>
          </cell>
          <cell r="C95" t="str">
            <v>TABREF-2025-porte 6</v>
          </cell>
        </row>
        <row r="96">
          <cell r="A96" t="str">
            <v>4.03.01.931</v>
          </cell>
          <cell r="B96" t="str">
            <v>Fósforo - pesquisa e/ou dosagem</v>
          </cell>
          <cell r="C96" t="str">
            <v>TABREF-2025-porte 6</v>
          </cell>
        </row>
        <row r="97">
          <cell r="A97" t="str">
            <v>4.03.01.940</v>
          </cell>
          <cell r="B97" t="str">
            <v>Fósforo, prova de reabsorção tubular</v>
          </cell>
          <cell r="C97" t="str">
            <v>TABREF-2025-porte 6</v>
          </cell>
        </row>
        <row r="98">
          <cell r="A98" t="str">
            <v>4.03.01.958</v>
          </cell>
          <cell r="B98" t="str">
            <v>Frutosaminas (proteínas glicosiladas) - pesquisa e/ou dosagem</v>
          </cell>
          <cell r="C98" t="str">
            <v>TABREF-2025-porte 6</v>
          </cell>
        </row>
        <row r="99">
          <cell r="A99" t="str">
            <v>4.03.01.966</v>
          </cell>
          <cell r="B99" t="str">
            <v>Frutose - pesquisa e/ou dosagem</v>
          </cell>
          <cell r="C99" t="str">
            <v>TABREF-2025-porte 6</v>
          </cell>
        </row>
        <row r="100">
          <cell r="A100" t="str">
            <v>4.03.01.974</v>
          </cell>
          <cell r="B100" t="str">
            <v>Galactose - pesquisa e/ou dosagem</v>
          </cell>
          <cell r="C100" t="str">
            <v>TABREF-2025-porte 6</v>
          </cell>
        </row>
        <row r="101">
          <cell r="A101" t="str">
            <v>4.03.01.982</v>
          </cell>
          <cell r="B101" t="str">
            <v>Galactose 1-fosfatouridil transferase, pesquisa e/ou dosagem</v>
          </cell>
          <cell r="C101" t="str">
            <v>TABREF-2025-porte 6</v>
          </cell>
        </row>
        <row r="102">
          <cell r="A102" t="str">
            <v>4.03.01.990</v>
          </cell>
          <cell r="B102" t="str">
            <v>Gama-glutamil transferase - pesquisa e/ou dosagem</v>
          </cell>
          <cell r="C102" t="str">
            <v>TABREF-2025-porte 6</v>
          </cell>
        </row>
        <row r="103">
          <cell r="A103" t="str">
            <v>4.03.02.016</v>
          </cell>
          <cell r="B103" t="str">
            <v>Gasometria (pH, pCO2, SA, O2, excesso base) - pesquisa e/ou dosagem</v>
          </cell>
          <cell r="C103" t="str">
            <v>TABREF-2025-porte 6</v>
          </cell>
        </row>
        <row r="104">
          <cell r="A104" t="str">
            <v>4.03.02.024</v>
          </cell>
          <cell r="B104" t="str">
            <v>Gasometria + Hb + Ht + Na + K + Cl + Ca + glicose + lactato (quando efetuado no gasômetro) - pesquisa e/ou dosagem</v>
          </cell>
          <cell r="C104" t="str">
            <v>TABREF-2025-porte 6</v>
          </cell>
        </row>
        <row r="105">
          <cell r="A105" t="str">
            <v>4.03.02.032</v>
          </cell>
          <cell r="B105" t="str">
            <v>Glicemia após sobrecarga com dextrosol ou glicose - pesquisa e/ou dosagem</v>
          </cell>
          <cell r="C105" t="str">
            <v>TABREF-2025-porte 6</v>
          </cell>
        </row>
        <row r="106">
          <cell r="A106" t="str">
            <v>4.03.02.040</v>
          </cell>
          <cell r="B106" t="str">
            <v>Glicose - pesquisa e/ou dosagem</v>
          </cell>
          <cell r="C106" t="str">
            <v>TABREF-2025-porte 6</v>
          </cell>
        </row>
        <row r="107">
          <cell r="A107" t="str">
            <v>4.03.02.059</v>
          </cell>
          <cell r="B107" t="str">
            <v>Glicose-6-fosfato deidrogenase (G6FD) - pesquisa e/ou dosagem</v>
          </cell>
          <cell r="C107" t="str">
            <v>TABREF-2025-porte 6</v>
          </cell>
        </row>
        <row r="108">
          <cell r="A108" t="str">
            <v>4.03.02.067</v>
          </cell>
          <cell r="B108" t="str">
            <v>Haptoglobina - pesquisa e/ou dosagem</v>
          </cell>
          <cell r="C108" t="str">
            <v>TABREF-2025-porte 6</v>
          </cell>
        </row>
        <row r="109">
          <cell r="A109" t="str">
            <v>4.03.02.075</v>
          </cell>
          <cell r="B109" t="str">
            <v>Hemoglobina glicada (A1 total) - pesquisa e/ou dosagem</v>
          </cell>
          <cell r="C109" t="str">
            <v>TABREF-2025-porte 6</v>
          </cell>
        </row>
        <row r="110">
          <cell r="A110" t="str">
            <v>4.03.02.083</v>
          </cell>
          <cell r="B110" t="str">
            <v>Hemoglobina plasmática livre - pesquisa e/ou dosagem</v>
          </cell>
          <cell r="C110" t="str">
            <v>TABREF-2025-porte 6</v>
          </cell>
        </row>
        <row r="111">
          <cell r="A111" t="str">
            <v>4.03.02.091</v>
          </cell>
          <cell r="B111" t="str">
            <v>Hexosaminidase A - pesquisa e/ou dosagem</v>
          </cell>
          <cell r="C111" t="str">
            <v>TABREF-2025-porte 6</v>
          </cell>
        </row>
        <row r="112">
          <cell r="A112" t="str">
            <v>4.03.02.105</v>
          </cell>
          <cell r="B112" t="str">
            <v>Hidroxiprolina - pesquisa e/ou dosagem</v>
          </cell>
          <cell r="C112" t="str">
            <v>TABREF-2025-porte 6</v>
          </cell>
        </row>
        <row r="113">
          <cell r="A113" t="str">
            <v>4.03.02.113</v>
          </cell>
          <cell r="B113" t="str">
            <v>Homocisteína - pesquisa e/ou dosagem</v>
          </cell>
          <cell r="C113" t="str">
            <v>TABREF-2025-porte 6</v>
          </cell>
        </row>
        <row r="114">
          <cell r="A114" t="str">
            <v>4.03.02.121</v>
          </cell>
          <cell r="B114" t="str">
            <v>Imipramina - desipramina - pesquisa e/ou dosagem</v>
          </cell>
          <cell r="C114" t="str">
            <v>TABREF-2025-porte 6</v>
          </cell>
        </row>
        <row r="115">
          <cell r="A115" t="str">
            <v>4.03.02.130</v>
          </cell>
          <cell r="B115" t="str">
            <v>Amilase ou alfa-amilase, isoenzimas - pesquisa e/ou dosagem</v>
          </cell>
          <cell r="C115" t="str">
            <v>TABREF-2025-porte 6</v>
          </cell>
        </row>
        <row r="116">
          <cell r="A116" t="str">
            <v>4.03.02.148</v>
          </cell>
          <cell r="B116" t="str">
            <v>Isomerase fosfohexose - pesquisa e/ou dosagem</v>
          </cell>
          <cell r="C116" t="str">
            <v>TABREF-2025-porte 6</v>
          </cell>
        </row>
        <row r="117">
          <cell r="A117" t="str">
            <v>4.03.02.156</v>
          </cell>
          <cell r="B117" t="str">
            <v>Isoniazida - pesquisa e/ou dosagem</v>
          </cell>
          <cell r="C117" t="str">
            <v>TABREF-2025-porte 6</v>
          </cell>
        </row>
        <row r="118">
          <cell r="A118" t="str">
            <v>4.03.02.164</v>
          </cell>
          <cell r="B118" t="str">
            <v>Lactose, teste de tolerância</v>
          </cell>
          <cell r="C118" t="str">
            <v>TABREF-2025-porte 6</v>
          </cell>
        </row>
        <row r="119">
          <cell r="A119" t="str">
            <v>4.03.02.172</v>
          </cell>
          <cell r="B119" t="str">
            <v>Leucino aminopeptidase - pesquisa e/ou dosagem</v>
          </cell>
          <cell r="C119" t="str">
            <v>TABREF-2025-porte 6</v>
          </cell>
        </row>
        <row r="120">
          <cell r="A120" t="str">
            <v>4.03.02.180</v>
          </cell>
          <cell r="B120" t="str">
            <v>Lidocaina - pesquisa e/ou dosagem</v>
          </cell>
          <cell r="C120" t="str">
            <v>TABREF-2025-porte 6</v>
          </cell>
        </row>
        <row r="121">
          <cell r="A121" t="str">
            <v>4.03.02.199</v>
          </cell>
          <cell r="B121" t="str">
            <v>Lipase - pesquisa e/ou dosagem</v>
          </cell>
          <cell r="C121" t="str">
            <v>TABREF-2025-porte 6</v>
          </cell>
        </row>
        <row r="122">
          <cell r="A122" t="str">
            <v>4.03.02.202</v>
          </cell>
          <cell r="B122" t="str">
            <v>Lipase lipoprotéica - pesquisa e/ou dosagem</v>
          </cell>
          <cell r="C122" t="str">
            <v>TABREF-2025-porte 6</v>
          </cell>
        </row>
        <row r="123">
          <cell r="A123" t="str">
            <v>4.03.02.210</v>
          </cell>
          <cell r="B123" t="str">
            <v>Lipoproteína (a) - Lp (a) - pesquisa e/ou dosagem</v>
          </cell>
          <cell r="C123" t="str">
            <v>TABREF-2025-porte 6</v>
          </cell>
        </row>
        <row r="124">
          <cell r="A124" t="str">
            <v>4.03.02.229</v>
          </cell>
          <cell r="B124" t="str">
            <v>Lítio - pesquisa e/ou dosagem</v>
          </cell>
          <cell r="C124" t="str">
            <v>TABREF-2025-porte 6</v>
          </cell>
        </row>
        <row r="125">
          <cell r="A125" t="str">
            <v>4.03.02.237</v>
          </cell>
          <cell r="B125" t="str">
            <v>Magnésio - pesquisa e/ou dosagem</v>
          </cell>
          <cell r="C125" t="str">
            <v>TABREF-2025-porte 6</v>
          </cell>
        </row>
        <row r="126">
          <cell r="A126" t="str">
            <v>4.03.02.245</v>
          </cell>
          <cell r="B126" t="str">
            <v>Mioglobina, pesquisa e/ou dosagem</v>
          </cell>
          <cell r="C126" t="str">
            <v>TABREF-2025-porte 6</v>
          </cell>
        </row>
        <row r="127">
          <cell r="A127" t="str">
            <v>4.03.02.253</v>
          </cell>
          <cell r="B127" t="str">
            <v>Nitrogênio amoniacal - pesquisa e/ou dosagem</v>
          </cell>
          <cell r="C127" t="str">
            <v>TABREF-2025-porte 6</v>
          </cell>
        </row>
        <row r="128">
          <cell r="A128" t="str">
            <v>4.03.02.261</v>
          </cell>
          <cell r="B128" t="str">
            <v>Nitrogênio total - pesquisa e/ou dosagem</v>
          </cell>
          <cell r="C128" t="str">
            <v>TABREF-2025-porte 6</v>
          </cell>
        </row>
        <row r="129">
          <cell r="A129" t="str">
            <v>4.03.02.270</v>
          </cell>
          <cell r="B129" t="str">
            <v>Osmolalidade - pesquisa e/ou dosagem</v>
          </cell>
          <cell r="C129" t="str">
            <v>TABREF-2025-porte 6</v>
          </cell>
        </row>
        <row r="130">
          <cell r="A130" t="str">
            <v>4.03.02.288</v>
          </cell>
          <cell r="B130" t="str">
            <v>Oxcarbazepina, pesquisa e/ou dosagem</v>
          </cell>
          <cell r="C130" t="str">
            <v>TABREF-2025-porte 6</v>
          </cell>
        </row>
        <row r="131">
          <cell r="A131" t="str">
            <v>4.03.02.296</v>
          </cell>
          <cell r="B131" t="str">
            <v>Piruvato quinase - pesquisa e/ou dosagem</v>
          </cell>
          <cell r="C131" t="str">
            <v>TABREF-2025-porte 6</v>
          </cell>
        </row>
        <row r="132">
          <cell r="A132" t="str">
            <v>4.03.02.300</v>
          </cell>
          <cell r="B132" t="str">
            <v>Porfirinas quantitativas (cada) - pesquisa e/ou dosagem</v>
          </cell>
          <cell r="C132" t="str">
            <v>TABREF-2025-porte 6</v>
          </cell>
        </row>
        <row r="133">
          <cell r="A133" t="str">
            <v>4.03.02.318</v>
          </cell>
          <cell r="B133" t="str">
            <v>Potássio - pesquisa e/ou dosagem</v>
          </cell>
          <cell r="C133" t="str">
            <v>TABREF-2025-porte 6</v>
          </cell>
        </row>
        <row r="134">
          <cell r="A134" t="str">
            <v>4.03.02.326</v>
          </cell>
          <cell r="B134" t="str">
            <v>Pré-albumina - pesquisa e/ou dosagem</v>
          </cell>
          <cell r="C134" t="str">
            <v>TABREF-2025-porte 6</v>
          </cell>
        </row>
        <row r="135">
          <cell r="A135" t="str">
            <v>4.03.02.334</v>
          </cell>
          <cell r="B135" t="str">
            <v>Primidona - pesquisa e/ou dosagem</v>
          </cell>
          <cell r="C135" t="str">
            <v>TABREF-2025-porte 6</v>
          </cell>
        </row>
        <row r="136">
          <cell r="A136" t="str">
            <v>4.03.02.342</v>
          </cell>
          <cell r="B136" t="str">
            <v>Procainamida - pesquisa e/ou dosagem</v>
          </cell>
          <cell r="C136" t="str">
            <v>TABREF-2025-porte 6</v>
          </cell>
        </row>
        <row r="137">
          <cell r="A137" t="str">
            <v>4.03.02.350</v>
          </cell>
          <cell r="B137" t="str">
            <v>Propanolol - pesquisa e/ou dosagem</v>
          </cell>
          <cell r="C137" t="str">
            <v>TABREF-2025-porte 6</v>
          </cell>
        </row>
        <row r="138">
          <cell r="A138" t="str">
            <v>4.03.02.369</v>
          </cell>
          <cell r="B138" t="str">
            <v>Proteína ligadora do retinol - pesquisa e/ou dosagem</v>
          </cell>
          <cell r="C138" t="str">
            <v>TABREF-2025-porte 6</v>
          </cell>
        </row>
        <row r="139">
          <cell r="A139" t="str">
            <v>4.03.02.377</v>
          </cell>
          <cell r="B139" t="str">
            <v>Proteínas totais - pesquisa e/ou dosagem</v>
          </cell>
          <cell r="C139" t="str">
            <v>TABREF-2025-porte 6</v>
          </cell>
        </row>
        <row r="140">
          <cell r="A140" t="str">
            <v>4.03.02.385</v>
          </cell>
          <cell r="B140" t="str">
            <v>Proteínas totais albumina e globulina - pesquisa e/ou dosagem</v>
          </cell>
          <cell r="C140" t="str">
            <v>TABREF-2025-porte 6</v>
          </cell>
        </row>
        <row r="141">
          <cell r="A141" t="str">
            <v>4.03.02.393</v>
          </cell>
          <cell r="B141" t="str">
            <v>Quinidina - pesquisa e/ou dosagem</v>
          </cell>
          <cell r="C141" t="str">
            <v>TABREF-2025-porte 6</v>
          </cell>
        </row>
        <row r="142">
          <cell r="A142" t="str">
            <v>4.03.02.407</v>
          </cell>
          <cell r="B142" t="str">
            <v>Reserva alcalina (bicarbonato) - pesquisa e/ou dosagem</v>
          </cell>
          <cell r="C142" t="str">
            <v>TABREF-2025-porte 6</v>
          </cell>
        </row>
        <row r="143">
          <cell r="A143" t="str">
            <v>4.03.02.415</v>
          </cell>
          <cell r="B143" t="str">
            <v>Sacarose, teste de tolerância</v>
          </cell>
          <cell r="C143" t="str">
            <v>TABREF-2025-porte 6</v>
          </cell>
        </row>
        <row r="144">
          <cell r="A144" t="str">
            <v>4.03.02.423</v>
          </cell>
          <cell r="B144" t="str">
            <v>Sódio - pesquisa e/ou dosagem</v>
          </cell>
          <cell r="C144" t="str">
            <v>TABREF-2025-porte 6</v>
          </cell>
        </row>
        <row r="145">
          <cell r="A145" t="str">
            <v>4.03.02.431</v>
          </cell>
          <cell r="B145" t="str">
            <v>Succinil acetona - pesquisa e/ou dosagem</v>
          </cell>
          <cell r="C145" t="str">
            <v>TABREF-2025-porte 6</v>
          </cell>
        </row>
        <row r="146">
          <cell r="A146" t="str">
            <v>4.03.02.440</v>
          </cell>
          <cell r="B146" t="str">
            <v>Sulfonamidas livre e acetilada (% de acetilação) - pesquisa e/ou dosagem</v>
          </cell>
          <cell r="C146" t="str">
            <v>TABREF-2025-porte 6</v>
          </cell>
        </row>
        <row r="147">
          <cell r="A147" t="str">
            <v>4.03.02.458</v>
          </cell>
          <cell r="B147" t="str">
            <v>Tacrolimus - pesquisa e/ou dosagem</v>
          </cell>
          <cell r="C147" t="str">
            <v>TABREF-2025-porte 6</v>
          </cell>
        </row>
        <row r="148">
          <cell r="A148" t="str">
            <v>4.03.02.466</v>
          </cell>
          <cell r="B148" t="str">
            <v>Tálio, pesquisa e/ou dosagem</v>
          </cell>
          <cell r="C148" t="str">
            <v>TABREF-2025-porte 6</v>
          </cell>
        </row>
        <row r="149">
          <cell r="A149" t="str">
            <v>4.03.02.474</v>
          </cell>
          <cell r="B149" t="str">
            <v>Teofilina - pesquisa e/ou dosagem</v>
          </cell>
          <cell r="C149" t="str">
            <v>TABREF-2025-porte 6</v>
          </cell>
        </row>
        <row r="150">
          <cell r="A150" t="str">
            <v>4.03.02.482</v>
          </cell>
          <cell r="B150" t="str">
            <v>Teste de tolerância a insulina ou hipoglicemiantes orais (até 6 dosagens)</v>
          </cell>
          <cell r="C150" t="str">
            <v>TABREF-2025-porte 6</v>
          </cell>
        </row>
        <row r="151">
          <cell r="A151" t="str">
            <v>4.03.02.490</v>
          </cell>
          <cell r="B151" t="str">
            <v>Tirosina - pesquisa e/ou dosagem</v>
          </cell>
          <cell r="C151" t="str">
            <v>TABREF-2025-porte 6</v>
          </cell>
        </row>
        <row r="152">
          <cell r="A152" t="str">
            <v>4.03.02.504</v>
          </cell>
          <cell r="B152" t="str">
            <v>Transaminase oxalacética (amino transferase aspartato) - pesquisa e/ou dosagem</v>
          </cell>
          <cell r="C152" t="str">
            <v>TABREF-2025-porte 6</v>
          </cell>
        </row>
        <row r="153">
          <cell r="A153" t="str">
            <v>4.03.02.512</v>
          </cell>
          <cell r="B153" t="str">
            <v>Transaminase pirúvica (amino transferase de alanina) - pesquisa e/ou dosagem</v>
          </cell>
          <cell r="C153" t="str">
            <v>TABREF-2025-porte 6</v>
          </cell>
        </row>
        <row r="154">
          <cell r="A154" t="str">
            <v>4.03.02.520</v>
          </cell>
          <cell r="B154" t="str">
            <v>Transferrina - pesquisa e/ou dosagem</v>
          </cell>
          <cell r="C154" t="str">
            <v>TABREF-2025-porte 6</v>
          </cell>
        </row>
        <row r="155">
          <cell r="A155" t="str">
            <v>4.03.02.539</v>
          </cell>
          <cell r="B155" t="str">
            <v>Triazolam - pesquisa e/ou dosagem</v>
          </cell>
          <cell r="C155" t="str">
            <v>TABREF-2025-porte 6</v>
          </cell>
        </row>
        <row r="156">
          <cell r="A156" t="str">
            <v>4.03.02.547</v>
          </cell>
          <cell r="B156" t="str">
            <v>Triglicerídeos - pesquisa e/ou dosagem</v>
          </cell>
          <cell r="C156" t="str">
            <v>TABREF-2025-porte 6</v>
          </cell>
        </row>
        <row r="157">
          <cell r="A157" t="str">
            <v>4.03.02.555</v>
          </cell>
          <cell r="B157" t="str">
            <v>Trimipramina - pesquisa e/ou dosagem</v>
          </cell>
          <cell r="C157" t="str">
            <v>TABREF-2025-porte 6</v>
          </cell>
        </row>
        <row r="158">
          <cell r="A158" t="str">
            <v>4.03.02.563</v>
          </cell>
          <cell r="B158" t="str">
            <v>Tripsina imuno reativa (IRT) - pesquisa e/ou dosagem</v>
          </cell>
          <cell r="C158" t="str">
            <v>TABREF-2025-porte 6</v>
          </cell>
        </row>
        <row r="159">
          <cell r="A159" t="str">
            <v>4.03.02.571</v>
          </cell>
          <cell r="B159" t="str">
            <v>Troponina - pesquisa e/ou dosagem</v>
          </cell>
          <cell r="C159" t="str">
            <v>TABREF-2025-porte 6</v>
          </cell>
        </row>
        <row r="160">
          <cell r="A160" t="str">
            <v>4.03.02.580</v>
          </cell>
          <cell r="B160" t="str">
            <v>Uréia - pesquisa e/ou dosagem</v>
          </cell>
          <cell r="C160" t="str">
            <v>TABREF-2025-porte 6</v>
          </cell>
        </row>
        <row r="161">
          <cell r="A161" t="str">
            <v>4.03.02.598</v>
          </cell>
          <cell r="B161" t="str">
            <v>Urobilinogênio - pesquisa e/ou dosagem</v>
          </cell>
          <cell r="C161" t="str">
            <v>TABREF-2025-porte 6</v>
          </cell>
        </row>
        <row r="162">
          <cell r="A162" t="str">
            <v>4.03.02.601</v>
          </cell>
          <cell r="B162" t="str">
            <v>Vitamina A, pesquisa e/ou dosagem</v>
          </cell>
          <cell r="C162" t="str">
            <v>TABREF-2025-porte 6</v>
          </cell>
        </row>
        <row r="163">
          <cell r="A163" t="str">
            <v>4.03.02.610</v>
          </cell>
          <cell r="B163" t="str">
            <v>Vitamina E - pesquisa e/ou dosagem</v>
          </cell>
          <cell r="C163" t="str">
            <v>TABREF-2025-porte 6</v>
          </cell>
        </row>
        <row r="164">
          <cell r="A164" t="str">
            <v>4.03.02.628</v>
          </cell>
          <cell r="B164" t="str">
            <v>Xilose, teste de absorção à</v>
          </cell>
          <cell r="C164" t="str">
            <v>TABREF-2025-porte 6</v>
          </cell>
        </row>
        <row r="165">
          <cell r="A165" t="str">
            <v>4.03.02.636</v>
          </cell>
          <cell r="B165" t="str">
            <v>Lipídios totais - pesquisa e/ou dosagem</v>
          </cell>
          <cell r="C165" t="str">
            <v>TABREF-2025-porte 6</v>
          </cell>
        </row>
        <row r="166">
          <cell r="A166" t="str">
            <v>4.03.02.644</v>
          </cell>
          <cell r="B166" t="str">
            <v>Maltose, teste de tolerância</v>
          </cell>
          <cell r="C166" t="str">
            <v>TABREF-2025-porte 6</v>
          </cell>
        </row>
        <row r="167">
          <cell r="A167" t="str">
            <v>4.03.02.652</v>
          </cell>
          <cell r="B167" t="str">
            <v>Mucopolissacaridose, pesquisa e/ou dosagem</v>
          </cell>
          <cell r="C167" t="str">
            <v>TABREF-2025-porte 6</v>
          </cell>
        </row>
        <row r="168">
          <cell r="A168" t="str">
            <v>4.03.02.679</v>
          </cell>
          <cell r="B168" t="str">
            <v>Ocitocinase, pesquisa e/ou dosagem</v>
          </cell>
          <cell r="C168" t="str">
            <v>TABREF-2025-porte 6</v>
          </cell>
        </row>
        <row r="169">
          <cell r="A169" t="str">
            <v>4.03.02.687</v>
          </cell>
          <cell r="B169" t="str">
            <v>Procalcitonina - pesquisa e/ou dosagem</v>
          </cell>
          <cell r="C169" t="str">
            <v>TABREF-2025-porte 6</v>
          </cell>
        </row>
        <row r="170">
          <cell r="A170" t="str">
            <v>4.03.02.695</v>
          </cell>
          <cell r="B170" t="str">
            <v>Colesterol (VLDL) - pesquisa e/ou dosagem</v>
          </cell>
          <cell r="C170" t="str">
            <v>TABREF-2025-porte 6</v>
          </cell>
        </row>
        <row r="171">
          <cell r="A171" t="str">
            <v>4.03.02.709</v>
          </cell>
          <cell r="B171" t="str">
            <v>Teste oral de tolerância à glicose - 2 dosagens</v>
          </cell>
          <cell r="C171" t="str">
            <v>TABREF-2025-porte 6</v>
          </cell>
        </row>
        <row r="172">
          <cell r="A172" t="str">
            <v>4.03.02.717</v>
          </cell>
          <cell r="B172" t="str">
            <v>Eletroforese de proteínas de alta resolução</v>
          </cell>
          <cell r="C172" t="str">
            <v>TABREF-2025-porte 6</v>
          </cell>
        </row>
        <row r="173">
          <cell r="A173" t="str">
            <v>4.03.02.725</v>
          </cell>
          <cell r="B173" t="str">
            <v>Imunofixação - cada fração</v>
          </cell>
          <cell r="C173" t="str">
            <v>TABREF-2025-porte 6</v>
          </cell>
        </row>
        <row r="174">
          <cell r="A174" t="str">
            <v>4.03.02.733</v>
          </cell>
          <cell r="B174" t="str">
            <v>Hemoglobina glicada (Fração A1c) - pesquisa e/ou dosagem</v>
          </cell>
          <cell r="C174" t="str">
            <v>TABREF-2025-porte 6</v>
          </cell>
        </row>
        <row r="175">
          <cell r="A175" t="str">
            <v>4.03.02.741</v>
          </cell>
          <cell r="B175" t="str">
            <v>Lamotrigina - pesquisa e/ou dosagem</v>
          </cell>
          <cell r="C175" t="str">
            <v>TABREF-2025-porte 6</v>
          </cell>
        </row>
        <row r="176">
          <cell r="A176" t="str">
            <v>4.03.02.750</v>
          </cell>
          <cell r="B176" t="str">
            <v>Perfil lipídico / lipidograma (lípidios totais, colesterol, triglicerídios e eletroforese lipoproteínas) - pesquisa e/ou dosagem</v>
          </cell>
          <cell r="C176" t="str">
            <v>TABREF-2025-porte 6</v>
          </cell>
        </row>
        <row r="177">
          <cell r="A177" t="str">
            <v>4.03.02.768</v>
          </cell>
          <cell r="B177" t="str">
            <v>PAPP-A - pesquisa e/ou dosagem</v>
          </cell>
          <cell r="C177" t="str">
            <v>TABREF-2025-porte 6</v>
          </cell>
        </row>
        <row r="178">
          <cell r="A178" t="str">
            <v>4.03.02.776</v>
          </cell>
          <cell r="B178" t="str">
            <v>Peptídeo natriurético BNP/PROBNP - pesquisa e/ou dosagem</v>
          </cell>
          <cell r="C178" t="str">
            <v>TABREF-2025-porte 6</v>
          </cell>
        </row>
        <row r="179">
          <cell r="A179" t="str">
            <v>4.03.02.784</v>
          </cell>
          <cell r="B179" t="str">
            <v>Vitamina B1, pesquisa e/ou dosagem</v>
          </cell>
          <cell r="C179" t="str">
            <v>TABREF-2025-porte 6</v>
          </cell>
        </row>
        <row r="180">
          <cell r="A180" t="str">
            <v>4.03.02.792</v>
          </cell>
          <cell r="B180" t="str">
            <v>Vitamina B2, pesquisa e/ou dosagem</v>
          </cell>
          <cell r="C180" t="str">
            <v>TABREF-2025-porte 6</v>
          </cell>
        </row>
        <row r="181">
          <cell r="A181" t="str">
            <v>4.03.02.806</v>
          </cell>
          <cell r="B181" t="str">
            <v>Vitamina B3, pesquisa e/ou dosagem</v>
          </cell>
          <cell r="C181" t="str">
            <v>TABREF-2025-porte 6</v>
          </cell>
        </row>
        <row r="182">
          <cell r="A182" t="str">
            <v>4.03.02.814</v>
          </cell>
          <cell r="B182" t="str">
            <v>Vitamina B6, pesquisa e/ou dosagem</v>
          </cell>
          <cell r="C182" t="str">
            <v>TABREF-2025-porte 6</v>
          </cell>
        </row>
        <row r="183">
          <cell r="A183" t="str">
            <v>4.03.02.822</v>
          </cell>
          <cell r="B183" t="str">
            <v>Vitamina D2, pesquisa e/ou dosagem</v>
          </cell>
          <cell r="C183" t="str">
            <v>TABREF-2025-porte 6</v>
          </cell>
        </row>
        <row r="184">
          <cell r="A184" t="str">
            <v>4.03.02.830</v>
          </cell>
          <cell r="B184" t="str">
            <v>Vitamina D 25 HIDROXI, pesquisa e/ou dosagem (Vitamina D3)</v>
          </cell>
          <cell r="C184" t="str">
            <v>TABREF-2025-porte 6</v>
          </cell>
        </row>
        <row r="185">
          <cell r="A185" t="str">
            <v>4.03.02.849</v>
          </cell>
          <cell r="B185" t="str">
            <v>Vitamina K,- pesquisa e/ou dosagem</v>
          </cell>
          <cell r="C185" t="str">
            <v>TABREF-2025-porte 6</v>
          </cell>
        </row>
        <row r="186">
          <cell r="A186" t="str">
            <v>4.03.02.946</v>
          </cell>
          <cell r="B186" t="str">
            <v>BILIRRUBINA TRANSCUTANEA</v>
          </cell>
          <cell r="C186" t="str">
            <v>TABREF-2025-porte 6</v>
          </cell>
        </row>
        <row r="187">
          <cell r="A187" t="str">
            <v>4.03.03.012</v>
          </cell>
          <cell r="B187" t="str">
            <v>Alfa -1-antitripsina, (fezes) - pesquisa e/ou dosagem</v>
          </cell>
          <cell r="C187" t="str">
            <v>TABREF-2025-porte 6</v>
          </cell>
        </row>
        <row r="188">
          <cell r="A188" t="str">
            <v>4.03.03.020</v>
          </cell>
          <cell r="B188" t="str">
            <v>Anal Swab, pesquisa de oxiúrus</v>
          </cell>
          <cell r="C188" t="str">
            <v>TABREF-2025-porte 6</v>
          </cell>
        </row>
        <row r="189">
          <cell r="A189" t="str">
            <v>4.03.03.039</v>
          </cell>
          <cell r="B189" t="str">
            <v>Coprológico funcional (caracteres, pH, digestibilidade, amônia, ácidos orgânicos e interpretação)</v>
          </cell>
          <cell r="C189" t="str">
            <v>TABREF-2025-porte 6</v>
          </cell>
        </row>
        <row r="190">
          <cell r="A190" t="str">
            <v>4.03.03.047</v>
          </cell>
          <cell r="B190" t="str">
            <v>Eosinófilos, pesquisa nas fezes</v>
          </cell>
          <cell r="C190" t="str">
            <v>TABREF-2025-porte 6</v>
          </cell>
        </row>
        <row r="191">
          <cell r="A191" t="str">
            <v>4.03.03.055</v>
          </cell>
          <cell r="B191" t="str">
            <v>Gordura fecal, dosagem</v>
          </cell>
          <cell r="C191" t="str">
            <v>TABREF-2025-porte 6</v>
          </cell>
        </row>
        <row r="192">
          <cell r="A192" t="str">
            <v>4.03.03.063</v>
          </cell>
          <cell r="B192" t="str">
            <v>Hematoxilina férrica, pesquisa de protozoários nas fezes</v>
          </cell>
          <cell r="C192" t="str">
            <v>TABREF-2025-porte 6</v>
          </cell>
        </row>
        <row r="193">
          <cell r="A193" t="str">
            <v>4.03.03.071</v>
          </cell>
          <cell r="B193" t="str">
            <v>Identificação de helmintos, exame de fragmentos - nas fezes</v>
          </cell>
          <cell r="C193" t="str">
            <v>TABREF-2025-porte 6</v>
          </cell>
        </row>
        <row r="194">
          <cell r="A194" t="str">
            <v>4.03.03.080</v>
          </cell>
          <cell r="B194" t="str">
            <v>Larvas (fezes), pesquisa</v>
          </cell>
          <cell r="C194" t="str">
            <v>TABREF-2025-porte 6</v>
          </cell>
        </row>
        <row r="195">
          <cell r="A195" t="str">
            <v>4.03.03.098</v>
          </cell>
          <cell r="B195" t="str">
            <v>Leucócitos e hemácias, pesquisa nas fezes</v>
          </cell>
          <cell r="C195" t="str">
            <v>TABREF-2025-porte 6</v>
          </cell>
        </row>
        <row r="196">
          <cell r="A196" t="str">
            <v>4.03.03.101</v>
          </cell>
          <cell r="B196" t="str">
            <v>Leveduras, pesquisa nas fezes</v>
          </cell>
          <cell r="C196" t="str">
            <v>TABREF-2025-porte 6</v>
          </cell>
        </row>
        <row r="197">
          <cell r="A197" t="str">
            <v>4.03.03.110</v>
          </cell>
          <cell r="B197" t="str">
            <v>Parasitológico - nas fezes</v>
          </cell>
          <cell r="C197" t="str">
            <v>TABREF-2025-porte 6</v>
          </cell>
        </row>
        <row r="198">
          <cell r="A198" t="str">
            <v>4.03.03.128</v>
          </cell>
          <cell r="B198" t="str">
            <v>Parasitológico, colheita múltipla com fornecimento do líquido conservante nas fezes</v>
          </cell>
          <cell r="C198" t="str">
            <v>TABREF-2025-porte 6</v>
          </cell>
        </row>
        <row r="199">
          <cell r="A199" t="str">
            <v>4.03.03.136</v>
          </cell>
          <cell r="B199" t="str">
            <v>Sangue oculto, pesquisa nas fezes</v>
          </cell>
          <cell r="C199" t="str">
            <v>TABREF-2025-porte 6</v>
          </cell>
        </row>
        <row r="200">
          <cell r="A200" t="str">
            <v>4.03.03.144</v>
          </cell>
          <cell r="B200" t="str">
            <v>Shistossoma, pesquisa ovos em fragmentos mucosa após biópsia retal</v>
          </cell>
          <cell r="C200" t="str">
            <v>TABREF-2025-porte 6</v>
          </cell>
        </row>
        <row r="201">
          <cell r="A201" t="str">
            <v>4.03.03.152</v>
          </cell>
          <cell r="B201" t="str">
            <v>Substâncias redutoras nas fezes - pesquisa</v>
          </cell>
          <cell r="C201" t="str">
            <v>TABREF-2025-porte 6</v>
          </cell>
        </row>
        <row r="202">
          <cell r="A202" t="str">
            <v>4.03.03.160</v>
          </cell>
          <cell r="B202" t="str">
            <v>Tripsina, prova de (digestão da gelatina)</v>
          </cell>
          <cell r="C202" t="str">
            <v>TABREF-2025-porte 6</v>
          </cell>
        </row>
        <row r="203">
          <cell r="A203" t="str">
            <v>4.03.03.179</v>
          </cell>
          <cell r="B203" t="str">
            <v>Esteatócrito, triagem para gordura fecal</v>
          </cell>
          <cell r="C203" t="str">
            <v>TABREF-2025-porte 6</v>
          </cell>
        </row>
        <row r="204">
          <cell r="A204" t="str">
            <v>4.03.03.187</v>
          </cell>
          <cell r="B204" t="str">
            <v>Estercobilinogênio fecal, dosagem</v>
          </cell>
          <cell r="C204" t="str">
            <v>TABREF-2025-porte 6</v>
          </cell>
        </row>
        <row r="205">
          <cell r="A205" t="str">
            <v>4.03.04.019</v>
          </cell>
          <cell r="B205" t="str">
            <v>Anticoagulante lúpico, pesquisa</v>
          </cell>
          <cell r="C205" t="str">
            <v>TABREF-2025-porte 6</v>
          </cell>
        </row>
        <row r="206">
          <cell r="A206" t="str">
            <v>4.03.04.027</v>
          </cell>
          <cell r="B206" t="str">
            <v>Anticorpo anti A e B, pesquisa e/ou dosagem</v>
          </cell>
          <cell r="C206" t="str">
            <v>TABREF-2025-porte 6</v>
          </cell>
        </row>
        <row r="207">
          <cell r="A207" t="str">
            <v>4.03.04.035</v>
          </cell>
          <cell r="B207" t="str">
            <v>Anticorpos antiplaquetários, citometria de fluxo</v>
          </cell>
          <cell r="C207" t="str">
            <v>TABREF-2025-porte 6</v>
          </cell>
        </row>
        <row r="208">
          <cell r="A208" t="str">
            <v>4.03.04.043</v>
          </cell>
          <cell r="B208" t="str">
            <v>Anticorpos irregulares - pesquisa e/ou dosagem</v>
          </cell>
          <cell r="C208" t="str">
            <v>TABREF-2025-porte 6</v>
          </cell>
        </row>
        <row r="209">
          <cell r="A209" t="str">
            <v>4.03.04.051</v>
          </cell>
          <cell r="B209" t="str">
            <v>Anticorpos irregulares, pesquisa (meio salino a temperatura ambiente e 37º e teste indireto de coombs)</v>
          </cell>
          <cell r="C209" t="str">
            <v>TABREF-2025-porte 6</v>
          </cell>
        </row>
        <row r="210">
          <cell r="A210" t="str">
            <v>4.03.04.060</v>
          </cell>
          <cell r="B210" t="str">
            <v>Antitrombina III, dosagem</v>
          </cell>
          <cell r="C210" t="str">
            <v>TABREF-2025-porte 6</v>
          </cell>
        </row>
        <row r="211">
          <cell r="A211" t="str">
            <v>4.03.04.078</v>
          </cell>
          <cell r="B211" t="str">
            <v>Ativador tissular de plasminogênio (TPA) - pesquisa e/ou dosagem</v>
          </cell>
          <cell r="C211" t="str">
            <v>TABREF-2025-porte 6</v>
          </cell>
        </row>
        <row r="212">
          <cell r="A212" t="str">
            <v>4.03.04.086</v>
          </cell>
          <cell r="B212" t="str">
            <v>CD... (antígeno de dif. Celular, cada determinação) - pesquisa e/ou dosagem</v>
          </cell>
          <cell r="C212" t="str">
            <v>TABREF-2025-porte 6</v>
          </cell>
        </row>
        <row r="213">
          <cell r="A213" t="str">
            <v>4.03.04.094</v>
          </cell>
          <cell r="B213" t="str">
            <v>Citoquímica para classificar leucemia: esterase, fosfatase leucocitária, PAS, peroxidase ou SB, etc - cada</v>
          </cell>
          <cell r="C213" t="str">
            <v>TABREF-2025-porte 6</v>
          </cell>
        </row>
        <row r="214">
          <cell r="A214" t="str">
            <v>4.03.04.108</v>
          </cell>
          <cell r="B214" t="str">
            <v>Coombs direto</v>
          </cell>
          <cell r="C214" t="str">
            <v>TABREF-2025-porte 6</v>
          </cell>
        </row>
        <row r="215">
          <cell r="A215" t="str">
            <v>4.03.04.116</v>
          </cell>
          <cell r="B215" t="str">
            <v>Enzimas eritrocitárias, (adenilatoquinase, desidrogenase láctica, fosfofructoquinase, fosfoglicerato quinase, gliceraldeído, 3 - fosfato desidrogenase, glicose fosfato isomerase, glicose 6 - fosfato desidrogenase, glutation peroxidase, glut</v>
          </cell>
          <cell r="C215" t="str">
            <v>TABREF-2025-porte 6</v>
          </cell>
        </row>
        <row r="216">
          <cell r="A216" t="str">
            <v>4.03.04.132</v>
          </cell>
          <cell r="B216" t="str">
            <v>Falcização, teste de</v>
          </cell>
          <cell r="C216" t="str">
            <v>TABREF-2025-porte 6</v>
          </cell>
        </row>
        <row r="217">
          <cell r="A217" t="str">
            <v>4.03.04.140</v>
          </cell>
          <cell r="B217" t="str">
            <v>Fator 4 plaquetário, dosagens</v>
          </cell>
          <cell r="C217" t="str">
            <v>TABREF-2025-porte 6</v>
          </cell>
        </row>
        <row r="218">
          <cell r="A218" t="str">
            <v>4.03.04.159</v>
          </cell>
          <cell r="B218" t="str">
            <v>Fator II, dosagem</v>
          </cell>
          <cell r="C218" t="str">
            <v>TABREF-2025-porte 6</v>
          </cell>
        </row>
        <row r="219">
          <cell r="A219" t="str">
            <v>4.03.04.167</v>
          </cell>
          <cell r="B219" t="str">
            <v>Fator IX, dosagem</v>
          </cell>
          <cell r="C219" t="str">
            <v>TABREF-2025-porte 6</v>
          </cell>
        </row>
        <row r="220">
          <cell r="A220" t="str">
            <v>4.03.04.175</v>
          </cell>
          <cell r="B220" t="str">
            <v>Fator V, dosagem</v>
          </cell>
          <cell r="C220" t="str">
            <v>TABREF-2025-porte 6</v>
          </cell>
        </row>
        <row r="221">
          <cell r="A221" t="str">
            <v>4.03.04.183</v>
          </cell>
          <cell r="B221" t="str">
            <v>Fator VIII, dosagem</v>
          </cell>
          <cell r="C221" t="str">
            <v>TABREF-2025-porte 6</v>
          </cell>
        </row>
        <row r="222">
          <cell r="A222" t="str">
            <v>4.03.04.191</v>
          </cell>
          <cell r="B222" t="str">
            <v>Fator VIII, dosagem do antígeno (Von Willebrand)</v>
          </cell>
          <cell r="C222" t="str">
            <v>TABREF-2025-porte 6</v>
          </cell>
        </row>
        <row r="223">
          <cell r="A223" t="str">
            <v>4.03.04.205</v>
          </cell>
          <cell r="B223" t="str">
            <v>Fator VIII, dosagem do inibidor</v>
          </cell>
          <cell r="C223" t="str">
            <v>TABREF-2025-porte 6</v>
          </cell>
        </row>
        <row r="224">
          <cell r="A224" t="str">
            <v>4.03.04.213</v>
          </cell>
          <cell r="B224" t="str">
            <v>Fator X, dosagem</v>
          </cell>
          <cell r="C224" t="str">
            <v>TABREF-2025-porte 6</v>
          </cell>
        </row>
        <row r="225">
          <cell r="A225" t="str">
            <v>4.03.04.221</v>
          </cell>
          <cell r="B225" t="str">
            <v>Fator XI, dosagem</v>
          </cell>
          <cell r="C225" t="str">
            <v>TABREF-2025-porte 6</v>
          </cell>
        </row>
        <row r="226">
          <cell r="A226" t="str">
            <v>4.03.04.230</v>
          </cell>
          <cell r="B226" t="str">
            <v>Fator XII, dosagem</v>
          </cell>
          <cell r="C226" t="str">
            <v>TABREF-2025-porte 6</v>
          </cell>
        </row>
        <row r="227">
          <cell r="A227" t="str">
            <v>4.03.04.248</v>
          </cell>
          <cell r="B227" t="str">
            <v>Fator XIII, pesquisa</v>
          </cell>
          <cell r="C227" t="str">
            <v>TABREF-2025-porte 6</v>
          </cell>
        </row>
        <row r="228">
          <cell r="A228" t="str">
            <v>4.03.04.256</v>
          </cell>
          <cell r="B228" t="str">
            <v>Fenotipagem do sistema Rh-Hr (anti Rho(D) + anti Rh(C) + anti Rh(E)</v>
          </cell>
          <cell r="C228" t="str">
            <v>TABREF-2025-porte 6</v>
          </cell>
        </row>
        <row r="229">
          <cell r="A229" t="str">
            <v>4.03.04.264</v>
          </cell>
          <cell r="B229" t="str">
            <v>Fibrinogênio, teste funcional, dosagem</v>
          </cell>
          <cell r="C229" t="str">
            <v>TABREF-2025-porte 6</v>
          </cell>
        </row>
        <row r="230">
          <cell r="A230" t="str">
            <v>4.03.04.272</v>
          </cell>
          <cell r="B230" t="str">
            <v>Filária, pesquisa</v>
          </cell>
          <cell r="C230" t="str">
            <v>TABREF-2025-porte 6</v>
          </cell>
        </row>
        <row r="231">
          <cell r="A231" t="str">
            <v>4.03.04.280</v>
          </cell>
          <cell r="B231" t="str">
            <v>Grupo ABO, classificação reversa - determinação</v>
          </cell>
          <cell r="C231" t="str">
            <v>TABREF-2025-porte 6</v>
          </cell>
        </row>
        <row r="232">
          <cell r="A232" t="str">
            <v>4.03.04.299</v>
          </cell>
          <cell r="B232" t="str">
            <v>Grupo sanguíneo ABO, e fator Rho (inclui Du) - determinação</v>
          </cell>
          <cell r="C232" t="str">
            <v>TABREF-2025-porte 6</v>
          </cell>
        </row>
        <row r="233">
          <cell r="A233" t="str">
            <v>4.03.04.302</v>
          </cell>
          <cell r="B233" t="str">
            <v>Ham, teste de (hemólise ácida)</v>
          </cell>
          <cell r="C233" t="str">
            <v>TABREF-2025-porte 6</v>
          </cell>
        </row>
        <row r="234">
          <cell r="A234" t="str">
            <v>4.03.04.310</v>
          </cell>
          <cell r="B234" t="str">
            <v>Heinz, corpúsculos, pesquisa</v>
          </cell>
          <cell r="C234" t="str">
            <v>TABREF-2025-porte 6</v>
          </cell>
        </row>
        <row r="235">
          <cell r="A235" t="str">
            <v>4.03.04.329</v>
          </cell>
          <cell r="B235" t="str">
            <v>Hemácias fetais, pesquisa</v>
          </cell>
          <cell r="C235" t="str">
            <v>TABREF-2025-porte 6</v>
          </cell>
        </row>
        <row r="236">
          <cell r="A236" t="str">
            <v>4.03.04.337</v>
          </cell>
          <cell r="B236" t="str">
            <v>Hematócrito, determinação do</v>
          </cell>
          <cell r="C236" t="str">
            <v>TABREF-2025-porte 6</v>
          </cell>
        </row>
        <row r="237">
          <cell r="A237" t="str">
            <v>4.03.04.345</v>
          </cell>
          <cell r="B237" t="str">
            <v>Hemoglobina, dosagem</v>
          </cell>
          <cell r="C237" t="str">
            <v>TABREF-2025-porte 6</v>
          </cell>
        </row>
        <row r="238">
          <cell r="A238" t="str">
            <v>4.03.04.353</v>
          </cell>
          <cell r="B238" t="str">
            <v>Hemoglobina (eletroforese) - pesquisa e/ou dosagem</v>
          </cell>
          <cell r="C238" t="str">
            <v>TABREF-2025-porte 6</v>
          </cell>
        </row>
        <row r="239">
          <cell r="A239" t="str">
            <v>4.03.04.361</v>
          </cell>
          <cell r="B239" t="str">
            <v>Hemograma com contagem de plaquetas ou frações (eritrograma, leucograma, plaquetas)</v>
          </cell>
          <cell r="C239" t="str">
            <v>TABREF-2025-porte 6</v>
          </cell>
        </row>
        <row r="240">
          <cell r="A240" t="str">
            <v>4.03.04.370</v>
          </cell>
          <cell r="B240" t="str">
            <v>Hemossedimentação, (VHS) - pesquisa e/ou dosagem</v>
          </cell>
          <cell r="C240" t="str">
            <v>TABREF-2025-porte 6</v>
          </cell>
        </row>
        <row r="241">
          <cell r="A241" t="str">
            <v>4.03.04.388</v>
          </cell>
          <cell r="B241" t="str">
            <v>Hemossiderina (siderócitos), sangue ou urina - pesquisa e/ou dosagem</v>
          </cell>
          <cell r="C241" t="str">
            <v>TABREF-2025-porte 6</v>
          </cell>
        </row>
        <row r="242">
          <cell r="A242" t="str">
            <v>4.03.04.396</v>
          </cell>
          <cell r="B242" t="str">
            <v>Heparina, dosagem</v>
          </cell>
          <cell r="C242" t="str">
            <v>TABREF-2025-porte 6</v>
          </cell>
        </row>
        <row r="243">
          <cell r="A243" t="str">
            <v>4.03.04.400</v>
          </cell>
          <cell r="B243" t="str">
            <v>Inibidor do TPA (PAI) - pesquisa e/ou dosagem</v>
          </cell>
          <cell r="C243" t="str">
            <v>TABREF-2025-porte 6</v>
          </cell>
        </row>
        <row r="244">
          <cell r="A244" t="str">
            <v>4.03.04.418</v>
          </cell>
          <cell r="B244" t="str">
            <v>Leucócitos, contagem</v>
          </cell>
          <cell r="C244" t="str">
            <v>TABREF-2025-porte 6</v>
          </cell>
        </row>
        <row r="245">
          <cell r="A245" t="str">
            <v>4.03.04.434</v>
          </cell>
          <cell r="B245" t="str">
            <v>Meta-hemoglobina, determinação da</v>
          </cell>
          <cell r="C245" t="str">
            <v>TABREF-2025-porte 6</v>
          </cell>
        </row>
        <row r="246">
          <cell r="A246" t="str">
            <v>4.03.04.450</v>
          </cell>
          <cell r="B246" t="str">
            <v>Plaquetas, teste de agregação (por agente agregante), cada</v>
          </cell>
          <cell r="C246" t="str">
            <v>TABREF-2025-porte 6</v>
          </cell>
        </row>
        <row r="247">
          <cell r="A247" t="str">
            <v>4.03.04.469</v>
          </cell>
          <cell r="B247" t="str">
            <v>Plasminogênio, dosagem</v>
          </cell>
          <cell r="C247" t="str">
            <v>TABREF-2025-porte 6</v>
          </cell>
        </row>
        <row r="248">
          <cell r="A248" t="str">
            <v>4.03.04.477</v>
          </cell>
          <cell r="B248" t="str">
            <v>Plasmódio, pesquisa</v>
          </cell>
          <cell r="C248" t="str">
            <v>TABREF-2025-porte 6</v>
          </cell>
        </row>
        <row r="249">
          <cell r="A249" t="str">
            <v>4.03.04.485</v>
          </cell>
          <cell r="B249" t="str">
            <v>Medula óssea, aspiração para mielograma ou microbiológico</v>
          </cell>
          <cell r="C249" t="str">
            <v>TABREF-2025-porte 6</v>
          </cell>
        </row>
        <row r="250">
          <cell r="A250" t="str">
            <v>4.03.04.493</v>
          </cell>
          <cell r="B250" t="str">
            <v>Produtos de degradação da fibrina, qualitativo - pesquisa e/ou dosagem</v>
          </cell>
          <cell r="C250" t="str">
            <v>TABREF-2025-porte 6</v>
          </cell>
        </row>
        <row r="251">
          <cell r="A251" t="str">
            <v>4.03.04.507</v>
          </cell>
          <cell r="B251" t="str">
            <v>Proteína C - pesquisa e/ou dosagem</v>
          </cell>
          <cell r="C251" t="str">
            <v>TABREF-2025-porte 6</v>
          </cell>
        </row>
        <row r="252">
          <cell r="A252" t="str">
            <v>4.03.04.515</v>
          </cell>
          <cell r="B252" t="str">
            <v>Proteína S, teste funcional</v>
          </cell>
          <cell r="C252" t="str">
            <v>TABREF-2025-porte 6</v>
          </cell>
        </row>
        <row r="253">
          <cell r="A253" t="str">
            <v>4.03.04.523</v>
          </cell>
          <cell r="B253" t="str">
            <v>Protoporfirina eritrocitária livre - zinco - pesquisa e/ou dosagem</v>
          </cell>
          <cell r="C253" t="str">
            <v>TABREF-2025-porte 6</v>
          </cell>
        </row>
        <row r="254">
          <cell r="A254" t="str">
            <v>4.03.04.531</v>
          </cell>
          <cell r="B254" t="str">
            <v>Prova do laço</v>
          </cell>
          <cell r="C254" t="str">
            <v>TABREF-2025-porte 6</v>
          </cell>
        </row>
        <row r="255">
          <cell r="A255" t="str">
            <v>4.03.04.540</v>
          </cell>
          <cell r="B255" t="str">
            <v>Resistência globular, curva de</v>
          </cell>
          <cell r="C255" t="str">
            <v>TABREF-2025-porte 6</v>
          </cell>
        </row>
        <row r="256">
          <cell r="A256" t="str">
            <v>4.03.04.558</v>
          </cell>
          <cell r="B256" t="str">
            <v>Reticulócitos, contagem</v>
          </cell>
          <cell r="C256" t="str">
            <v>TABREF-2025-porte 6</v>
          </cell>
        </row>
        <row r="257">
          <cell r="A257" t="str">
            <v>4.03.04.566</v>
          </cell>
          <cell r="B257" t="str">
            <v>Retração do coágulo - pesquisa</v>
          </cell>
          <cell r="C257" t="str">
            <v>TABREF-2025-porte 6</v>
          </cell>
        </row>
        <row r="258">
          <cell r="A258" t="str">
            <v>4.03.04.574</v>
          </cell>
          <cell r="B258" t="str">
            <v>Ristocetina, co-fator, teste funcional, dosagem</v>
          </cell>
          <cell r="C258" t="str">
            <v>TABREF-2025-porte 6</v>
          </cell>
        </row>
        <row r="259">
          <cell r="A259" t="str">
            <v>4.03.04.582</v>
          </cell>
          <cell r="B259" t="str">
            <v>Tempo de coagulação - determinação</v>
          </cell>
          <cell r="C259" t="str">
            <v>TABREF-2025-porte 6</v>
          </cell>
        </row>
        <row r="260">
          <cell r="A260" t="str">
            <v>4.03.04.590</v>
          </cell>
          <cell r="B260" t="str">
            <v>Tempo de protrombina - determinação</v>
          </cell>
          <cell r="C260" t="str">
            <v>TABREF-2025-porte 6</v>
          </cell>
        </row>
        <row r="261">
          <cell r="A261" t="str">
            <v>4.03.04.604</v>
          </cell>
          <cell r="B261" t="str">
            <v>Tempo de reptilase - determinação</v>
          </cell>
          <cell r="C261" t="str">
            <v>TABREF-2025-porte 6</v>
          </cell>
        </row>
        <row r="262">
          <cell r="A262" t="str">
            <v>4.03.04.612</v>
          </cell>
          <cell r="B262" t="str">
            <v>Tempo de sangramento de IVY - deteminação</v>
          </cell>
          <cell r="C262" t="str">
            <v>TABREF-2025-porte 6</v>
          </cell>
        </row>
        <row r="263">
          <cell r="A263" t="str">
            <v>4.03.04.620</v>
          </cell>
          <cell r="B263" t="str">
            <v>Tempo de trombina - determinação</v>
          </cell>
          <cell r="C263" t="str">
            <v>TABREF-2025-porte 6</v>
          </cell>
        </row>
        <row r="264">
          <cell r="A264" t="str">
            <v>4.03.04.639</v>
          </cell>
          <cell r="B264" t="str">
            <v>Tempo de tromboplastina parcial ativada - determinação</v>
          </cell>
          <cell r="C264" t="str">
            <v>TABREF-2025-porte 6</v>
          </cell>
        </row>
        <row r="265">
          <cell r="A265" t="str">
            <v>4.03.04.647</v>
          </cell>
          <cell r="B265" t="str">
            <v>Tripanossoma, pesquisa</v>
          </cell>
          <cell r="C265" t="str">
            <v>TABREF-2025-porte 6</v>
          </cell>
        </row>
        <row r="266">
          <cell r="A266" t="str">
            <v>4.03.04.655</v>
          </cell>
          <cell r="B266" t="str">
            <v>Tromboelastograma - pesquisa e/ou dosagem</v>
          </cell>
          <cell r="C266" t="str">
            <v>TABREF-2025-porte 6</v>
          </cell>
        </row>
        <row r="267">
          <cell r="A267" t="str">
            <v>4.03.04.663</v>
          </cell>
          <cell r="B267" t="str">
            <v>Alfa-2antiplasmina, teste funcional</v>
          </cell>
          <cell r="C267" t="str">
            <v>TABREF-2025-porte 6</v>
          </cell>
        </row>
        <row r="268">
          <cell r="A268" t="str">
            <v>4.03.04.671</v>
          </cell>
          <cell r="B268" t="str">
            <v>Anticorpo antimieloperoxidase, MPO - pesquisa e/ou dosagem</v>
          </cell>
          <cell r="C268" t="str">
            <v>TABREF-2025-porte 6</v>
          </cell>
        </row>
        <row r="269">
          <cell r="A269" t="str">
            <v>4.03.04.680</v>
          </cell>
          <cell r="B269" t="str">
            <v>Fator VII - pesquisa e/ou dosagem</v>
          </cell>
          <cell r="C269" t="str">
            <v>TABREF-2025-porte 6</v>
          </cell>
        </row>
        <row r="270">
          <cell r="A270" t="str">
            <v>4.03.04.698</v>
          </cell>
          <cell r="B270" t="str">
            <v>Fator XIII, dosagem, teste funcional</v>
          </cell>
          <cell r="C270" t="str">
            <v>TABREF-2025-porte 6</v>
          </cell>
        </row>
        <row r="271">
          <cell r="A271" t="str">
            <v>4.03.04.701</v>
          </cell>
          <cell r="B271" t="str">
            <v>Imunofenotipagem para doença residual mínima (*)</v>
          </cell>
          <cell r="C271" t="str">
            <v>TABREF-2025-porte 6</v>
          </cell>
        </row>
        <row r="272">
          <cell r="A272" t="str">
            <v>4.03.04.710</v>
          </cell>
          <cell r="B272" t="str">
            <v>Imunofenotipagem para hemoglobinúria paroxistica noturna (*)</v>
          </cell>
          <cell r="C272" t="str">
            <v>TABREF-2025-porte 6</v>
          </cell>
        </row>
        <row r="273">
          <cell r="A273" t="str">
            <v>4.03.04.728</v>
          </cell>
          <cell r="B273" t="str">
            <v>Imunofenotipagem para leucemias agudas ou sindrome mielodisplásica (*)</v>
          </cell>
          <cell r="C273" t="str">
            <v>TABREF-2025-porte 6</v>
          </cell>
        </row>
        <row r="274">
          <cell r="A274" t="str">
            <v>4.03.04.736</v>
          </cell>
          <cell r="B274" t="str">
            <v>Imunofenotipagem para linfoma não hodgkin / sindrome linfoproliferativa crônica (*)</v>
          </cell>
          <cell r="C274" t="str">
            <v>TABREF-2025-porte 6</v>
          </cell>
        </row>
        <row r="275">
          <cell r="A275" t="str">
            <v>4.03.04.744</v>
          </cell>
          <cell r="B275" t="str">
            <v>Imunofenotipagem para perfil imune (*)</v>
          </cell>
          <cell r="C275" t="str">
            <v>TABREF-2025-porte 6</v>
          </cell>
        </row>
        <row r="276">
          <cell r="A276" t="str">
            <v>4.03.04.752</v>
          </cell>
          <cell r="B276" t="str">
            <v>Fator IX, dosagem do inibidor</v>
          </cell>
          <cell r="C276" t="str">
            <v>TABREF-2025-porte 6</v>
          </cell>
        </row>
        <row r="277">
          <cell r="A277" t="str">
            <v>4.03.04.760</v>
          </cell>
          <cell r="B277" t="str">
            <v>Inibidor dos fatores da hemostasia, triagem</v>
          </cell>
          <cell r="C277" t="str">
            <v>TABREF-2025-porte 6</v>
          </cell>
        </row>
        <row r="278">
          <cell r="A278" t="str">
            <v>4.03.04.779</v>
          </cell>
          <cell r="B278" t="str">
            <v>Produtos de degradação da fibrina, quantitativo - pesquisa e/ou dosagem</v>
          </cell>
          <cell r="C278" t="str">
            <v>TABREF-2025-porte 6</v>
          </cell>
        </row>
        <row r="279">
          <cell r="A279" t="str">
            <v>4.03.04.787</v>
          </cell>
          <cell r="B279" t="str">
            <v>Proteína S livre, dosagem</v>
          </cell>
          <cell r="C279" t="str">
            <v>TABREF-2025-porte 6</v>
          </cell>
        </row>
        <row r="280">
          <cell r="A280" t="str">
            <v>4.03.04.795</v>
          </cell>
          <cell r="B280" t="str">
            <v>Células LE - pesquisa e/ou dosagem</v>
          </cell>
          <cell r="C280" t="str">
            <v>TABREF-2025-porte 6</v>
          </cell>
        </row>
        <row r="281">
          <cell r="A281" t="str">
            <v>4.03.04.809</v>
          </cell>
          <cell r="B281" t="str">
            <v>Consumo de protrombina - pesquisa e/ou dosagem</v>
          </cell>
          <cell r="C281" t="str">
            <v>TABREF-2025-porte 6</v>
          </cell>
        </row>
        <row r="282">
          <cell r="A282" t="str">
            <v>4.03.04.817</v>
          </cell>
          <cell r="B282" t="str">
            <v>Enzimas eritrocitárias, rastreio para deficiência</v>
          </cell>
          <cell r="C282" t="str">
            <v>TABREF-2025-porte 6</v>
          </cell>
        </row>
        <row r="283">
          <cell r="A283" t="str">
            <v>4.03.04.825</v>
          </cell>
          <cell r="B283" t="str">
            <v>Esplenograma (citologia)</v>
          </cell>
          <cell r="C283" t="str">
            <v>TABREF-2025-porte 6</v>
          </cell>
        </row>
        <row r="284">
          <cell r="A284" t="str">
            <v>4.03.04.833</v>
          </cell>
          <cell r="B284" t="str">
            <v>Hemoglobina instabilidade a 37 graus C - pesquisa e/ou dosagem</v>
          </cell>
          <cell r="C284" t="str">
            <v>TABREF-2025-porte 6</v>
          </cell>
        </row>
        <row r="285">
          <cell r="A285" t="str">
            <v>4.03.04.841</v>
          </cell>
          <cell r="B285" t="str">
            <v>Hemoglobina, solubilidade (HbS e HbD) - pesquisa e/ou dosagem</v>
          </cell>
          <cell r="C285" t="str">
            <v>TABREF-2025-porte 6</v>
          </cell>
        </row>
        <row r="286">
          <cell r="A286" t="str">
            <v>4.03.04.850</v>
          </cell>
          <cell r="B286" t="str">
            <v>Hemoglobinopatia - triagem (El.HB., hemoglob. fetal. reticulócitos, corpos de H, T. falcização hemácias, resist. osmótica, termo estabilidade)</v>
          </cell>
          <cell r="C286" t="str">
            <v>TABREF-2025-porte 6</v>
          </cell>
        </row>
        <row r="287">
          <cell r="A287" t="str">
            <v>4.03.04.868</v>
          </cell>
          <cell r="B287" t="str">
            <v>Estreptozima - pesquisa e/ou dosagem</v>
          </cell>
          <cell r="C287" t="str">
            <v>TABREF-2025-porte 6</v>
          </cell>
        </row>
        <row r="288">
          <cell r="A288" t="str">
            <v>4.03.04.876</v>
          </cell>
          <cell r="B288" t="str">
            <v>Sulfo-hemoglobina, determinação da</v>
          </cell>
          <cell r="C288" t="str">
            <v>TABREF-2025-porte 6</v>
          </cell>
        </row>
        <row r="289">
          <cell r="A289" t="str">
            <v>4.03.04.884</v>
          </cell>
          <cell r="B289" t="str">
            <v>Coombs indireto</v>
          </cell>
          <cell r="C289" t="str">
            <v>TABREF-2025-porte 6</v>
          </cell>
        </row>
        <row r="290">
          <cell r="A290" t="str">
            <v>4.03.04.892</v>
          </cell>
          <cell r="B290" t="str">
            <v>Mielograma</v>
          </cell>
          <cell r="C290" t="str">
            <v>TABREF-2025-porte 6</v>
          </cell>
        </row>
        <row r="291">
          <cell r="A291" t="str">
            <v>4.03.04.906</v>
          </cell>
          <cell r="B291" t="str">
            <v>Dímero D - pesquisa e/ou dosagem</v>
          </cell>
          <cell r="C291" t="str">
            <v>TABREF-2025-porte 6</v>
          </cell>
        </row>
        <row r="292">
          <cell r="A292" t="str">
            <v>4.03.04.914</v>
          </cell>
          <cell r="B292" t="str">
            <v>Tempo de sangramento (Duke) - determinação</v>
          </cell>
          <cell r="C292" t="str">
            <v>TABREF-2025-porte 6</v>
          </cell>
        </row>
        <row r="293">
          <cell r="A293" t="str">
            <v>4.03.04.922</v>
          </cell>
          <cell r="B293" t="str">
            <v>Coagulograma (TS, TC, prova do laço, retração do coágulo, contagem de plaquetas, tempo de protombina, tempo de tromboplastina, parcial ativado) - pesquisa e/ou dosagem</v>
          </cell>
          <cell r="C293" t="str">
            <v>TABREF-2025-porte 6</v>
          </cell>
        </row>
        <row r="294">
          <cell r="A294" t="str">
            <v>4.03.04.930</v>
          </cell>
          <cell r="B294" t="str">
            <v>Baço, exame de esfregaço de aspirado</v>
          </cell>
          <cell r="C294" t="str">
            <v>TABREF-2025-porte 6</v>
          </cell>
        </row>
        <row r="295">
          <cell r="A295" t="str">
            <v>4.03.04.949</v>
          </cell>
          <cell r="B295" t="str">
            <v>Linfonodo, exame de esfregaço de aspirado</v>
          </cell>
          <cell r="C295" t="str">
            <v>TABREF-2025-porte 6</v>
          </cell>
        </row>
        <row r="296">
          <cell r="A296" t="str">
            <v>4.03.05.015</v>
          </cell>
          <cell r="B296" t="str">
            <v>1,25-dihidroxi vitamina D - pesquisa e/ou dosagem</v>
          </cell>
          <cell r="C296" t="str">
            <v>TABREF-2025-porte 6</v>
          </cell>
        </row>
        <row r="297">
          <cell r="A297" t="str">
            <v>4.03.05.040</v>
          </cell>
          <cell r="B297" t="str">
            <v>17-cetogênicos (17-CGS) - pesquisa e/ou dosagem</v>
          </cell>
          <cell r="C297" t="str">
            <v>TABREF-2025-porte 6</v>
          </cell>
        </row>
        <row r="298">
          <cell r="A298" t="str">
            <v>4.03.05.058</v>
          </cell>
          <cell r="B298" t="str">
            <v>17-cetogênicos cromatografia - pesquisa e/ou dosagem</v>
          </cell>
          <cell r="C298" t="str">
            <v>TABREF-2025-porte 6</v>
          </cell>
        </row>
        <row r="299">
          <cell r="A299" t="str">
            <v>4.03.05.066</v>
          </cell>
          <cell r="B299" t="str">
            <v>17-cetosteróides (17-CTS) - cromatografia - pesquisa e/ou dosagem</v>
          </cell>
          <cell r="C299" t="str">
            <v>TABREF-2025-porte 6</v>
          </cell>
        </row>
        <row r="300">
          <cell r="A300" t="str">
            <v>4.03.05.074</v>
          </cell>
          <cell r="B300" t="str">
            <v>17-cetosteróides relação alfa/beta - pesquisa e/ou dosagem</v>
          </cell>
          <cell r="C300" t="str">
            <v>TABREF-2025-porte 6</v>
          </cell>
        </row>
        <row r="301">
          <cell r="A301" t="str">
            <v>4.03.05.082</v>
          </cell>
          <cell r="B301" t="str">
            <v>17-cetosteróides totais (17-CTS) - pesquisa e/ou dosagem</v>
          </cell>
          <cell r="C301" t="str">
            <v>TABREF-2025-porte 6</v>
          </cell>
        </row>
        <row r="302">
          <cell r="A302" t="str">
            <v>4.03.05.090</v>
          </cell>
          <cell r="B302" t="str">
            <v>17-hidroxipregnenolona - pesquisa e/ou dosagem</v>
          </cell>
          <cell r="C302" t="str">
            <v>TABREF-2025-porte 6</v>
          </cell>
        </row>
        <row r="303">
          <cell r="A303" t="str">
            <v>4.03.05.112</v>
          </cell>
          <cell r="B303" t="str">
            <v>Ácido 5 hidróxi indol acético, dosagem na urina</v>
          </cell>
          <cell r="C303" t="str">
            <v>TABREF-2025-porte 6</v>
          </cell>
        </row>
        <row r="304">
          <cell r="A304" t="str">
            <v>4.03.05.120</v>
          </cell>
          <cell r="B304" t="str">
            <v>Ácido homo vanílico - pesquisa e/ou dosagem</v>
          </cell>
          <cell r="C304" t="str">
            <v>TABREF-2025-porte 6</v>
          </cell>
        </row>
        <row r="305">
          <cell r="A305" t="str">
            <v>4.03.05.163</v>
          </cell>
          <cell r="B305" t="str">
            <v>AMP cíclico - pesquisa e/ou dosagem</v>
          </cell>
          <cell r="C305" t="str">
            <v>TABREF-2025-porte 6</v>
          </cell>
        </row>
        <row r="306">
          <cell r="A306" t="str">
            <v>4.03.05.210</v>
          </cell>
          <cell r="B306" t="str">
            <v>Cortisol livre - pesquisa e/ou dosagem</v>
          </cell>
          <cell r="C306" t="str">
            <v>TABREF-2025-porte 6</v>
          </cell>
        </row>
        <row r="307">
          <cell r="A307" t="str">
            <v>4.03.05.228</v>
          </cell>
          <cell r="B307" t="str">
            <v>Curva glicêmica (6 dosagens) - pesquisa e/ou dosagem</v>
          </cell>
          <cell r="C307" t="str">
            <v>TABREF-2025-porte 6</v>
          </cell>
        </row>
        <row r="308">
          <cell r="A308" t="str">
            <v>4.03.05.236</v>
          </cell>
          <cell r="B308" t="str">
            <v>Curva insulínica (6 dosagens) - pesquisa e/ou dosagem</v>
          </cell>
          <cell r="C308" t="str">
            <v>TABREF-2025-porte 6</v>
          </cell>
        </row>
        <row r="309">
          <cell r="A309" t="str">
            <v>4.03.05.279</v>
          </cell>
          <cell r="B309" t="str">
            <v>Dosagem de receptor de progesterona ou de estrogênio</v>
          </cell>
          <cell r="C309" t="str">
            <v>TABREF-2025-porte 6</v>
          </cell>
        </row>
        <row r="310">
          <cell r="A310" t="str">
            <v>4.03.05.287</v>
          </cell>
          <cell r="B310" t="str">
            <v>Enzima conversora da angiotensina (ECA) - pesquisa e/ou dosagem</v>
          </cell>
          <cell r="C310" t="str">
            <v>TABREF-2025-porte 6</v>
          </cell>
        </row>
        <row r="311">
          <cell r="A311" t="str">
            <v>4.03.05.295</v>
          </cell>
          <cell r="B311" t="str">
            <v>Eritropoietina - pesquisa e/ou dosagem</v>
          </cell>
          <cell r="C311" t="str">
            <v>TABREF-2025-porte 6</v>
          </cell>
        </row>
        <row r="312">
          <cell r="A312" t="str">
            <v>4.03.05.341</v>
          </cell>
          <cell r="B312" t="str">
            <v>Gad-Ab-antidescarboxilase do ácido - pesquisa e/ou dosagem</v>
          </cell>
          <cell r="C312" t="str">
            <v>TABREF-2025-porte 6</v>
          </cell>
        </row>
        <row r="313">
          <cell r="A313" t="str">
            <v>4.03.05.368</v>
          </cell>
          <cell r="B313" t="str">
            <v>Glucagon, dosagem</v>
          </cell>
          <cell r="C313" t="str">
            <v>TABREF-2025-porte 6</v>
          </cell>
        </row>
        <row r="314">
          <cell r="A314" t="str">
            <v>4.03.05.384</v>
          </cell>
          <cell r="B314" t="str">
            <v>Hormônio antidiurético (vasopressina) - pesquisa e/ou dosagem</v>
          </cell>
          <cell r="C314" t="str">
            <v>TABREF-2025-porte 6</v>
          </cell>
        </row>
        <row r="315">
          <cell r="A315" t="str">
            <v>4.03.05.406</v>
          </cell>
          <cell r="B315" t="str">
            <v>IGF BP3 (proteína ligadora dos fatores de crescimento insulin-like) - pesquisa e/ou dosagem</v>
          </cell>
          <cell r="C315" t="str">
            <v>TABREF-2025-porte 6</v>
          </cell>
        </row>
        <row r="316">
          <cell r="A316" t="str">
            <v>4.03.05.422</v>
          </cell>
          <cell r="B316" t="str">
            <v>Leptina - pesquisa e/ou dosagem</v>
          </cell>
          <cell r="C316" t="str">
            <v>TABREF-2025-porte 6</v>
          </cell>
        </row>
        <row r="317">
          <cell r="A317" t="str">
            <v>4.03.05.449</v>
          </cell>
          <cell r="B317" t="str">
            <v>N-telopeptídeo - pesquisa e/ou dosagem</v>
          </cell>
          <cell r="C317" t="str">
            <v>TABREF-2025-porte 6</v>
          </cell>
        </row>
        <row r="318">
          <cell r="A318" t="str">
            <v>4.03.05.465</v>
          </cell>
          <cell r="B318" t="str">
            <v>Paratormônio - PTH ou fração (cada) - pesquisa e/ou dosagem</v>
          </cell>
          <cell r="C318" t="str">
            <v>TABREF-2025-porte 6</v>
          </cell>
        </row>
        <row r="319">
          <cell r="A319" t="str">
            <v>4.03.05.490</v>
          </cell>
          <cell r="B319" t="str">
            <v>Piridinolina - pesquisa e/ou dosagem</v>
          </cell>
          <cell r="C319" t="str">
            <v>TABREF-2025-porte 6</v>
          </cell>
        </row>
        <row r="320">
          <cell r="A320" t="str">
            <v>4.03.05.503</v>
          </cell>
          <cell r="B320" t="str">
            <v>Pregnandiol - pesquisa e/ou dosagem</v>
          </cell>
          <cell r="C320" t="str">
            <v>TABREF-2025-porte 6</v>
          </cell>
        </row>
        <row r="321">
          <cell r="A321" t="str">
            <v>4.03.05.511</v>
          </cell>
          <cell r="B321" t="str">
            <v>Pregnantriol - pesquisa e/ou dosagem</v>
          </cell>
          <cell r="C321" t="str">
            <v>TABREF-2025-porte 6</v>
          </cell>
        </row>
        <row r="322">
          <cell r="A322" t="str">
            <v>4.03.05.546</v>
          </cell>
          <cell r="B322" t="str">
            <v>Prova do LH-Rh, dosagem do FSH sem fornecimento de medicamento (cada)</v>
          </cell>
          <cell r="C322" t="str">
            <v>TABREF-2025-porte 6</v>
          </cell>
        </row>
        <row r="323">
          <cell r="A323" t="str">
            <v>4.03.05.554</v>
          </cell>
          <cell r="B323" t="str">
            <v>Prova do LH-Rh, dosagem do LH sem fornecimento de medicamento (cada)</v>
          </cell>
          <cell r="C323" t="str">
            <v>TABREF-2025-porte 6</v>
          </cell>
        </row>
        <row r="324">
          <cell r="A324" t="str">
            <v>4.03.05.562</v>
          </cell>
          <cell r="B324" t="str">
            <v>Prova do TRH-HPR, dosagem do HPR sem fornecimento do material (cada)</v>
          </cell>
          <cell r="C324" t="str">
            <v>TABREF-2025-porte 6</v>
          </cell>
        </row>
        <row r="325">
          <cell r="A325" t="str">
            <v>4.03.05.570</v>
          </cell>
          <cell r="B325" t="str">
            <v>Prova do TRH-TSH, dosagem do TSH sem fornecimento do material (cada)</v>
          </cell>
          <cell r="C325" t="str">
            <v>TABREF-2025-porte 6</v>
          </cell>
        </row>
        <row r="326">
          <cell r="A326" t="str">
            <v>4.03.05.589</v>
          </cell>
          <cell r="B326" t="str">
            <v>Prova para diabete insípido (restrição hídrica NaCL 3% vasopressina)</v>
          </cell>
          <cell r="C326" t="str">
            <v>TABREF-2025-porte 6</v>
          </cell>
        </row>
        <row r="327">
          <cell r="A327" t="str">
            <v>4.03.05.597</v>
          </cell>
          <cell r="B327" t="str">
            <v>Estrogênios totais (fenolesteróides) - pesquisa e/ou dosagem</v>
          </cell>
          <cell r="C327" t="str">
            <v>TABREF-2025-porte 6</v>
          </cell>
        </row>
        <row r="328">
          <cell r="A328" t="str">
            <v>4.03.05.600</v>
          </cell>
          <cell r="B328" t="str">
            <v>Iodo protéico (PBI) - pesquisa e/ou dosagem</v>
          </cell>
          <cell r="C328" t="str">
            <v>TABREF-2025-porte 6</v>
          </cell>
        </row>
        <row r="329">
          <cell r="A329" t="str">
            <v>4.03.05.619</v>
          </cell>
          <cell r="B329" t="str">
            <v>Lactogênico placentário hormônio - pesquisa e/ou dosagem</v>
          </cell>
          <cell r="C329" t="str">
            <v>TABREF-2025-porte 6</v>
          </cell>
        </row>
        <row r="330">
          <cell r="A330" t="str">
            <v>4.03.05.627</v>
          </cell>
          <cell r="B330" t="str">
            <v>Provas de função tireoideana (T3, T4, índices e TSH)</v>
          </cell>
          <cell r="C330" t="str">
            <v>TABREF-2025-porte 6</v>
          </cell>
        </row>
        <row r="331">
          <cell r="A331" t="str">
            <v>4.03.05.635</v>
          </cell>
          <cell r="B331" t="str">
            <v>Somatotrófico coriônico (HCS ou PHL) - pesquisa e/ou dosagem</v>
          </cell>
          <cell r="C331" t="str">
            <v>TABREF-2025-porte 6</v>
          </cell>
        </row>
        <row r="332">
          <cell r="A332" t="str">
            <v>4.03.05.740</v>
          </cell>
          <cell r="B332" t="str">
            <v>11-desoxicorticosterona - pesquisa e/ou dosagem</v>
          </cell>
          <cell r="C332" t="str">
            <v>TABREF-2025-porte 6</v>
          </cell>
        </row>
        <row r="333">
          <cell r="A333" t="str">
            <v>4.03.05.759</v>
          </cell>
          <cell r="B333" t="str">
            <v>Hormônio gonodotrofico corionico qualitativo (HCG-Beta-HCG) - pesquisa</v>
          </cell>
          <cell r="C333" t="str">
            <v>TABREF-2025-porte 6</v>
          </cell>
        </row>
        <row r="334">
          <cell r="A334" t="str">
            <v>4.03.05.767</v>
          </cell>
          <cell r="B334" t="str">
            <v>Hormônio gonodotrofico corionico quantitativo (HCG-Beta-HCG) - dosagem</v>
          </cell>
          <cell r="C334" t="str">
            <v>TABREF-2025-porte 6</v>
          </cell>
        </row>
        <row r="335">
          <cell r="A335" t="str">
            <v>4.03.05.775</v>
          </cell>
          <cell r="B335" t="str">
            <v>Macroprolactina - pesquisa e/ou dosagem</v>
          </cell>
          <cell r="C335" t="str">
            <v>TABREF-2025-porte 6</v>
          </cell>
        </row>
        <row r="336">
          <cell r="A336" t="str">
            <v>4.03.05.783</v>
          </cell>
          <cell r="B336" t="str">
            <v>17-hidroxicorticosteróides (17-OHS) - pesquisa e/ou dosagem</v>
          </cell>
          <cell r="C336" t="str">
            <v>TABREF-2025-porte 6</v>
          </cell>
        </row>
        <row r="337">
          <cell r="A337" t="str">
            <v>4.03.06.011</v>
          </cell>
          <cell r="B337" t="str">
            <v>Adenovírus, IgG - pesquisa e/ou dosagem</v>
          </cell>
          <cell r="C337" t="str">
            <v>TABREF-2025-porte 6</v>
          </cell>
        </row>
        <row r="338">
          <cell r="A338" t="str">
            <v>4.03.06.020</v>
          </cell>
          <cell r="B338" t="str">
            <v>Adenovírus, IgM - pesquisa e/ou dosagem</v>
          </cell>
          <cell r="C338" t="str">
            <v>TABREF-2025-porte 6</v>
          </cell>
        </row>
        <row r="339">
          <cell r="A339" t="str">
            <v>4.03.06.046</v>
          </cell>
          <cell r="B339" t="str">
            <v>Anticandida - IgG e IgM (cada) - pesquisa e/ou dosagem</v>
          </cell>
          <cell r="C339" t="str">
            <v>TABREF-2025-porte 6</v>
          </cell>
        </row>
        <row r="340">
          <cell r="A340" t="str">
            <v>4.03.06.054</v>
          </cell>
          <cell r="B340" t="str">
            <v>Anti-actina - pesquisa e/ou dosagem</v>
          </cell>
          <cell r="C340" t="str">
            <v>TABREF-2025-porte 6</v>
          </cell>
        </row>
        <row r="341">
          <cell r="A341" t="str">
            <v>4.03.06.062</v>
          </cell>
          <cell r="B341" t="str">
            <v>Anti-DNA - pesquisa e/ou dosagem</v>
          </cell>
          <cell r="C341" t="str">
            <v>TABREF-2025-porte 6</v>
          </cell>
        </row>
        <row r="342">
          <cell r="A342" t="str">
            <v>4.03.06.070</v>
          </cell>
          <cell r="B342" t="str">
            <v>Anti-JO1 - pesquisa e/ou dosagem</v>
          </cell>
          <cell r="C342" t="str">
            <v>TABREF-2025-porte 6</v>
          </cell>
        </row>
        <row r="343">
          <cell r="A343" t="str">
            <v>4.03.06.089</v>
          </cell>
          <cell r="B343" t="str">
            <v>Anti-LA/SSB - pesquisa e/ou dosagem</v>
          </cell>
          <cell r="C343" t="str">
            <v>TABREF-2025-porte 6</v>
          </cell>
        </row>
        <row r="344">
          <cell r="A344" t="str">
            <v>4.03.06.097</v>
          </cell>
          <cell r="B344" t="str">
            <v>Anti-LKM-1 - pesquisa e/ou dosagem</v>
          </cell>
          <cell r="C344" t="str">
            <v>TABREF-2025-porte 6</v>
          </cell>
        </row>
        <row r="345">
          <cell r="A345" t="str">
            <v>4.03.06.100</v>
          </cell>
          <cell r="B345" t="str">
            <v>Anti-RNP - pesquisa e/ou dosagem</v>
          </cell>
          <cell r="C345" t="str">
            <v>TABREF-2025-porte 6</v>
          </cell>
        </row>
        <row r="346">
          <cell r="A346" t="str">
            <v>4.03.06.119</v>
          </cell>
          <cell r="B346" t="str">
            <v>Anti-Ro/SSA - pesquisa e/ou dosagem</v>
          </cell>
          <cell r="C346" t="str">
            <v>TABREF-2025-porte 6</v>
          </cell>
        </row>
        <row r="347">
          <cell r="A347" t="str">
            <v>4.03.06.127</v>
          </cell>
          <cell r="B347" t="str">
            <v>Anti-Sm - pesquisa e/ou dosagem</v>
          </cell>
          <cell r="C347" t="str">
            <v>TABREF-2025-porte 6</v>
          </cell>
        </row>
        <row r="348">
          <cell r="A348" t="str">
            <v>4.03.06.135</v>
          </cell>
          <cell r="B348" t="str">
            <v>Anticardiolipina - IgA - pesquisa e/ou dosagem</v>
          </cell>
          <cell r="C348" t="str">
            <v>TABREF-2025-porte 6</v>
          </cell>
        </row>
        <row r="349">
          <cell r="A349" t="str">
            <v>4.03.06.143</v>
          </cell>
          <cell r="B349" t="str">
            <v>Anticardiolipina - IgG - pesquisa e/ou dosagem</v>
          </cell>
          <cell r="C349" t="str">
            <v>TABREF-2025-porte 6</v>
          </cell>
        </row>
        <row r="350">
          <cell r="A350" t="str">
            <v>4.03.06.151</v>
          </cell>
          <cell r="B350" t="str">
            <v>Anticardiolipina - IgM - pesquisa e/ou dosagem</v>
          </cell>
          <cell r="C350" t="str">
            <v>TABREF-2025-porte 6</v>
          </cell>
        </row>
        <row r="351">
          <cell r="A351" t="str">
            <v>4.03.06.160</v>
          </cell>
          <cell r="B351" t="str">
            <v>Anticentrômero - pesquisa e/ou dosagem</v>
          </cell>
          <cell r="C351" t="str">
            <v>TABREF-2025-porte 6</v>
          </cell>
        </row>
        <row r="352">
          <cell r="A352" t="str">
            <v>4.03.06.178</v>
          </cell>
          <cell r="B352" t="str">
            <v>Anticorpo anti-DNAse B - pesquisa e/ou dosagem</v>
          </cell>
          <cell r="C352" t="str">
            <v>TABREF-2025-porte 6</v>
          </cell>
        </row>
        <row r="353">
          <cell r="A353" t="str">
            <v>4.03.06.186</v>
          </cell>
          <cell r="B353" t="str">
            <v>Anticorpo anti-hormônio do crescimento - pesquisa e/ou dosagem</v>
          </cell>
          <cell r="C353" t="str">
            <v>TABREF-2025-porte 6</v>
          </cell>
        </row>
        <row r="354">
          <cell r="A354" t="str">
            <v>4.03.06.194</v>
          </cell>
          <cell r="B354" t="str">
            <v>Anticorpo antivírus da hepatite E (total) - pesquisa e/ou dosagem</v>
          </cell>
          <cell r="C354" t="str">
            <v>TABREF-2025-porte 6</v>
          </cell>
        </row>
        <row r="355">
          <cell r="A355" t="str">
            <v>4.03.06.208</v>
          </cell>
          <cell r="B355" t="str">
            <v>Anticorpos anti-ilhota de langherans - pesquisa e/ou dosagem</v>
          </cell>
          <cell r="C355" t="str">
            <v>TABREF-2025-porte 6</v>
          </cell>
        </row>
        <row r="356">
          <cell r="A356" t="str">
            <v>4.03.06.216</v>
          </cell>
          <cell r="B356" t="str">
            <v>Anticorpos anti-influenza A, IgG - pesquisa e/ou dosagem</v>
          </cell>
          <cell r="C356" t="str">
            <v>TABREF-2025-porte 6</v>
          </cell>
        </row>
        <row r="357">
          <cell r="A357" t="str">
            <v>4.03.06.224</v>
          </cell>
          <cell r="B357" t="str">
            <v>Anticorpos anti-influenza A, IgM - pesquisa e/ou dosagem</v>
          </cell>
          <cell r="C357" t="str">
            <v>TABREF-2025-porte 6</v>
          </cell>
        </row>
        <row r="358">
          <cell r="A358" t="str">
            <v>4.03.06.232</v>
          </cell>
          <cell r="B358" t="str">
            <v>Anticorpos anti-influenza B, IgG - pesquisa e/ou dosagem</v>
          </cell>
          <cell r="C358" t="str">
            <v>TABREF-2025-porte 6</v>
          </cell>
        </row>
        <row r="359">
          <cell r="A359" t="str">
            <v>4.03.06.240</v>
          </cell>
          <cell r="B359" t="str">
            <v>Anticorpos anti-influenza B, IgM - pesquisa e/ou dosagem</v>
          </cell>
          <cell r="C359" t="str">
            <v>TABREF-2025-porte 6</v>
          </cell>
        </row>
        <row r="360">
          <cell r="A360" t="str">
            <v>4.03.06.259</v>
          </cell>
          <cell r="B360" t="str">
            <v>Anticorpos antiendomisio - IgG, IgM, IgA (cada) - pesquisa e/ou dosagem</v>
          </cell>
          <cell r="C360" t="str">
            <v>TABREF-2025-porte 6</v>
          </cell>
        </row>
        <row r="361">
          <cell r="A361" t="str">
            <v>4.03.06.267</v>
          </cell>
          <cell r="B361" t="str">
            <v>Anticorpos naturais - isoaglutininas, pesquisas</v>
          </cell>
          <cell r="C361" t="str">
            <v>TABREF-2025-porte 6</v>
          </cell>
        </row>
        <row r="362">
          <cell r="A362" t="str">
            <v>4.03.06.275</v>
          </cell>
          <cell r="B362" t="str">
            <v>Anticorpos naturais - isoaglutininas, titulagem</v>
          </cell>
          <cell r="C362" t="str">
            <v>TABREF-2025-porte 6</v>
          </cell>
        </row>
        <row r="363">
          <cell r="A363" t="str">
            <v>4.03.06.283</v>
          </cell>
          <cell r="B363" t="str">
            <v>Anticortex supra-renal - pesquisa e/ou dosagem</v>
          </cell>
          <cell r="C363" t="str">
            <v>TABREF-2025-porte 6</v>
          </cell>
        </row>
        <row r="364">
          <cell r="A364" t="str">
            <v>4.03.06.291</v>
          </cell>
          <cell r="B364" t="str">
            <v>Antiescleroderma (SCL 70) - pesquisa e/ou dosagem</v>
          </cell>
          <cell r="C364" t="str">
            <v>TABREF-2025-porte 6</v>
          </cell>
        </row>
        <row r="365">
          <cell r="A365" t="str">
            <v>4.03.06.305</v>
          </cell>
          <cell r="B365" t="str">
            <v>Antigliadina (glúten) - IgA - pesquisa e/ou dosagem</v>
          </cell>
          <cell r="C365" t="str">
            <v>TABREF-2025-porte 6</v>
          </cell>
        </row>
        <row r="366">
          <cell r="A366" t="str">
            <v>4.03.06.313</v>
          </cell>
          <cell r="B366" t="str">
            <v>Antigliadina (glúten) - IgG - pesquisa e/ou dosagem</v>
          </cell>
          <cell r="C366" t="str">
            <v>TABREF-2025-porte 6</v>
          </cell>
        </row>
        <row r="367">
          <cell r="A367" t="str">
            <v>4.03.06.321</v>
          </cell>
          <cell r="B367" t="str">
            <v>Antigliadina (glúten) - IgM - pesquisa e/ou dosagem</v>
          </cell>
          <cell r="C367" t="str">
            <v>TABREF-2025-porte 6</v>
          </cell>
        </row>
        <row r="368">
          <cell r="A368" t="str">
            <v>4.03.06.330</v>
          </cell>
          <cell r="B368" t="str">
            <v>Antimembrana basal - pesquisa e/ou dosagem</v>
          </cell>
          <cell r="C368" t="str">
            <v>TABREF-2025-porte 6</v>
          </cell>
        </row>
        <row r="369">
          <cell r="A369" t="str">
            <v>4.03.06.348</v>
          </cell>
          <cell r="B369" t="str">
            <v>Antimicrossomal - pesquisa e/ou dosagem</v>
          </cell>
          <cell r="C369" t="str">
            <v>TABREF-2025-porte 6</v>
          </cell>
        </row>
        <row r="370">
          <cell r="A370" t="str">
            <v>4.03.06.356</v>
          </cell>
          <cell r="B370" t="str">
            <v>Antimitocondria - pesquisa e/ou dosagem</v>
          </cell>
          <cell r="C370" t="str">
            <v>TABREF-2025-porte 6</v>
          </cell>
        </row>
        <row r="371">
          <cell r="A371" t="str">
            <v>4.03.06.364</v>
          </cell>
          <cell r="B371" t="str">
            <v>Antimitocondria, M2 - pesquisa e/ou dosagem</v>
          </cell>
          <cell r="C371" t="str">
            <v>TABREF-2025-porte 6</v>
          </cell>
        </row>
        <row r="372">
          <cell r="A372" t="str">
            <v>4.03.06.372</v>
          </cell>
          <cell r="B372" t="str">
            <v>Antimúsculo cardíaco - pesquisa e/ou dosagem</v>
          </cell>
          <cell r="C372" t="str">
            <v>TABREF-2025-porte 6</v>
          </cell>
        </row>
        <row r="373">
          <cell r="A373" t="str">
            <v>4.03.06.380</v>
          </cell>
          <cell r="B373" t="str">
            <v>Antimúsculo estriado - pesquisa e/ou dosagem</v>
          </cell>
          <cell r="C373" t="str">
            <v>TABREF-2025-porte 6</v>
          </cell>
        </row>
        <row r="374">
          <cell r="A374" t="str">
            <v>4.03.06.399</v>
          </cell>
          <cell r="B374" t="str">
            <v>Antimúsculo liso - pesquisa e/ou dosagem</v>
          </cell>
          <cell r="C374" t="str">
            <v>TABREF-2025-porte 6</v>
          </cell>
        </row>
        <row r="375">
          <cell r="A375" t="str">
            <v>4.03.06.402</v>
          </cell>
          <cell r="B375" t="str">
            <v>Antineutrófilos (anca) C - pesquisa e/ou dosagem</v>
          </cell>
          <cell r="C375" t="str">
            <v>TABREF-2025-porte 6</v>
          </cell>
        </row>
        <row r="376">
          <cell r="A376" t="str">
            <v>4.03.06.410</v>
          </cell>
          <cell r="B376" t="str">
            <v>Antineutrófilos (anca) P - pesquisa e/ou dosagem</v>
          </cell>
          <cell r="C376" t="str">
            <v>TABREF-2025-porte 6</v>
          </cell>
        </row>
        <row r="377">
          <cell r="A377" t="str">
            <v>4.03.06.429</v>
          </cell>
          <cell r="B377" t="str">
            <v>Antiparietal - pesquisa e/ou dosagem</v>
          </cell>
          <cell r="C377" t="str">
            <v>TABREF-2025-porte 6</v>
          </cell>
        </row>
        <row r="378">
          <cell r="A378" t="str">
            <v>4.03.06.437</v>
          </cell>
          <cell r="B378" t="str">
            <v>Antiperoxidase tireoideana - pesquisa e/ou dosagem</v>
          </cell>
          <cell r="C378" t="str">
            <v>TABREF-2025-porte 6</v>
          </cell>
        </row>
        <row r="379">
          <cell r="A379" t="str">
            <v>4.03.06.445</v>
          </cell>
          <cell r="B379" t="str">
            <v>Aslo - pesquisa e/ou dosagem</v>
          </cell>
          <cell r="C379" t="str">
            <v>TABREF-2025-porte 6</v>
          </cell>
        </row>
        <row r="380">
          <cell r="A380" t="str">
            <v>4.03.06.453</v>
          </cell>
          <cell r="B380" t="str">
            <v>Aspergilus, reação sorológica</v>
          </cell>
          <cell r="C380" t="str">
            <v>TABREF-2025-porte 6</v>
          </cell>
        </row>
        <row r="381">
          <cell r="A381" t="str">
            <v>4.03.06.461</v>
          </cell>
          <cell r="B381" t="str">
            <v>Avidez de IgG para toxoplasmose, citomegalia, rubéloa, EB e outros, cada - pesquisa e/ou dosagem</v>
          </cell>
          <cell r="C381" t="str">
            <v>TABREF-2025-porte 6</v>
          </cell>
        </row>
        <row r="382">
          <cell r="A382" t="str">
            <v>4.03.06.470</v>
          </cell>
          <cell r="B382" t="str">
            <v>Beta-2-microglobulina - pesquisa e/ou dosagem</v>
          </cell>
          <cell r="C382" t="str">
            <v>TABREF-2025-porte 6</v>
          </cell>
        </row>
        <row r="383">
          <cell r="A383" t="str">
            <v>4.03.06.488</v>
          </cell>
          <cell r="B383" t="str">
            <v>Biotinidase atividade da, qualitativo - pesquisa e/ou dosagem</v>
          </cell>
          <cell r="C383" t="str">
            <v>TABREF-2025-porte 6</v>
          </cell>
        </row>
        <row r="384">
          <cell r="A384" t="str">
            <v>4.03.06.496</v>
          </cell>
          <cell r="B384" t="str">
            <v>Blastomicose, reação sorológica</v>
          </cell>
          <cell r="C384" t="str">
            <v>TABREF-2025-porte 6</v>
          </cell>
        </row>
        <row r="385">
          <cell r="A385" t="str">
            <v>4.03.06.500</v>
          </cell>
          <cell r="B385" t="str">
            <v>Brucela - IgG - pesquisa e/ou dosagem</v>
          </cell>
          <cell r="C385" t="str">
            <v>TABREF-2025-porte 6</v>
          </cell>
        </row>
        <row r="386">
          <cell r="A386" t="str">
            <v>4.03.06.518</v>
          </cell>
          <cell r="B386" t="str">
            <v>Brucela - IgM - pesquisa e/ou dosagem</v>
          </cell>
          <cell r="C386" t="str">
            <v>TABREF-2025-porte 6</v>
          </cell>
        </row>
        <row r="387">
          <cell r="A387" t="str">
            <v>4.03.06.526</v>
          </cell>
          <cell r="B387" t="str">
            <v>Brucela, prova rápida</v>
          </cell>
          <cell r="C387" t="str">
            <v>TABREF-2025-porte 6</v>
          </cell>
        </row>
        <row r="388">
          <cell r="A388" t="str">
            <v>4.03.06.534</v>
          </cell>
          <cell r="B388" t="str">
            <v>C1q - pesquisa e/ou dosagem</v>
          </cell>
          <cell r="C388" t="str">
            <v>TABREF-2025-porte 6</v>
          </cell>
        </row>
        <row r="389">
          <cell r="A389" t="str">
            <v>4.03.06.542</v>
          </cell>
          <cell r="B389" t="str">
            <v>C3 proativador - pesquisa e/ou dosagem</v>
          </cell>
          <cell r="C389" t="str">
            <v>TABREF-2025-porte 6</v>
          </cell>
        </row>
        <row r="390">
          <cell r="A390" t="str">
            <v>4.03.06.550</v>
          </cell>
          <cell r="B390" t="str">
            <v>C3A (fator B) - pesquisa e/ou dosagem</v>
          </cell>
          <cell r="C390" t="str">
            <v>TABREF-2025-porte 6</v>
          </cell>
        </row>
        <row r="391">
          <cell r="A391" t="str">
            <v>4.03.06.569</v>
          </cell>
          <cell r="B391" t="str">
            <v>CA 50 - pesquisa e/ou dosagem</v>
          </cell>
          <cell r="C391" t="str">
            <v>TABREF-2025-porte 6</v>
          </cell>
        </row>
        <row r="392">
          <cell r="A392" t="str">
            <v>4.03.06.577</v>
          </cell>
          <cell r="B392" t="str">
            <v>CA-242 - pesquisa e/ou dosagem</v>
          </cell>
          <cell r="C392" t="str">
            <v>TABREF-2025-porte 6</v>
          </cell>
        </row>
        <row r="393">
          <cell r="A393" t="str">
            <v>4.03.06.585</v>
          </cell>
          <cell r="B393" t="str">
            <v>CA-27-29 - pesquisa e/ou dosagem</v>
          </cell>
          <cell r="C393" t="str">
            <v>TABREF-2025-porte 6</v>
          </cell>
        </row>
        <row r="394">
          <cell r="A394" t="str">
            <v>4.03.06.593</v>
          </cell>
          <cell r="B394" t="str">
            <v>Caxumba, IgG - pesquisa e/ou dosagem</v>
          </cell>
          <cell r="C394" t="str">
            <v>TABREF-2025-porte 6</v>
          </cell>
        </row>
        <row r="395">
          <cell r="A395" t="str">
            <v>4.03.06.607</v>
          </cell>
          <cell r="B395" t="str">
            <v>Caxumba, IgM - pesquisa e/ou dosagem</v>
          </cell>
          <cell r="C395" t="str">
            <v>TABREF-2025-porte 6</v>
          </cell>
        </row>
        <row r="396">
          <cell r="A396" t="str">
            <v>4.03.06.615</v>
          </cell>
          <cell r="B396" t="str">
            <v>Chagas IgG - pesquisa e/ou dosagem</v>
          </cell>
          <cell r="C396" t="str">
            <v>TABREF-2025-porte 6</v>
          </cell>
        </row>
        <row r="397">
          <cell r="A397" t="str">
            <v>4.03.06.623</v>
          </cell>
          <cell r="B397" t="str">
            <v>Chagas IgM - pesquisa e/ou dosagem</v>
          </cell>
          <cell r="C397" t="str">
            <v>TABREF-2025-porte 6</v>
          </cell>
        </row>
        <row r="398">
          <cell r="A398" t="str">
            <v>4.03.06.631</v>
          </cell>
          <cell r="B398" t="str">
            <v>Chlamydia - IgG - pesquisa e/ou dosagem</v>
          </cell>
          <cell r="C398" t="str">
            <v>TABREF-2025-porte 6</v>
          </cell>
        </row>
        <row r="399">
          <cell r="A399" t="str">
            <v>4.03.06.640</v>
          </cell>
          <cell r="B399" t="str">
            <v>Chlamydia - IgM - pesquisa e/ou dosagem</v>
          </cell>
          <cell r="C399" t="str">
            <v>TABREF-2025-porte 6</v>
          </cell>
        </row>
        <row r="400">
          <cell r="A400" t="str">
            <v>4.03.06.658</v>
          </cell>
          <cell r="B400" t="str">
            <v>Cisticercose, AC - pesquisa e/ou dosagem</v>
          </cell>
          <cell r="C400" t="str">
            <v>TABREF-2025-porte 6</v>
          </cell>
        </row>
        <row r="401">
          <cell r="A401" t="str">
            <v>4.03.06.666</v>
          </cell>
          <cell r="B401" t="str">
            <v>Citomegalovírus IgG - pesquisa e/ou dosagem</v>
          </cell>
          <cell r="C401" t="str">
            <v>TABREF-2025-porte 6</v>
          </cell>
        </row>
        <row r="402">
          <cell r="A402" t="str">
            <v>4.03.06.674</v>
          </cell>
          <cell r="B402" t="str">
            <v>Citomegalovírus IgM - pesquisa e/ou dosagem</v>
          </cell>
          <cell r="C402" t="str">
            <v>TABREF-2025-porte 6</v>
          </cell>
        </row>
        <row r="403">
          <cell r="A403" t="str">
            <v>4.03.06.682</v>
          </cell>
          <cell r="B403" t="str">
            <v>Clostridium difficile, toxina A - pesquisa e/ou dosagem</v>
          </cell>
          <cell r="C403" t="str">
            <v>TABREF-2025-porte 6</v>
          </cell>
        </row>
        <row r="404">
          <cell r="A404" t="str">
            <v>4.03.06.690</v>
          </cell>
          <cell r="B404" t="str">
            <v>Complemento C2 - pesquisa e/ou dosagem</v>
          </cell>
          <cell r="C404" t="str">
            <v>TABREF-2025-porte 6</v>
          </cell>
        </row>
        <row r="405">
          <cell r="A405" t="str">
            <v>4.03.06.704</v>
          </cell>
          <cell r="B405" t="str">
            <v>Complemento C3 - pesquisa e/ou dosagem</v>
          </cell>
          <cell r="C405" t="str">
            <v>TABREF-2025-porte 6</v>
          </cell>
        </row>
        <row r="406">
          <cell r="A406" t="str">
            <v>4.03.06.712</v>
          </cell>
          <cell r="B406" t="str">
            <v>Complemento C4 - pesquisa e/ou dosagem</v>
          </cell>
          <cell r="C406" t="str">
            <v>TABREF-2025-porte 6</v>
          </cell>
        </row>
        <row r="407">
          <cell r="A407" t="str">
            <v>4.03.06.720</v>
          </cell>
          <cell r="B407" t="str">
            <v>Complemento C5 - pesquisa e/ou dosagem</v>
          </cell>
          <cell r="C407" t="str">
            <v>TABREF-2025-porte 6</v>
          </cell>
        </row>
        <row r="408">
          <cell r="A408" t="str">
            <v>4.03.06.739</v>
          </cell>
          <cell r="B408" t="str">
            <v>Complemento CH-100 - pesquisa e/ou dosagem</v>
          </cell>
          <cell r="C408" t="str">
            <v>TABREF-2025-porte 6</v>
          </cell>
        </row>
        <row r="409">
          <cell r="A409" t="str">
            <v>4.03.06.747</v>
          </cell>
          <cell r="B409" t="str">
            <v>Complemento CH-50 - pesquisa e/ou dosagem</v>
          </cell>
          <cell r="C409" t="str">
            <v>TABREF-2025-porte 6</v>
          </cell>
        </row>
        <row r="410">
          <cell r="A410" t="str">
            <v>4.03.06.755</v>
          </cell>
          <cell r="B410" t="str">
            <v>Crio-aglutinina, globulina, dosagem, cada</v>
          </cell>
          <cell r="C410" t="str">
            <v>TABREF-2025-porte 6</v>
          </cell>
        </row>
        <row r="411">
          <cell r="A411" t="str">
            <v>4.03.06.763</v>
          </cell>
          <cell r="B411" t="str">
            <v>Crio-aglutinina, globulina, pesquisa, cada</v>
          </cell>
          <cell r="C411" t="str">
            <v>TABREF-2025-porte 6</v>
          </cell>
        </row>
        <row r="412">
          <cell r="A412" t="str">
            <v>4.03.06.771</v>
          </cell>
          <cell r="B412" t="str">
            <v>Cross match (prova cruzada de histocompatibilidade para transplante renal)</v>
          </cell>
          <cell r="C412" t="str">
            <v>TABREF-2025-porte 6</v>
          </cell>
        </row>
        <row r="413">
          <cell r="A413" t="str">
            <v>4.03.06.780</v>
          </cell>
          <cell r="B413" t="str">
            <v>Cultura ou estimulação dos linfócitos in vitro por concanavalina, PHA ou pokweed</v>
          </cell>
          <cell r="C413" t="str">
            <v>TABREF-2025-porte 6</v>
          </cell>
        </row>
        <row r="414">
          <cell r="A414" t="str">
            <v>4.03.06.798</v>
          </cell>
          <cell r="B414" t="str">
            <v>Dengue - IgG e IgM (cada) - pesquisa e/ou dosagem</v>
          </cell>
          <cell r="C414" t="str">
            <v>TABREF-2025-porte 6</v>
          </cell>
        </row>
        <row r="415">
          <cell r="A415" t="str">
            <v>4.03.06.801</v>
          </cell>
          <cell r="B415" t="str">
            <v>Echovírus (painel) sorologia para</v>
          </cell>
          <cell r="C415" t="str">
            <v>TABREF-2025-porte 6</v>
          </cell>
        </row>
        <row r="416">
          <cell r="A416" t="str">
            <v>4.03.06.810</v>
          </cell>
          <cell r="B416" t="str">
            <v>Equinococose (Hidatidose), reação sorológica</v>
          </cell>
          <cell r="C416" t="str">
            <v>TABREF-2025-porte 6</v>
          </cell>
        </row>
        <row r="417">
          <cell r="A417" t="str">
            <v>4.03.06.828</v>
          </cell>
          <cell r="B417" t="str">
            <v>Equinococose, IDR - pesquisa e/ou dosagem</v>
          </cell>
          <cell r="C417" t="str">
            <v>TABREF-2025-porte 6</v>
          </cell>
        </row>
        <row r="418">
          <cell r="A418" t="str">
            <v>4.03.06.836</v>
          </cell>
          <cell r="B418" t="str">
            <v>Esporotricose, reação sorológica</v>
          </cell>
          <cell r="C418" t="str">
            <v>TABREF-2025-porte 6</v>
          </cell>
        </row>
        <row r="419">
          <cell r="A419" t="str">
            <v>4.03.06.844</v>
          </cell>
          <cell r="B419" t="str">
            <v>Esporotriquina, IDR - pesquisa e/ou dosagem</v>
          </cell>
          <cell r="C419" t="str">
            <v>TABREF-2025-porte 6</v>
          </cell>
        </row>
        <row r="420">
          <cell r="A420" t="str">
            <v>4.03.06.852</v>
          </cell>
          <cell r="B420" t="str">
            <v>Fator antinúcleo, (FAN) - pesquisa e/ou dosagem</v>
          </cell>
          <cell r="C420" t="str">
            <v>TABREF-2025-porte 6</v>
          </cell>
        </row>
        <row r="421">
          <cell r="A421" t="str">
            <v>4.03.06.860</v>
          </cell>
          <cell r="B421" t="str">
            <v>Fator reumatóide, quantitativo - pesquisa e/ou dosagem</v>
          </cell>
          <cell r="C421" t="str">
            <v>TABREF-2025-porte 6</v>
          </cell>
        </row>
        <row r="422">
          <cell r="A422" t="str">
            <v>4.03.06.879</v>
          </cell>
          <cell r="B422" t="str">
            <v>Filaria sorologia - pesquisa e/ou dosagem</v>
          </cell>
          <cell r="C422" t="str">
            <v>TABREF-2025-porte 6</v>
          </cell>
        </row>
        <row r="423">
          <cell r="A423" t="str">
            <v>4.03.06.887</v>
          </cell>
          <cell r="B423" t="str">
            <v>Genotipagem do sistema HLA</v>
          </cell>
          <cell r="C423" t="str">
            <v>TABREF-2025-Valorada</v>
          </cell>
        </row>
        <row r="424">
          <cell r="A424" t="str">
            <v>4.03.06.895</v>
          </cell>
          <cell r="B424" t="str">
            <v>Giardia, reação sorológica</v>
          </cell>
          <cell r="C424" t="str">
            <v>TABREF-2025-porte 6</v>
          </cell>
        </row>
        <row r="425">
          <cell r="A425" t="str">
            <v>4.03.06.909</v>
          </cell>
          <cell r="B425" t="str">
            <v>Helicobacter pylori - IgA - pesquisa e/ou dosagem</v>
          </cell>
          <cell r="C425" t="str">
            <v>TABREF-2025-porte 6</v>
          </cell>
        </row>
        <row r="426">
          <cell r="A426" t="str">
            <v>4.03.06.917</v>
          </cell>
          <cell r="B426" t="str">
            <v>Helicobacter pylori - IgG - pesquisa e/ou dosagem</v>
          </cell>
          <cell r="C426" t="str">
            <v>TABREF-2025-porte 6</v>
          </cell>
        </row>
        <row r="427">
          <cell r="A427" t="str">
            <v>4.03.06.925</v>
          </cell>
          <cell r="B427" t="str">
            <v>Helicobacter pylori - IgM - pesquisa e/ou dosagem</v>
          </cell>
          <cell r="C427" t="str">
            <v>TABREF-2025-porte 6</v>
          </cell>
        </row>
        <row r="428">
          <cell r="A428" t="str">
            <v>4.03.06.933</v>
          </cell>
          <cell r="B428" t="str">
            <v>Hepatite A - HAV - IgG - pesquisa e/ou dosagem</v>
          </cell>
          <cell r="C428" t="str">
            <v>TABREF-2025-porte 6</v>
          </cell>
        </row>
        <row r="429">
          <cell r="A429" t="str">
            <v>4.03.06.941</v>
          </cell>
          <cell r="B429" t="str">
            <v>Hepatite A - HAV - IgM - pesquisa e/ou dosagem</v>
          </cell>
          <cell r="C429" t="str">
            <v>TABREF-2025-porte 6</v>
          </cell>
        </row>
        <row r="430">
          <cell r="A430" t="str">
            <v>4.03.06.950</v>
          </cell>
          <cell r="B430" t="str">
            <v>Hepatite B - HBCAC - IgG (anti-core IgG ou Acoreg) - pesquisa e/ou dosagem</v>
          </cell>
          <cell r="C430" t="str">
            <v>TABREF-2025-porte 6</v>
          </cell>
        </row>
        <row r="431">
          <cell r="A431" t="str">
            <v>4.03.06.968</v>
          </cell>
          <cell r="B431" t="str">
            <v>Hepatite B - HBCAC - IgM (anti-core IgM ou Acorem) - pesquisa e/ou dosagem</v>
          </cell>
          <cell r="C431" t="str">
            <v>TABREF-2025-porte 6</v>
          </cell>
        </row>
        <row r="432">
          <cell r="A432" t="str">
            <v>4.03.06.976</v>
          </cell>
          <cell r="B432" t="str">
            <v>Hepatite B - HBeAC (anti HBE) - pesquisa e/ou dosagem</v>
          </cell>
          <cell r="C432" t="str">
            <v>TABREF-2025-porte 6</v>
          </cell>
        </row>
        <row r="433">
          <cell r="A433" t="str">
            <v>4.03.06.984</v>
          </cell>
          <cell r="B433" t="str">
            <v>Hepatite B - HBeAG (antígeno E) - pesquisa e/ou dosagem</v>
          </cell>
          <cell r="C433" t="str">
            <v>TABREF-2025-porte 6</v>
          </cell>
        </row>
        <row r="434">
          <cell r="A434" t="str">
            <v>4.03.06.992</v>
          </cell>
          <cell r="B434" t="str">
            <v>Hepatite B - HBSAC (anti-antígeno de superfície) - pesquisa e/ou dosagem</v>
          </cell>
          <cell r="C434" t="str">
            <v>TABREF-2025-porte 6</v>
          </cell>
        </row>
        <row r="435">
          <cell r="A435" t="str">
            <v>4.03.07.018</v>
          </cell>
          <cell r="B435" t="str">
            <v>Hepatite B - HBSAG (AU, antígeno austrália) - pesquisa e/ou dosagem</v>
          </cell>
          <cell r="C435" t="str">
            <v>TABREF-2025-porte 6</v>
          </cell>
        </row>
        <row r="436">
          <cell r="A436" t="str">
            <v>4.03.07.026</v>
          </cell>
          <cell r="B436" t="str">
            <v>Hepatite C - anti-HCV - pesquisa e/ou dosagem</v>
          </cell>
          <cell r="C436" t="str">
            <v>TABREF-2025-porte 6</v>
          </cell>
        </row>
        <row r="437">
          <cell r="A437" t="str">
            <v>4.03.07.034</v>
          </cell>
          <cell r="B437" t="str">
            <v>Hepatite C - anti-HCV - IgM - pesquisa e/ou dosagem</v>
          </cell>
          <cell r="C437" t="str">
            <v>TABREF-2025-porte 6</v>
          </cell>
        </row>
        <row r="438">
          <cell r="A438" t="str">
            <v>4.03.07.042</v>
          </cell>
          <cell r="B438" t="str">
            <v>Hepatite C - imunoblot - pesquisa e/ou dosagem</v>
          </cell>
          <cell r="C438" t="str">
            <v>TABREF-2025-porte 6</v>
          </cell>
        </row>
        <row r="439">
          <cell r="A439" t="str">
            <v>4.03.07.050</v>
          </cell>
          <cell r="B439" t="str">
            <v>Hepatite delta, anticorpo IgG - pesquisa e/ou dosagem</v>
          </cell>
          <cell r="C439" t="str">
            <v>TABREF-2025-porte 6</v>
          </cell>
        </row>
        <row r="440">
          <cell r="A440" t="str">
            <v>4.03.07.069</v>
          </cell>
          <cell r="B440" t="str">
            <v>Hepatite delta, anticorpo IgM - pesquisa e/ou dosagem</v>
          </cell>
          <cell r="C440" t="str">
            <v>TABREF-2025-porte 6</v>
          </cell>
        </row>
        <row r="441">
          <cell r="A441" t="str">
            <v>4.03.07.077</v>
          </cell>
          <cell r="B441" t="str">
            <v>Hepatite delta, antígeno - pesquisa e/ou dosagem</v>
          </cell>
          <cell r="C441" t="str">
            <v>TABREF-2025-porte 6</v>
          </cell>
        </row>
        <row r="442">
          <cell r="A442" t="str">
            <v>4.03.07.085</v>
          </cell>
          <cell r="B442" t="str">
            <v>Herpes simples - IgG - pesquisa e/ou dosagem</v>
          </cell>
          <cell r="C442" t="str">
            <v>TABREF-2025-porte 6</v>
          </cell>
        </row>
        <row r="443">
          <cell r="A443" t="str">
            <v>4.03.07.093</v>
          </cell>
          <cell r="B443" t="str">
            <v>Herpes simples - IgM - pesquisa e/ou dosagem</v>
          </cell>
          <cell r="C443" t="str">
            <v>TABREF-2025-porte 6</v>
          </cell>
        </row>
        <row r="444">
          <cell r="A444" t="str">
            <v>4.03.07.107</v>
          </cell>
          <cell r="B444" t="str">
            <v>Herpes zoster - IgG - pesquisa e/ou dosagem</v>
          </cell>
          <cell r="C444" t="str">
            <v>TABREF-2025-porte 6</v>
          </cell>
        </row>
        <row r="445">
          <cell r="A445" t="str">
            <v>4.03.07.115</v>
          </cell>
          <cell r="B445" t="str">
            <v>Herpes zoster - IgM - pesquisa e/ou dosagem</v>
          </cell>
          <cell r="C445" t="str">
            <v>TABREF-2025-porte 6</v>
          </cell>
        </row>
        <row r="446">
          <cell r="A446" t="str">
            <v>4.03.07.123</v>
          </cell>
          <cell r="B446" t="str">
            <v>Hipersensibilidade retardada (intradermo reação IDeR ) candidina, caxumba, estreptoquinase-dornase, PPD, tricofitina, vírus vacinal, outro(s), cada</v>
          </cell>
          <cell r="C446" t="str">
            <v>TABREF-2025-porte 6</v>
          </cell>
        </row>
        <row r="447">
          <cell r="A447" t="str">
            <v>4.03.07.131</v>
          </cell>
          <cell r="B447" t="str">
            <v>Histamina, dosagem</v>
          </cell>
          <cell r="C447" t="str">
            <v>TABREF-2025-porte 6</v>
          </cell>
        </row>
        <row r="448">
          <cell r="A448" t="str">
            <v>4.03.07.140</v>
          </cell>
          <cell r="B448" t="str">
            <v>Histona - pesquisa e/ou dosagem</v>
          </cell>
          <cell r="C448" t="str">
            <v>TABREF-2025-porte 6</v>
          </cell>
        </row>
        <row r="449">
          <cell r="A449" t="str">
            <v>4.03.07.158</v>
          </cell>
          <cell r="B449" t="str">
            <v>Histoplasmose, reação sorológica</v>
          </cell>
          <cell r="C449" t="str">
            <v>TABREF-2025-porte 6</v>
          </cell>
        </row>
        <row r="450">
          <cell r="A450" t="str">
            <v>4.03.07.166</v>
          </cell>
          <cell r="B450" t="str">
            <v>HIV - antígeno P24 - pesquisa e/ou dosagem</v>
          </cell>
          <cell r="C450" t="str">
            <v>TABREF-2025-porte 6</v>
          </cell>
        </row>
        <row r="451">
          <cell r="A451" t="str">
            <v>4.03.07.174</v>
          </cell>
          <cell r="B451" t="str">
            <v>HIV1 ou HIV2, pesquisa de anticorpos</v>
          </cell>
          <cell r="C451" t="str">
            <v>TABREF-2025-porte 6</v>
          </cell>
        </row>
        <row r="452">
          <cell r="A452" t="str">
            <v>4.03.07.182</v>
          </cell>
          <cell r="B452" t="str">
            <v>HIV1+ HIV2, (determinação conjunta), pesquisa de anticorpos</v>
          </cell>
          <cell r="C452" t="str">
            <v>TABREF-2025-porte 6</v>
          </cell>
        </row>
        <row r="453">
          <cell r="A453" t="str">
            <v>4.03.07.190</v>
          </cell>
          <cell r="B453" t="str">
            <v>HLA-DR - pesquisa e/ou dosagem</v>
          </cell>
          <cell r="C453" t="str">
            <v>TABREF-2025-porte 6</v>
          </cell>
        </row>
        <row r="454">
          <cell r="A454" t="str">
            <v>4.03.07.204</v>
          </cell>
          <cell r="B454" t="str">
            <v>HLA-DR+DQ - pesquisa e/ou dosagem</v>
          </cell>
          <cell r="C454" t="str">
            <v>TABREF-2025-porte 6</v>
          </cell>
        </row>
        <row r="455">
          <cell r="A455" t="str">
            <v>4.03.07.212</v>
          </cell>
          <cell r="B455" t="str">
            <v>HTLV1 ou HTLV2 pesquisa de anticorpo (cada)</v>
          </cell>
          <cell r="C455" t="str">
            <v>TABREF-2025-porte 6</v>
          </cell>
        </row>
        <row r="456">
          <cell r="A456" t="str">
            <v>4.03.07.220</v>
          </cell>
          <cell r="B456" t="str">
            <v>IgA - pesquisa e/ou dosagem</v>
          </cell>
          <cell r="C456" t="str">
            <v>TABREF-2025-porte 6</v>
          </cell>
        </row>
        <row r="457">
          <cell r="A457" t="str">
            <v>4.03.07.239</v>
          </cell>
          <cell r="B457" t="str">
            <v>IgA na saliva - pesquisa e/ou dosagem</v>
          </cell>
          <cell r="C457" t="str">
            <v>TABREF-2025-porte 6</v>
          </cell>
        </row>
        <row r="458">
          <cell r="A458" t="str">
            <v>4.03.07.247</v>
          </cell>
          <cell r="B458" t="str">
            <v>IgD - pesquisa e/ou dosagem</v>
          </cell>
          <cell r="C458" t="str">
            <v>TABREF-2025-porte 6</v>
          </cell>
        </row>
        <row r="459">
          <cell r="A459" t="str">
            <v>4.03.07.255</v>
          </cell>
          <cell r="B459" t="str">
            <v>IgE, grupo específico, cada - pesquisa e/ou dosagem</v>
          </cell>
          <cell r="C459" t="str">
            <v>TABREF-2025-porte 6</v>
          </cell>
        </row>
        <row r="460">
          <cell r="A460" t="str">
            <v>4.03.07.263</v>
          </cell>
          <cell r="B460" t="str">
            <v>IgE, por alérgeno (cada) - pesquisa e/ou dosagem</v>
          </cell>
          <cell r="C460" t="str">
            <v>TABREF-2025-porte 6</v>
          </cell>
        </row>
        <row r="461">
          <cell r="A461" t="str">
            <v>4.03.07.271</v>
          </cell>
          <cell r="B461" t="str">
            <v>IgE, total - pesquisa e/ou dosagem</v>
          </cell>
          <cell r="C461" t="str">
            <v>TABREF-2025-porte 6</v>
          </cell>
        </row>
        <row r="462">
          <cell r="A462" t="str">
            <v>4.03.07.280</v>
          </cell>
          <cell r="B462" t="str">
            <v>IgG - pesquisa e/ou dosagem</v>
          </cell>
          <cell r="C462" t="str">
            <v>TABREF-2025-porte 6</v>
          </cell>
        </row>
        <row r="463">
          <cell r="A463" t="str">
            <v>4.03.07.298</v>
          </cell>
          <cell r="B463" t="str">
            <v>IgG, subclasses 1,2,3,4 (cada) - pesquisa e/ou dosagem</v>
          </cell>
          <cell r="C463" t="str">
            <v>TABREF-2025-porte 6</v>
          </cell>
        </row>
        <row r="464">
          <cell r="A464" t="str">
            <v>4.03.07.301</v>
          </cell>
          <cell r="B464" t="str">
            <v>IgM - pesquisa e/ou dosagem</v>
          </cell>
          <cell r="C464" t="str">
            <v>TABREF-2025-porte 6</v>
          </cell>
        </row>
        <row r="465">
          <cell r="A465" t="str">
            <v>4.03.07.310</v>
          </cell>
          <cell r="B465" t="str">
            <v>Imunocomplexos circulantes - pesquisa e/ou dosagem</v>
          </cell>
          <cell r="C465" t="str">
            <v>TABREF-2025-porte 6</v>
          </cell>
        </row>
        <row r="466">
          <cell r="A466" t="str">
            <v>4.03.07.328</v>
          </cell>
          <cell r="B466" t="str">
            <v>Imunocomplexos circulantes, com células Raji - pesquisa e/ou dosagem</v>
          </cell>
          <cell r="C466" t="str">
            <v>TABREF-2025-porte 6</v>
          </cell>
        </row>
        <row r="467">
          <cell r="A467" t="str">
            <v>4.03.07.336</v>
          </cell>
          <cell r="B467" t="str">
            <v>Imunoeletroforese (estudo da gamopatia) - pesquisa e/ou dosagem</v>
          </cell>
          <cell r="C467" t="str">
            <v>TABREF-2025-porte 6</v>
          </cell>
        </row>
        <row r="468">
          <cell r="A468" t="str">
            <v>4.03.07.344</v>
          </cell>
          <cell r="B468" t="str">
            <v>Inibidor de C1 esterase - pesquisa e/ou dosagem</v>
          </cell>
          <cell r="C468" t="str">
            <v>TABREF-2025-porte 6</v>
          </cell>
        </row>
        <row r="469">
          <cell r="A469" t="str">
            <v>4.03.07.352</v>
          </cell>
          <cell r="B469" t="str">
            <v>Isospora, pesquisa de antígeno - pesquisa e/ou dosagem</v>
          </cell>
          <cell r="C469" t="str">
            <v>TABREF-2025-porte 6</v>
          </cell>
        </row>
        <row r="470">
          <cell r="A470" t="str">
            <v>4.03.07.360</v>
          </cell>
          <cell r="B470" t="str">
            <v>Ito (cancro mole), IDeR - pesquisa e/ou dosagem</v>
          </cell>
          <cell r="C470" t="str">
            <v>TABREF-2025-porte 6</v>
          </cell>
        </row>
        <row r="471">
          <cell r="A471" t="str">
            <v>4.03.07.379</v>
          </cell>
          <cell r="B471" t="str">
            <v>Kveim (sarcoidose), IDeR - pesquisa e/ou dosagem</v>
          </cell>
          <cell r="C471" t="str">
            <v>TABREF-2025-porte 6</v>
          </cell>
        </row>
        <row r="472">
          <cell r="A472" t="str">
            <v>4.03.07.387</v>
          </cell>
          <cell r="B472" t="str">
            <v>Legionella - IgG e IgM (cada) - pesquisa e/ou dosagem</v>
          </cell>
          <cell r="C472" t="str">
            <v>TABREF-2025-porte 6</v>
          </cell>
        </row>
        <row r="473">
          <cell r="A473" t="str">
            <v>4.03.07.395</v>
          </cell>
          <cell r="B473" t="str">
            <v>Leishmaniose - IgG e IgM (cada) - pesquisa e/ou dosagem</v>
          </cell>
          <cell r="C473" t="str">
            <v>TABREF-2025-porte 6</v>
          </cell>
        </row>
        <row r="474">
          <cell r="A474" t="str">
            <v>4.03.07.409</v>
          </cell>
          <cell r="B474" t="str">
            <v>Leptospirose - IgG - pesquisa e/ou dosagem</v>
          </cell>
          <cell r="C474" t="str">
            <v>TABREF-2025-porte 6</v>
          </cell>
        </row>
        <row r="475">
          <cell r="A475" t="str">
            <v>4.03.07.417</v>
          </cell>
          <cell r="B475" t="str">
            <v>Leptospirose - IgM - pesquisa e/ou dosagem</v>
          </cell>
          <cell r="C475" t="str">
            <v>TABREF-2025-porte 6</v>
          </cell>
        </row>
        <row r="476">
          <cell r="A476" t="str">
            <v>4.03.07.425</v>
          </cell>
          <cell r="B476" t="str">
            <v>Leptospirose, aglutinação - pesquisa</v>
          </cell>
          <cell r="C476" t="str">
            <v>TABREF-2025-porte 6</v>
          </cell>
        </row>
        <row r="477">
          <cell r="A477" t="str">
            <v>4.03.07.433</v>
          </cell>
          <cell r="B477" t="str">
            <v>Linfócitos T helper contagem de (IF com OKT-4) (CD-4+) citometria de fluxo</v>
          </cell>
          <cell r="C477" t="str">
            <v>TABREF-2025-porte 6</v>
          </cell>
        </row>
        <row r="478">
          <cell r="A478" t="str">
            <v>4.03.07.441</v>
          </cell>
          <cell r="B478" t="str">
            <v>Linfócitos T supressores contagem de (IF com OKT-8) (D-8) citometria de fluxo</v>
          </cell>
          <cell r="C478" t="str">
            <v>TABREF-2025-porte 6</v>
          </cell>
        </row>
        <row r="479">
          <cell r="A479" t="str">
            <v>4.03.07.450</v>
          </cell>
          <cell r="B479" t="str">
            <v>Listeriose, reação sorológica</v>
          </cell>
          <cell r="C479" t="str">
            <v>TABREF-2025-porte 6</v>
          </cell>
        </row>
        <row r="480">
          <cell r="A480" t="str">
            <v>4.03.07.468</v>
          </cell>
          <cell r="B480" t="str">
            <v>Lyme - IgG - pesquisa e/ou dosagem</v>
          </cell>
          <cell r="C480" t="str">
            <v>TABREF-2025-porte 6</v>
          </cell>
        </row>
        <row r="481">
          <cell r="A481" t="str">
            <v>4.03.07.476</v>
          </cell>
          <cell r="B481" t="str">
            <v>Lyme - IgM - pesquisa e/ou dosagem</v>
          </cell>
          <cell r="C481" t="str">
            <v>TABREF-2025-porte 6</v>
          </cell>
        </row>
        <row r="482">
          <cell r="A482" t="str">
            <v>4.03.07.484</v>
          </cell>
          <cell r="B482" t="str">
            <v>Malária - IgG - pesquisa e/ou dosagem</v>
          </cell>
          <cell r="C482" t="str">
            <v>TABREF-2025-porte 6</v>
          </cell>
        </row>
        <row r="483">
          <cell r="A483" t="str">
            <v>4.03.07.492</v>
          </cell>
          <cell r="B483" t="str">
            <v>Malária - IgM - pesquisa e/ou dosagem</v>
          </cell>
          <cell r="C483" t="str">
            <v>TABREF-2025-porte 6</v>
          </cell>
        </row>
        <row r="484">
          <cell r="A484" t="str">
            <v>4.03.07.506</v>
          </cell>
          <cell r="B484" t="str">
            <v>Mantoux, IDeR</v>
          </cell>
          <cell r="C484" t="str">
            <v>TABREF-2025-porte 6</v>
          </cell>
        </row>
        <row r="485">
          <cell r="A485" t="str">
            <v>4.03.07.514</v>
          </cell>
          <cell r="B485" t="str">
            <v>MCA (antígeno cárcino-mamário) - pesquisa e/ou dosagem</v>
          </cell>
          <cell r="C485" t="str">
            <v>TABREF-2025-porte 6</v>
          </cell>
        </row>
        <row r="486">
          <cell r="A486" t="str">
            <v>4.03.07.522</v>
          </cell>
          <cell r="B486" t="str">
            <v>Micoplasma pneumoniae - IgG - pesquisa e/ou dosagem</v>
          </cell>
          <cell r="C486" t="str">
            <v>TABREF-2025-porte 6</v>
          </cell>
        </row>
        <row r="487">
          <cell r="A487" t="str">
            <v>4.03.07.530</v>
          </cell>
          <cell r="B487" t="str">
            <v>Micoplasma pneumoniae - IgM - pesquisa e/ou dosagem</v>
          </cell>
          <cell r="C487" t="str">
            <v>TABREF-2025-porte 6</v>
          </cell>
        </row>
        <row r="488">
          <cell r="A488" t="str">
            <v>4.03.07.565</v>
          </cell>
          <cell r="B488" t="str">
            <v>Mononucleose - Epstein BARR - IgG - pesquisa e/ou dosagem</v>
          </cell>
          <cell r="C488" t="str">
            <v>TABREF-2025-porte 6</v>
          </cell>
        </row>
        <row r="489">
          <cell r="A489" t="str">
            <v>4.03.07.573</v>
          </cell>
          <cell r="B489" t="str">
            <v>Mononucleose, anti-VCA (EBV) IgG - pesquisa e/ou dosagem</v>
          </cell>
          <cell r="C489" t="str">
            <v>TABREF-2025-porte 6</v>
          </cell>
        </row>
        <row r="490">
          <cell r="A490" t="str">
            <v>4.03.07.581</v>
          </cell>
          <cell r="B490" t="str">
            <v>Mononucleose, anti-VCA (EBV) IgM - pesquisa e/ou dosagem</v>
          </cell>
          <cell r="C490" t="str">
            <v>TABREF-2025-porte 6</v>
          </cell>
        </row>
        <row r="491">
          <cell r="A491" t="str">
            <v>4.03.07.590</v>
          </cell>
          <cell r="B491" t="str">
            <v>Montenegro, IDeR</v>
          </cell>
          <cell r="C491" t="str">
            <v>TABREF-2025-porte 6</v>
          </cell>
        </row>
        <row r="492">
          <cell r="A492" t="str">
            <v>4.03.07.603</v>
          </cell>
          <cell r="B492" t="str">
            <v>Outros testes bioquímicos para determinação do risco fetal (cada)</v>
          </cell>
          <cell r="C492" t="str">
            <v>TABREF-2025-porte 6</v>
          </cell>
        </row>
        <row r="493">
          <cell r="A493" t="str">
            <v>4.03.07.611</v>
          </cell>
          <cell r="B493" t="str">
            <v>Parvovírus - IgG, IgM (cada) - pesquisa e/ou dosagem</v>
          </cell>
          <cell r="C493" t="str">
            <v>TABREF-2025-porte 6</v>
          </cell>
        </row>
        <row r="494">
          <cell r="A494" t="str">
            <v>4.03.07.620</v>
          </cell>
          <cell r="B494" t="str">
            <v>Peptídio intestinal vasoativo, dosagem</v>
          </cell>
          <cell r="C494" t="str">
            <v>TABREF-2025-porte 6</v>
          </cell>
        </row>
        <row r="495">
          <cell r="A495" t="str">
            <v>4.03.07.638</v>
          </cell>
          <cell r="B495" t="str">
            <v>PPD (tuberculina), IDeR</v>
          </cell>
          <cell r="C495" t="str">
            <v>TABREF-2025-porte 6</v>
          </cell>
        </row>
        <row r="496">
          <cell r="A496" t="str">
            <v>4.03.07.654</v>
          </cell>
          <cell r="B496" t="str">
            <v>Proteína C, teste imunológico</v>
          </cell>
          <cell r="C496" t="str">
            <v>TABREF-2025-porte 6</v>
          </cell>
        </row>
        <row r="497">
          <cell r="A497" t="str">
            <v>4.03.07.662</v>
          </cell>
          <cell r="B497" t="str">
            <v>Proteína eosinofílica catiônica (ECP) - pesquisa e/ou dosagem</v>
          </cell>
          <cell r="C497" t="str">
            <v>TABREF-2025-porte 6</v>
          </cell>
        </row>
        <row r="498">
          <cell r="A498" t="str">
            <v>4.03.07.689</v>
          </cell>
          <cell r="B498" t="str">
            <v>Reação sorológica para coxsackie, neutralização IgG</v>
          </cell>
          <cell r="C498" t="str">
            <v>TABREF-2025-porte 6</v>
          </cell>
        </row>
        <row r="499">
          <cell r="A499" t="str">
            <v>4.03.07.697</v>
          </cell>
          <cell r="B499" t="str">
            <v>Rubéola - IgG - pesquisa e/ou dosagem</v>
          </cell>
          <cell r="C499" t="str">
            <v>TABREF-2025-porte 6</v>
          </cell>
        </row>
        <row r="500">
          <cell r="A500" t="str">
            <v>4.03.07.700</v>
          </cell>
          <cell r="B500" t="str">
            <v>Rubéola - IgM - pesquisa e/ou dosagem</v>
          </cell>
          <cell r="C500" t="str">
            <v>TABREF-2025-porte 6</v>
          </cell>
        </row>
        <row r="501">
          <cell r="A501" t="str">
            <v>4.03.07.719</v>
          </cell>
          <cell r="B501" t="str">
            <v>Schistosomose - IgG - pesquisa e/ou dosagem</v>
          </cell>
          <cell r="C501" t="str">
            <v>TABREF-2025-porte 6</v>
          </cell>
        </row>
        <row r="502">
          <cell r="A502" t="str">
            <v>4.03.07.727</v>
          </cell>
          <cell r="B502" t="str">
            <v>Schistosomose - IgM - pesquisa e/ou dosagem</v>
          </cell>
          <cell r="C502" t="str">
            <v>TABREF-2025-porte 6</v>
          </cell>
        </row>
        <row r="503">
          <cell r="A503" t="str">
            <v>4.03.07.735</v>
          </cell>
          <cell r="B503" t="str">
            <v>Sífilis - FTA-ABS-IgG - pesquisa</v>
          </cell>
          <cell r="C503" t="str">
            <v>TABREF-2025-porte 6</v>
          </cell>
        </row>
        <row r="504">
          <cell r="A504" t="str">
            <v>4.03.07.743</v>
          </cell>
          <cell r="B504" t="str">
            <v>Sífilis - FTA-ABS-IgM - pesquisa</v>
          </cell>
          <cell r="C504" t="str">
            <v>TABREF-2025-porte 6</v>
          </cell>
        </row>
        <row r="505">
          <cell r="A505" t="str">
            <v>4.03.07.751</v>
          </cell>
          <cell r="B505" t="str">
            <v>Sífilis - TPHA - pesquisa</v>
          </cell>
          <cell r="C505" t="str">
            <v>TABREF-2025-porte 6</v>
          </cell>
        </row>
        <row r="506">
          <cell r="A506" t="str">
            <v>4.03.07.760</v>
          </cell>
          <cell r="B506" t="str">
            <v>Sífilis - VDRL</v>
          </cell>
          <cell r="C506" t="str">
            <v>TABREF-2025-porte 6</v>
          </cell>
        </row>
        <row r="507">
          <cell r="A507" t="str">
            <v>4.03.07.778</v>
          </cell>
          <cell r="B507" t="str">
            <v>Teste de inibição da migração dos linfócitos (para cada antígeno)</v>
          </cell>
          <cell r="C507" t="str">
            <v>TABREF-2025-porte 6</v>
          </cell>
        </row>
        <row r="508">
          <cell r="A508" t="str">
            <v>4.03.07.786</v>
          </cell>
          <cell r="B508" t="str">
            <v>Teste respiratório para H. Pylori</v>
          </cell>
          <cell r="C508" t="str">
            <v>TABREF-2025-porte 6</v>
          </cell>
        </row>
        <row r="509">
          <cell r="A509" t="str">
            <v>4.03.07.794</v>
          </cell>
          <cell r="B509" t="str">
            <v>Toxocara cannis - IgG - pesquisa e/ou dosagem</v>
          </cell>
          <cell r="C509" t="str">
            <v>TABREF-2025-porte 6</v>
          </cell>
        </row>
        <row r="510">
          <cell r="A510" t="str">
            <v>4.03.07.808</v>
          </cell>
          <cell r="B510" t="str">
            <v>Toxocara cannis - IgM - pesquisa e/ou dosagem</v>
          </cell>
          <cell r="C510" t="str">
            <v>TABREF-2025-porte 6</v>
          </cell>
        </row>
        <row r="511">
          <cell r="A511" t="str">
            <v>4.03.07.816</v>
          </cell>
          <cell r="B511" t="str">
            <v>Toxoplasmina, IDeR</v>
          </cell>
          <cell r="C511" t="str">
            <v>TABREF-2025-porte 6</v>
          </cell>
        </row>
        <row r="512">
          <cell r="A512" t="str">
            <v>4.03.07.824</v>
          </cell>
          <cell r="B512" t="str">
            <v>Toxoplasmose IgG - pesquisa e/ou dosagem</v>
          </cell>
          <cell r="C512" t="str">
            <v>TABREF-2025-porte 6</v>
          </cell>
        </row>
        <row r="513">
          <cell r="A513" t="str">
            <v>4.03.07.832</v>
          </cell>
          <cell r="B513" t="str">
            <v>Toxoplasmose IgM - pesquisa e/ou dosagem</v>
          </cell>
          <cell r="C513" t="str">
            <v>TABREF-2025-porte 6</v>
          </cell>
        </row>
        <row r="514">
          <cell r="A514" t="str">
            <v>4.03.07.840</v>
          </cell>
          <cell r="B514" t="str">
            <v>Urease, teste rápido para helicobacter pylori</v>
          </cell>
          <cell r="C514" t="str">
            <v>TABREF-2025-porte 6</v>
          </cell>
        </row>
        <row r="515">
          <cell r="A515" t="str">
            <v>4.03.07.859</v>
          </cell>
          <cell r="B515" t="str">
            <v>Vírus sincicial respiratório - Elisa - IgG - pesquisa e/ou dosagem</v>
          </cell>
          <cell r="C515" t="str">
            <v>TABREF-2025-porte 6</v>
          </cell>
        </row>
        <row r="516">
          <cell r="A516" t="str">
            <v>4.03.07.867</v>
          </cell>
          <cell r="B516" t="str">
            <v>Waaler-Rose (fator reumatóide) - pesquisa e/ou dosagem</v>
          </cell>
          <cell r="C516" t="str">
            <v>TABREF-2025-porte 6</v>
          </cell>
        </row>
        <row r="517">
          <cell r="A517" t="str">
            <v>4.03.07.875</v>
          </cell>
          <cell r="B517" t="str">
            <v>Western Blot (anticorpos anti-HIV) - pesquisa e/ou dosagem</v>
          </cell>
          <cell r="C517" t="str">
            <v>TABREF-2025-porte 6</v>
          </cell>
        </row>
        <row r="518">
          <cell r="A518" t="str">
            <v>4.03.07.883</v>
          </cell>
          <cell r="B518" t="str">
            <v>Western Blot (anticorpos anti-HTVI ou HTLVII) (cada) - pesquisa e/ou dosagem</v>
          </cell>
          <cell r="C518" t="str">
            <v>TABREF-2025-porte 6</v>
          </cell>
        </row>
        <row r="519">
          <cell r="A519" t="str">
            <v>4.03.07.891</v>
          </cell>
          <cell r="B519" t="str">
            <v>Widal, reação de</v>
          </cell>
          <cell r="C519" t="str">
            <v>TABREF-2025-porte 6</v>
          </cell>
        </row>
        <row r="520">
          <cell r="A520" t="str">
            <v>4.03.07.905</v>
          </cell>
          <cell r="B520" t="str">
            <v>Alérgenos - perfil antigênico (painel C/36 antígenos) - pesquisa e/ou dosagem</v>
          </cell>
          <cell r="C520" t="str">
            <v>TABREF-2025-porte 6</v>
          </cell>
        </row>
        <row r="521">
          <cell r="A521" t="str">
            <v>4.03.07.913</v>
          </cell>
          <cell r="B521" t="str">
            <v>Anti-DMP - pesquisa e/ou dosagem</v>
          </cell>
          <cell r="C521" t="str">
            <v>TABREF-2025-porte 6</v>
          </cell>
        </row>
        <row r="522">
          <cell r="A522" t="str">
            <v>4.03.07.921</v>
          </cell>
          <cell r="B522" t="str">
            <v>Anti-hialuronidase, determinação da</v>
          </cell>
          <cell r="C522" t="str">
            <v>TABREF-2025-porte 6</v>
          </cell>
        </row>
        <row r="523">
          <cell r="A523" t="str">
            <v>4.03.07.930</v>
          </cell>
          <cell r="B523" t="str">
            <v>Antidesoxiribonuclease B, neutralização quantitativa - pesquisa e/ou dosagem</v>
          </cell>
          <cell r="C523" t="str">
            <v>TABREF-2025-porte 6</v>
          </cell>
        </row>
        <row r="524">
          <cell r="A524" t="str">
            <v>4.03.07.948</v>
          </cell>
          <cell r="B524" t="str">
            <v>Antifígado (glomérulo, tub. Renal corte rim de rato), IFI - pesquisa e/ou dosagem</v>
          </cell>
          <cell r="C524" t="str">
            <v>TABREF-2025-porte 6</v>
          </cell>
        </row>
        <row r="525">
          <cell r="A525" t="str">
            <v>4.03.07.956</v>
          </cell>
          <cell r="B525" t="str">
            <v>Antígenos metílicos solúveis do BCG (1 aplicação)</v>
          </cell>
          <cell r="C525" t="str">
            <v>TABREF-2025-porte 6</v>
          </cell>
        </row>
        <row r="526">
          <cell r="A526" t="str">
            <v>4.03.07.999</v>
          </cell>
          <cell r="B526" t="str">
            <v>Complemento C3, C4 - turbid. ou nefolométrico C3A - pesquisa e/ou dosagem</v>
          </cell>
          <cell r="C526" t="str">
            <v>TABREF-2025-porte 6</v>
          </cell>
        </row>
        <row r="527">
          <cell r="A527" t="str">
            <v>4.03.08.014</v>
          </cell>
          <cell r="B527" t="str">
            <v>Crioglobulinas, caracterização - imunoeletroforese</v>
          </cell>
          <cell r="C527" t="str">
            <v>TABREF-2025-porte 6</v>
          </cell>
        </row>
        <row r="528">
          <cell r="A528" t="str">
            <v>4.03.08.022</v>
          </cell>
          <cell r="B528" t="str">
            <v>DNCB - teste de contato</v>
          </cell>
          <cell r="C528" t="str">
            <v>TABREF-2025-porte 6</v>
          </cell>
        </row>
        <row r="529">
          <cell r="A529" t="str">
            <v>4.03.08.030</v>
          </cell>
          <cell r="B529" t="str">
            <v>Fator reumatóide, teste do látex (qualitativo) - pesquisa</v>
          </cell>
          <cell r="C529" t="str">
            <v>TABREF-2025-porte 6</v>
          </cell>
        </row>
        <row r="530">
          <cell r="A530" t="str">
            <v>4.03.08.049</v>
          </cell>
          <cell r="B530" t="str">
            <v>Frei (linfogranuloma venéreo), IDeR - pesquisa e/ou dosagem</v>
          </cell>
          <cell r="C530" t="str">
            <v>TABREF-2025-porte 6</v>
          </cell>
        </row>
        <row r="531">
          <cell r="A531" t="str">
            <v>4.03.08.081</v>
          </cell>
          <cell r="B531" t="str">
            <v>Hidatidose (equinococose) IDi dupla - pesquisa e/ou dosagem</v>
          </cell>
          <cell r="C531" t="str">
            <v>TABREF-2025-porte 6</v>
          </cell>
        </row>
        <row r="532">
          <cell r="A532" t="str">
            <v>4.03.08.090</v>
          </cell>
          <cell r="B532" t="str">
            <v>NBT estimulado</v>
          </cell>
          <cell r="C532" t="str">
            <v>TABREF-2025-porte 6</v>
          </cell>
        </row>
        <row r="533">
          <cell r="A533" t="str">
            <v>4.03.08.120</v>
          </cell>
          <cell r="B533" t="str">
            <v>Sarampo - anticorpos IgG - pesquisa e/ou dosagem</v>
          </cell>
          <cell r="C533" t="str">
            <v>TABREF-2025-porte 6</v>
          </cell>
        </row>
        <row r="534">
          <cell r="A534" t="str">
            <v>4.03.08.138</v>
          </cell>
          <cell r="B534" t="str">
            <v>Sarampo - anticorpos IgM - pesquisa e/ou dosagem</v>
          </cell>
          <cell r="C534" t="str">
            <v>TABREF-2025-porte 6</v>
          </cell>
        </row>
        <row r="535">
          <cell r="A535" t="str">
            <v>4.03.08.154</v>
          </cell>
          <cell r="B535" t="str">
            <v>Toxoplasmose - IgA - pesquisa e/ou dosagem</v>
          </cell>
          <cell r="C535" t="str">
            <v>TABREF-2025-porte 6</v>
          </cell>
        </row>
        <row r="536">
          <cell r="A536" t="str">
            <v>4.03.08.162</v>
          </cell>
          <cell r="B536" t="str">
            <v>Varicela, IgG - pesquisa e/ou dosagem</v>
          </cell>
          <cell r="C536" t="str">
            <v>TABREF-2025-porte 6</v>
          </cell>
        </row>
        <row r="537">
          <cell r="A537" t="str">
            <v>4.03.08.170</v>
          </cell>
          <cell r="B537" t="str">
            <v>Varicela, IgM - pesquisa e/ou dosagem</v>
          </cell>
          <cell r="C537" t="str">
            <v>TABREF-2025-porte 6</v>
          </cell>
        </row>
        <row r="538">
          <cell r="A538" t="str">
            <v>4.03.08.197</v>
          </cell>
          <cell r="B538" t="str">
            <v>Vírus sincicial respiratório - pesquisa direta</v>
          </cell>
          <cell r="C538" t="str">
            <v>TABREF-2025-porte 6</v>
          </cell>
        </row>
        <row r="539">
          <cell r="A539" t="str">
            <v>4.03.08.200</v>
          </cell>
          <cell r="B539" t="str">
            <v>Weil Felix (Ricketsiose), reação de aglutinação</v>
          </cell>
          <cell r="C539" t="str">
            <v>TABREF-2025-porte 6</v>
          </cell>
        </row>
        <row r="540">
          <cell r="A540" t="str">
            <v>4.03.08.219</v>
          </cell>
          <cell r="B540" t="str">
            <v>Anticorpo anti Saccharamyces - ASCA - pesquisa e/ou dosagem</v>
          </cell>
          <cell r="C540" t="str">
            <v>TABREF-2025-porte 6</v>
          </cell>
        </row>
        <row r="541">
          <cell r="A541" t="str">
            <v>4.03.08.235</v>
          </cell>
          <cell r="B541" t="str">
            <v>HER2 dosagem do receptor</v>
          </cell>
          <cell r="C541" t="str">
            <v>TABREF-2025-porte 6</v>
          </cell>
        </row>
        <row r="542">
          <cell r="A542" t="str">
            <v>4.03.08.243</v>
          </cell>
          <cell r="B542" t="str">
            <v>Poliomelite sorologia</v>
          </cell>
          <cell r="C542" t="str">
            <v>TABREF-2025-porte 6</v>
          </cell>
        </row>
        <row r="543">
          <cell r="A543" t="str">
            <v>4.03.08.251</v>
          </cell>
          <cell r="B543" t="str">
            <v>Proteína Amiloide A - pesquisa e/ou dosagem</v>
          </cell>
          <cell r="C543" t="str">
            <v>TABREF-2025-porte 6</v>
          </cell>
        </row>
        <row r="544">
          <cell r="A544" t="str">
            <v>4.03.08.278</v>
          </cell>
          <cell r="B544" t="str">
            <v>Schistosomose, pesquisa</v>
          </cell>
          <cell r="C544" t="str">
            <v>TABREF-2025-porte 6</v>
          </cell>
        </row>
        <row r="545">
          <cell r="A545" t="str">
            <v>4.03.08.286</v>
          </cell>
          <cell r="B545" t="str">
            <v>Sífilis anticorpo total - pesquisa e/ou dosagem</v>
          </cell>
          <cell r="C545" t="str">
            <v>TABREF-2025-porte 6</v>
          </cell>
        </row>
        <row r="546">
          <cell r="A546" t="str">
            <v>4.03.08.294</v>
          </cell>
          <cell r="B546" t="str">
            <v>Sífilis IgM - pesquisa e/ou dosagem</v>
          </cell>
          <cell r="C546" t="str">
            <v>TABREF-2025-porte 6</v>
          </cell>
        </row>
        <row r="547">
          <cell r="A547" t="str">
            <v>4.03.08.308</v>
          </cell>
          <cell r="B547" t="str">
            <v>Amebíase, IgG - pesquisa e/ou dosagem</v>
          </cell>
          <cell r="C547" t="str">
            <v>TABREF-2025-porte 6</v>
          </cell>
        </row>
        <row r="548">
          <cell r="A548" t="str">
            <v>4.03.08.316</v>
          </cell>
          <cell r="B548" t="str">
            <v>Amebíase, IgM - pesquisa e/ou dosagem</v>
          </cell>
          <cell r="C548" t="str">
            <v>TABREF-2025-porte 6</v>
          </cell>
        </row>
        <row r="549">
          <cell r="A549" t="str">
            <v>4.03.08.324</v>
          </cell>
          <cell r="B549" t="str">
            <v>Gonococo - IgG - pesquisa e/ou dosagem</v>
          </cell>
          <cell r="C549" t="str">
            <v>TABREF-2025-porte 6</v>
          </cell>
        </row>
        <row r="550">
          <cell r="A550" t="str">
            <v>4.03.08.332</v>
          </cell>
          <cell r="B550" t="str">
            <v>Gonococo - IgM - pesquisa e/ou dosagem</v>
          </cell>
          <cell r="C550" t="str">
            <v>TABREF-2025-porte 6</v>
          </cell>
        </row>
        <row r="551">
          <cell r="A551" t="str">
            <v>4.03.08.340</v>
          </cell>
          <cell r="B551" t="str">
            <v>Mononucleose, sorologia para (Monoteste ou Paul-Bunnel), cada</v>
          </cell>
          <cell r="C551" t="str">
            <v>TABREF-2025-porte 6</v>
          </cell>
        </row>
        <row r="552">
          <cell r="A552" t="str">
            <v>4.03.08.359</v>
          </cell>
          <cell r="B552" t="str">
            <v>Psitacose - IgG - pesquisa e/ou dosagem</v>
          </cell>
          <cell r="C552" t="str">
            <v>TABREF-2025-porte 6</v>
          </cell>
        </row>
        <row r="553">
          <cell r="A553" t="str">
            <v>4.03.08.367</v>
          </cell>
          <cell r="B553" t="str">
            <v>Psitacose - IgM - pesquisa e/ou dosagem</v>
          </cell>
          <cell r="C553" t="str">
            <v>TABREF-2025-porte 6</v>
          </cell>
        </row>
        <row r="554">
          <cell r="A554" t="str">
            <v>4.03.08.375</v>
          </cell>
          <cell r="B554" t="str">
            <v>Psitacose - IgA - pesquisa e/ou dosagem</v>
          </cell>
          <cell r="C554" t="str">
            <v>TABREF-2025-porte 6</v>
          </cell>
        </row>
        <row r="555">
          <cell r="A555" t="str">
            <v>4.03.08.391</v>
          </cell>
          <cell r="B555" t="str">
            <v>Proteína C reativa, quantitativa - pesquisa e/ou dosagem</v>
          </cell>
          <cell r="C555" t="str">
            <v>TABREF-2025-porte 6</v>
          </cell>
        </row>
        <row r="556">
          <cell r="A556" t="str">
            <v>4.03.08.405</v>
          </cell>
          <cell r="B556" t="str">
            <v>Aslo, quantitativo - pesquisa e/ou dosagem</v>
          </cell>
          <cell r="C556" t="str">
            <v>TABREF-2025-porte 6</v>
          </cell>
        </row>
        <row r="557">
          <cell r="A557" t="str">
            <v>4.03.08.413</v>
          </cell>
          <cell r="B557" t="str">
            <v>Paracoccidioidomicose, anticorpos totais / IgG - pesquisa e/ou dosagem</v>
          </cell>
          <cell r="C557" t="str">
            <v>TABREF-2025-porte 6</v>
          </cell>
        </row>
        <row r="558">
          <cell r="A558" t="str">
            <v>4.03.08.529</v>
          </cell>
          <cell r="B558" t="str">
            <v>Anticorpos antipneumococos</v>
          </cell>
          <cell r="C558" t="str">
            <v>TABREF-2025-porte 6</v>
          </cell>
        </row>
        <row r="559">
          <cell r="A559" t="str">
            <v>4.03.08.553</v>
          </cell>
          <cell r="B559" t="str">
            <v>Anti transglutaminase tecidual - IgA</v>
          </cell>
          <cell r="C559" t="str">
            <v>TABREF-2025-porte 6</v>
          </cell>
        </row>
        <row r="560">
          <cell r="A560" t="str">
            <v>4.03.08.901</v>
          </cell>
          <cell r="B560" t="str">
            <v>Acetilcolina, anticorpos bloqueador receptor</v>
          </cell>
          <cell r="C560" t="str">
            <v>TABREF-2025-porte 6</v>
          </cell>
        </row>
        <row r="561">
          <cell r="A561" t="str">
            <v>4.03.09.010</v>
          </cell>
          <cell r="B561" t="str">
            <v>Adenosina de aminase (ADA) - pesquisa e/ou dosagem em líquidos orgânicos</v>
          </cell>
          <cell r="C561" t="str">
            <v>TABREF-2025-porte 6</v>
          </cell>
        </row>
        <row r="562">
          <cell r="A562" t="str">
            <v>4.03.09.029</v>
          </cell>
          <cell r="B562" t="str">
            <v>Bioquímica ICR (proteínas + pandy + glicose + cloro) - pesquisa e/ou dosagem em líquidos orgânicos</v>
          </cell>
          <cell r="C562" t="str">
            <v>TABREF-2025-porte 6</v>
          </cell>
        </row>
        <row r="563">
          <cell r="A563" t="str">
            <v>4.03.09.037</v>
          </cell>
          <cell r="B563" t="str">
            <v>Células, contagem total e específica - pesquisa e/ou dosagem em líquidos orgânicos</v>
          </cell>
          <cell r="C563" t="str">
            <v>TABREF-2025-porte 6</v>
          </cell>
        </row>
        <row r="564">
          <cell r="A564" t="str">
            <v>4.03.09.045</v>
          </cell>
          <cell r="B564" t="str">
            <v>Células, pesquisa de células neoplásicas (citologia oncótica) - pesquisa e/ou dosagem em líquidos orgânicos</v>
          </cell>
          <cell r="C564" t="str">
            <v>TABREF-2025-porte 6</v>
          </cell>
        </row>
        <row r="565">
          <cell r="A565" t="str">
            <v>4.03.09.053</v>
          </cell>
          <cell r="B565" t="str">
            <v>Criptococose, cândida, aspérgilus (látex) - pesquisa e/ou dosagem em líquidos orgânicos</v>
          </cell>
          <cell r="C565" t="str">
            <v>TABREF-2025-porte 6</v>
          </cell>
        </row>
        <row r="566">
          <cell r="A566" t="str">
            <v>4.03.09.061</v>
          </cell>
          <cell r="B566" t="str">
            <v>Eletroforese de proteínas no líquor, com concentração - pesquisa e/ou dosagem em líquidos orgânicos</v>
          </cell>
          <cell r="C566" t="str">
            <v>TABREF-2025-porte 6</v>
          </cell>
        </row>
        <row r="567">
          <cell r="A567" t="str">
            <v>4.03.09.070</v>
          </cell>
          <cell r="B567" t="str">
            <v>H. Influenzae, S. Pneumonieae, N. Meningitidis A, B e C W135 (cada) - pesquisa e/ou dosagem em líquidos orgânicos</v>
          </cell>
          <cell r="C567" t="str">
            <v>TABREF-2025-porte 6</v>
          </cell>
        </row>
        <row r="568">
          <cell r="A568" t="str">
            <v>4.03.09.088</v>
          </cell>
          <cell r="B568" t="str">
            <v>Haemophilus influenzae - pesquisa de anticorpos (cada)- pesquisa e/ou dosagem em líquidos orgânicos</v>
          </cell>
          <cell r="C568" t="str">
            <v>TABREF-2025-porte 6</v>
          </cell>
        </row>
        <row r="569">
          <cell r="A569" t="str">
            <v>4.03.09.096</v>
          </cell>
          <cell r="B569" t="str">
            <v>Índice de imunoprodução (eletrof. e IgG em soro e líquor) - pesquisa e/ou dosagem</v>
          </cell>
          <cell r="C569" t="str">
            <v>TABREF-2025-porte 6</v>
          </cell>
        </row>
        <row r="570">
          <cell r="A570" t="str">
            <v>4.03.09.100</v>
          </cell>
          <cell r="B570" t="str">
            <v>LCR ambulatorial rotina (aspectos cor + índice de cor + contagem global e específica de leucócitos e hemácias + citologia oncótica + proteína + glicose + cloro + eletroforese com concentração + IgG + reações para neurocisticercose (2) + reações</v>
          </cell>
          <cell r="C570" t="str">
            <v>TABREF-2025-porte 6</v>
          </cell>
        </row>
        <row r="571">
          <cell r="A571" t="str">
            <v>4.03.09.118</v>
          </cell>
          <cell r="B571" t="str">
            <v xml:space="preserve">LCR hospitalar neurologia (aspectos cor + índices de cor + contagem global e específica de leucócitos e hemácias + proteína + glicose + cloro + reações para neurocisticercose (2) + reações para neurolues (2) + bacterioscopia + cultura + látex para </v>
          </cell>
          <cell r="C571" t="str">
            <v>TABREF-2025-porte 6</v>
          </cell>
        </row>
        <row r="572">
          <cell r="A572" t="str">
            <v>4.03.09.126</v>
          </cell>
          <cell r="B572" t="str">
            <v>LCR pronto socorro (aspectos cor + índice de cor + contagem global e específica de leucócitos e hemácias + proteína + glicose + cloro + lactato + bacterioscopia + cultura + látex para bactérias)</v>
          </cell>
          <cell r="C572" t="str">
            <v>TABREF-2025-porte 6</v>
          </cell>
        </row>
        <row r="573">
          <cell r="A573" t="str">
            <v>4.03.09.134</v>
          </cell>
          <cell r="B573" t="str">
            <v>Pesquisa de bandas oligoclonais por isofocalização - pesquisa e/ou dosagem em líquidos orgânicos</v>
          </cell>
          <cell r="C573" t="str">
            <v>TABREF-2025-porte 6</v>
          </cell>
        </row>
        <row r="574">
          <cell r="A574" t="str">
            <v>4.03.09.142</v>
          </cell>
          <cell r="B574" t="str">
            <v>Proteína mielina básica, anticorpo anti - pesquisa e/ou dosagem em líquidos orgânicos</v>
          </cell>
          <cell r="C574" t="str">
            <v>TABREF-2025-porte 6</v>
          </cell>
        </row>
        <row r="575">
          <cell r="A575" t="str">
            <v>4.03.09.150</v>
          </cell>
          <cell r="B575" t="str">
            <v>Punção cisternal subocciptal com manometria para coleta de líquido cefalorraqueano</v>
          </cell>
          <cell r="C575" t="str">
            <v>TABREF-2025-porte 6</v>
          </cell>
        </row>
        <row r="576">
          <cell r="A576" t="str">
            <v>4.03.09.169</v>
          </cell>
          <cell r="B576" t="str">
            <v>Punção lombar com manometria para coleta de líquido cefalorraqueano</v>
          </cell>
          <cell r="C576" t="str">
            <v>TABREF-2025-porte 6</v>
          </cell>
        </row>
        <row r="577">
          <cell r="A577" t="str">
            <v>4.03.09.177</v>
          </cell>
          <cell r="B577" t="str">
            <v>Nonne-Apple; reação</v>
          </cell>
          <cell r="C577" t="str">
            <v>TABREF-2025-porte 6</v>
          </cell>
        </row>
        <row r="578">
          <cell r="A578" t="str">
            <v>4.03.09.185</v>
          </cell>
          <cell r="B578" t="str">
            <v>Takata-Ara, reação</v>
          </cell>
          <cell r="C578" t="str">
            <v>TABREF-2025-porte 6</v>
          </cell>
        </row>
        <row r="579">
          <cell r="A579" t="str">
            <v>4.03.09.266</v>
          </cell>
          <cell r="B579" t="str">
            <v>Aminoácidos no líquido cefalorraquidiano</v>
          </cell>
          <cell r="C579" t="str">
            <v>TABREF-2025-porte 6</v>
          </cell>
        </row>
        <row r="580">
          <cell r="A580" t="str">
            <v>4.03.09.304</v>
          </cell>
          <cell r="B580" t="str">
            <v>Anticorpo antiespermatozóide - pesquisa e/ou dosagem em líquidos orgânicos</v>
          </cell>
          <cell r="C580" t="str">
            <v>TABREF-2025-porte 6</v>
          </cell>
        </row>
        <row r="581">
          <cell r="A581" t="str">
            <v>4.03.09.312</v>
          </cell>
          <cell r="B581" t="str">
            <v>Espermograma (caracteres físicos, pH, fludificação, motilidade, vitalidade, contagem e morfologia)</v>
          </cell>
          <cell r="C581" t="str">
            <v>TABREF-2025-porte 6</v>
          </cell>
        </row>
        <row r="582">
          <cell r="A582" t="str">
            <v>4.03.09.320</v>
          </cell>
          <cell r="B582" t="str">
            <v>Espermograma e teste de penetração in vitro, velocidade penetração vertical, colocação vital, teste de revitalização</v>
          </cell>
          <cell r="C582" t="str">
            <v>TABREF-2025-porte 6</v>
          </cell>
        </row>
        <row r="583">
          <cell r="A583" t="str">
            <v>4.03.09.401</v>
          </cell>
          <cell r="B583" t="str">
            <v>Clements, teste</v>
          </cell>
          <cell r="C583" t="str">
            <v>TABREF-2025-porte 6</v>
          </cell>
        </row>
        <row r="584">
          <cell r="A584" t="str">
            <v>4.03.09.410</v>
          </cell>
          <cell r="B584" t="str">
            <v>Espectrofotometria de líquido amniótico</v>
          </cell>
          <cell r="C584" t="str">
            <v>TABREF-2025-porte 6</v>
          </cell>
        </row>
        <row r="585">
          <cell r="A585" t="str">
            <v>4.03.09.428</v>
          </cell>
          <cell r="B585" t="str">
            <v>Fosfolipídios (relação lecitina/esfingomielina) - pesquisa e/ou dosagem em líquidos orgânicos</v>
          </cell>
          <cell r="C585" t="str">
            <v>TABREF-2025-porte 6</v>
          </cell>
        </row>
        <row r="586">
          <cell r="A586" t="str">
            <v>4.03.09.436</v>
          </cell>
          <cell r="B586" t="str">
            <v>Maturidade pulmonar fetal - - pesquisa e/ou dosagem em líquidos orgânicos</v>
          </cell>
          <cell r="C586" t="str">
            <v>TABREF-2025-porte 6</v>
          </cell>
        </row>
        <row r="587">
          <cell r="A587" t="str">
            <v>4.03.09.444</v>
          </cell>
          <cell r="B587" t="str">
            <v>Rotina do líquido amniótico-amniograma (citológico espectrofotometria, creatinina e teste de clements)</v>
          </cell>
          <cell r="C587" t="str">
            <v>TABREF-2025-porte 6</v>
          </cell>
        </row>
        <row r="588">
          <cell r="A588" t="str">
            <v>4.03.09.509</v>
          </cell>
          <cell r="B588" t="str">
            <v>Cristais com luz polarizada - pesquisa e/ou dosagem em líquidos orgânicos</v>
          </cell>
          <cell r="C588" t="str">
            <v>TABREF-2025-porte 6</v>
          </cell>
        </row>
        <row r="589">
          <cell r="A589" t="str">
            <v>4.03.09.517</v>
          </cell>
          <cell r="B589" t="str">
            <v>Ragócitos, pesquisa</v>
          </cell>
          <cell r="C589" t="str">
            <v>TABREF-2025-porte 6</v>
          </cell>
        </row>
        <row r="590">
          <cell r="A590" t="str">
            <v>4.03.09.525</v>
          </cell>
          <cell r="B590" t="str">
            <v>Rotina líquido sinovial - caracteres físicos, citologia, proteínas, ácido úrico, látex p/ F.R., BACT.</v>
          </cell>
          <cell r="C590" t="str">
            <v>TABREF-2025-porte 6</v>
          </cell>
        </row>
        <row r="591">
          <cell r="A591" t="str">
            <v>4.03.10.019</v>
          </cell>
          <cell r="B591" t="str">
            <v>A fresco, exame</v>
          </cell>
          <cell r="C591" t="str">
            <v>TABREF-2025-porte 6</v>
          </cell>
        </row>
        <row r="592">
          <cell r="A592" t="str">
            <v>4.03.10.035</v>
          </cell>
          <cell r="B592" t="str">
            <v>Antibiograma p/ bacilos álcool-resistentes - drogas de 2 linhas</v>
          </cell>
          <cell r="C592" t="str">
            <v>TABREF-2025-porte 6</v>
          </cell>
        </row>
        <row r="593">
          <cell r="A593" t="str">
            <v>4.03.10.043</v>
          </cell>
          <cell r="B593" t="str">
            <v>Antígenos fúngicos, pesquisa</v>
          </cell>
          <cell r="C593" t="str">
            <v>TABREF-2025-porte 6</v>
          </cell>
        </row>
        <row r="594">
          <cell r="A594" t="str">
            <v>4.03.10.051</v>
          </cell>
          <cell r="B594" t="str">
            <v>B.A.A.R. (Ziehl ou fluorescência, pesquisa direta e após homogeneização) - pesquisa</v>
          </cell>
          <cell r="C594" t="str">
            <v>TABREF-2025-porte 6</v>
          </cell>
        </row>
        <row r="595">
          <cell r="A595" t="str">
            <v>4.03.10.060</v>
          </cell>
          <cell r="B595" t="str">
            <v>Bacterioscopia (Gram, Ziehl, Albert etc), por lâmina</v>
          </cell>
          <cell r="C595" t="str">
            <v>TABREF-2025-porte 6</v>
          </cell>
        </row>
        <row r="596">
          <cell r="A596" t="str">
            <v>4.03.10.078</v>
          </cell>
          <cell r="B596" t="str">
            <v>Chlamydia, cultura</v>
          </cell>
          <cell r="C596" t="str">
            <v>TABREF-2025-porte 6</v>
          </cell>
        </row>
        <row r="597">
          <cell r="A597" t="str">
            <v>4.03.10.086</v>
          </cell>
          <cell r="B597" t="str">
            <v>Cólera - identificação (sorotipagem incluída)</v>
          </cell>
          <cell r="C597" t="str">
            <v>TABREF-2025-porte 6</v>
          </cell>
        </row>
        <row r="598">
          <cell r="A598" t="str">
            <v>4.03.10.094</v>
          </cell>
          <cell r="B598" t="str">
            <v>Corpúsculos de Donovani, pesquisa direta de</v>
          </cell>
          <cell r="C598" t="str">
            <v>TABREF-2025-porte 6</v>
          </cell>
        </row>
        <row r="599">
          <cell r="A599" t="str">
            <v>4.03.10.108</v>
          </cell>
          <cell r="B599" t="str">
            <v>Criptococo (tinta da China), pesquisa de</v>
          </cell>
          <cell r="C599" t="str">
            <v>TABREF-2025-porte 6</v>
          </cell>
        </row>
        <row r="600">
          <cell r="A600" t="str">
            <v>4.03.10.116</v>
          </cell>
          <cell r="B600" t="str">
            <v>Criptosporidium, pesquisa</v>
          </cell>
          <cell r="C600" t="str">
            <v>TABREF-2025-porte 6</v>
          </cell>
        </row>
        <row r="601">
          <cell r="A601" t="str">
            <v>4.03.10.124</v>
          </cell>
          <cell r="B601" t="str">
            <v>Cultura bacteriana (em diversos materiais biológicos)</v>
          </cell>
          <cell r="C601" t="str">
            <v>TABREF-2025-porte 6</v>
          </cell>
        </row>
        <row r="602">
          <cell r="A602" t="str">
            <v>4.03.10.132</v>
          </cell>
          <cell r="B602" t="str">
            <v>Cultura para bactérias anaeróbicas</v>
          </cell>
          <cell r="C602" t="str">
            <v>TABREF-2025-porte 6</v>
          </cell>
        </row>
        <row r="603">
          <cell r="A603" t="str">
            <v>4.03.10.140</v>
          </cell>
          <cell r="B603" t="str">
            <v>Cultura para fungos</v>
          </cell>
          <cell r="C603" t="str">
            <v>TABREF-2025-porte 6</v>
          </cell>
        </row>
        <row r="604">
          <cell r="A604" t="str">
            <v>4.03.10.159</v>
          </cell>
          <cell r="B604" t="str">
            <v>Cultura para mycobacterium</v>
          </cell>
          <cell r="C604" t="str">
            <v>TABREF-2025-porte 6</v>
          </cell>
        </row>
        <row r="605">
          <cell r="A605" t="str">
            <v>4.03.10.167</v>
          </cell>
          <cell r="B605" t="str">
            <v>Cultura quantitativa de secreções pulmonares, quando necessitar tratamento prévio c/ N.C.A.</v>
          </cell>
          <cell r="C605" t="str">
            <v>TABREF-2025-porte 6</v>
          </cell>
        </row>
        <row r="606">
          <cell r="A606" t="str">
            <v>4.03.10.175</v>
          </cell>
          <cell r="B606" t="str">
            <v>Cultura, fezes: salmonela, shigellae e esc. Coli enteropatogênicas, enteroinvasora (sorol. Incluída) + campylobacter SP. + E. Coli entero-hemorrágica</v>
          </cell>
          <cell r="C606" t="str">
            <v>TABREF-2025-porte 6</v>
          </cell>
        </row>
        <row r="607">
          <cell r="A607" t="str">
            <v>4.03.10.183</v>
          </cell>
          <cell r="B607" t="str">
            <v>Cultura, fezes: salmonella, shigella e escherichia coli enteropatogênicas (sorologia incluída)</v>
          </cell>
          <cell r="C607" t="str">
            <v>TABREF-2025-porte 6</v>
          </cell>
        </row>
        <row r="608">
          <cell r="A608" t="str">
            <v>4.03.10.191</v>
          </cell>
          <cell r="B608" t="str">
            <v>Cultura, herpesvírus ou outro</v>
          </cell>
          <cell r="C608" t="str">
            <v>TABREF-2025-porte 6</v>
          </cell>
        </row>
        <row r="609">
          <cell r="A609" t="str">
            <v>4.03.10.205</v>
          </cell>
          <cell r="B609" t="str">
            <v>Cultura, micoplasma ou ureaplasma</v>
          </cell>
          <cell r="C609" t="str">
            <v>TABREF-2025-porte 6</v>
          </cell>
        </row>
        <row r="610">
          <cell r="A610" t="str">
            <v>4.03.10.213</v>
          </cell>
          <cell r="B610" t="str">
            <v>Cultura, urina com contagem de colônias</v>
          </cell>
          <cell r="C610" t="str">
            <v>TABREF-2025-porte 6</v>
          </cell>
        </row>
        <row r="611">
          <cell r="A611" t="str">
            <v>4.03.10.221</v>
          </cell>
          <cell r="B611" t="str">
            <v>Estreptococos - A, teste rápido</v>
          </cell>
          <cell r="C611" t="str">
            <v>TABREF-2025-porte 6</v>
          </cell>
        </row>
        <row r="612">
          <cell r="A612" t="str">
            <v>4.03.10.230</v>
          </cell>
          <cell r="B612" t="str">
            <v>Fungos, pesquisa de (a fresco lactofenol, tinta da China)</v>
          </cell>
          <cell r="C612" t="str">
            <v>TABREF-2025-porte 6</v>
          </cell>
        </row>
        <row r="613">
          <cell r="A613" t="str">
            <v>4.03.10.248</v>
          </cell>
          <cell r="B613" t="str">
            <v>Hemocultura (por amostra)</v>
          </cell>
          <cell r="C613" t="str">
            <v>TABREF-2025-porte 6</v>
          </cell>
        </row>
        <row r="614">
          <cell r="A614" t="str">
            <v>4.03.10.256</v>
          </cell>
          <cell r="B614" t="str">
            <v>Hemocultura automatizada (por amostra)</v>
          </cell>
          <cell r="C614" t="str">
            <v>TABREF-2025-porte 6</v>
          </cell>
        </row>
        <row r="615">
          <cell r="A615" t="str">
            <v>4.03.10.264</v>
          </cell>
          <cell r="B615" t="str">
            <v>Hemocultura para bactérias anaeróbias (por amostra)</v>
          </cell>
          <cell r="C615" t="str">
            <v>TABREF-2025-porte 6</v>
          </cell>
        </row>
        <row r="616">
          <cell r="A616" t="str">
            <v>4.03.10.272</v>
          </cell>
          <cell r="B616" t="str">
            <v>Hemophilus (bordetella) pertussis - pesquisa</v>
          </cell>
          <cell r="C616" t="str">
            <v>TABREF-2025-porte 6</v>
          </cell>
        </row>
        <row r="617">
          <cell r="A617" t="str">
            <v>4.03.10.280</v>
          </cell>
          <cell r="B617" t="str">
            <v>Hansen, pesquisa de (por material)</v>
          </cell>
          <cell r="C617" t="str">
            <v>TABREF-2025-porte 6</v>
          </cell>
        </row>
        <row r="618">
          <cell r="A618" t="str">
            <v>4.03.10.299</v>
          </cell>
          <cell r="B618" t="str">
            <v>Leptospira (campo escuro após concentração) pesquisa</v>
          </cell>
          <cell r="C618" t="str">
            <v>TABREF-2025-porte 6</v>
          </cell>
        </row>
        <row r="619">
          <cell r="A619" t="str">
            <v>4.03.10.302</v>
          </cell>
          <cell r="B619" t="str">
            <v>Microorganismos - teste de sensibilidade a drogas MIC, por droga testada</v>
          </cell>
          <cell r="C619" t="str">
            <v>TABREF-2025-porte 6</v>
          </cell>
        </row>
        <row r="620">
          <cell r="A620" t="str">
            <v>4.03.10.310</v>
          </cell>
          <cell r="B620" t="str">
            <v>Paracoccidioides, pesquisa de</v>
          </cell>
          <cell r="C620" t="str">
            <v>TABREF-2025-porte 6</v>
          </cell>
        </row>
        <row r="621">
          <cell r="A621" t="str">
            <v>4.03.10.329</v>
          </cell>
          <cell r="B621" t="str">
            <v>Pneumocysti carinii, pesquisa por coloração especial</v>
          </cell>
          <cell r="C621" t="str">
            <v>TABREF-2025-porte 6</v>
          </cell>
        </row>
        <row r="622">
          <cell r="A622" t="str">
            <v>4.03.10.337</v>
          </cell>
          <cell r="B622" t="str">
            <v>Rotavírus, pesquisa, Elisa</v>
          </cell>
          <cell r="C622" t="str">
            <v>TABREF-2025-porte 6</v>
          </cell>
        </row>
        <row r="623">
          <cell r="A623" t="str">
            <v>4.03.10.345</v>
          </cell>
          <cell r="B623" t="str">
            <v>Treponema (campo escuro) - pesquisa</v>
          </cell>
          <cell r="C623" t="str">
            <v>TABREF-2025-porte 6</v>
          </cell>
        </row>
        <row r="624">
          <cell r="A624" t="str">
            <v>4.03.10.353</v>
          </cell>
          <cell r="B624" t="str">
            <v>Vacina autógena</v>
          </cell>
          <cell r="C624" t="str">
            <v>TABREF-2025-porte 6</v>
          </cell>
        </row>
        <row r="625">
          <cell r="A625" t="str">
            <v>4.03.10.361</v>
          </cell>
          <cell r="B625" t="str">
            <v>Citomegalovírus - shell vial - pesquisa</v>
          </cell>
          <cell r="C625" t="str">
            <v>TABREF-2025-porte 6</v>
          </cell>
        </row>
        <row r="626">
          <cell r="A626" t="str">
            <v>4.03.10.370</v>
          </cell>
          <cell r="B626" t="str">
            <v>Microsporídia, pesquisa nas fezes</v>
          </cell>
          <cell r="C626" t="str">
            <v>TABREF-2025-porte 6</v>
          </cell>
        </row>
        <row r="627">
          <cell r="A627" t="str">
            <v>4.03.10.388</v>
          </cell>
          <cell r="B627" t="str">
            <v>Sarcoptes scabei, pesquisa</v>
          </cell>
          <cell r="C627" t="str">
            <v>TABREF-2025-porte 6</v>
          </cell>
        </row>
        <row r="628">
          <cell r="A628" t="str">
            <v>4.03.10.400</v>
          </cell>
          <cell r="B628" t="str">
            <v>Cultura automatizada - MICROBIOLOGIA</v>
          </cell>
          <cell r="C628" t="str">
            <v>TABREF-2025-porte 6</v>
          </cell>
        </row>
        <row r="629">
          <cell r="A629" t="str">
            <v>4.03.10.418</v>
          </cell>
          <cell r="B629" t="str">
            <v>Antibiograma (teste de sensibilidade e antibióticos e quimioterápicos), por bactéria - não automatizado</v>
          </cell>
          <cell r="C629" t="str">
            <v>TABREF-2025-porte 6</v>
          </cell>
        </row>
        <row r="630">
          <cell r="A630" t="str">
            <v>4.03.10.426</v>
          </cell>
          <cell r="B630" t="str">
            <v>Antibiograma automatizado</v>
          </cell>
          <cell r="C630" t="str">
            <v>TABREF-2025-porte 6</v>
          </cell>
        </row>
        <row r="631">
          <cell r="A631" t="str">
            <v>4.03.10.434</v>
          </cell>
          <cell r="B631" t="str">
            <v>Leishmania, pesquisa</v>
          </cell>
          <cell r="C631" t="str">
            <v>TABREF-2025-porte 6</v>
          </cell>
        </row>
        <row r="632">
          <cell r="A632" t="str">
            <v>4.03.10.604</v>
          </cell>
          <cell r="B632" t="str">
            <v>Antifungigrama</v>
          </cell>
          <cell r="C632" t="str">
            <v>TABREF-2025-porte 6</v>
          </cell>
        </row>
        <row r="633">
          <cell r="A633" t="str">
            <v>4.03.11.015</v>
          </cell>
          <cell r="B633" t="str">
            <v>Ácido cítrico - pesquisa e/ou dosagem na urina</v>
          </cell>
          <cell r="C633" t="str">
            <v>TABREF-2025-porte 6</v>
          </cell>
        </row>
        <row r="634">
          <cell r="A634" t="str">
            <v>4.03.11.023</v>
          </cell>
          <cell r="B634" t="str">
            <v>Ácido homogentísico - pesquisa e/ou dosagem na urina</v>
          </cell>
          <cell r="C634" t="str">
            <v>TABREF-2025-porte 6</v>
          </cell>
        </row>
        <row r="635">
          <cell r="A635" t="str">
            <v>4.03.11.031</v>
          </cell>
          <cell r="B635" t="str">
            <v>Alcaptonúria - pesquisa e/ou dosagem na urina</v>
          </cell>
          <cell r="C635" t="str">
            <v>TABREF-2025-porte 6</v>
          </cell>
        </row>
        <row r="636">
          <cell r="A636" t="str">
            <v>4.03.11.040</v>
          </cell>
          <cell r="B636" t="str">
            <v>Cálculos urinários - análise</v>
          </cell>
          <cell r="C636" t="str">
            <v>TABREF-2025-porte 6</v>
          </cell>
        </row>
        <row r="637">
          <cell r="A637" t="str">
            <v>4.03.11.058</v>
          </cell>
          <cell r="B637" t="str">
            <v>Catecolaminas fracionadas - dopamina, epinefrina, norepinefrina (cada) - pesquisa e/ou dosagem na urina</v>
          </cell>
          <cell r="C637" t="str">
            <v>TABREF-2025-porte 6</v>
          </cell>
        </row>
        <row r="638">
          <cell r="A638" t="str">
            <v>4.03.11.066</v>
          </cell>
          <cell r="B638" t="str">
            <v>Cistinúria, pesquisa</v>
          </cell>
          <cell r="C638" t="str">
            <v>TABREF-2025-porte 6</v>
          </cell>
        </row>
        <row r="639">
          <cell r="A639" t="str">
            <v>4.03.11.074</v>
          </cell>
          <cell r="B639" t="str">
            <v>Coproporfirina III - pesquisa e/ou dosagem na urina</v>
          </cell>
          <cell r="C639" t="str">
            <v>TABREF-2025-porte 6</v>
          </cell>
        </row>
        <row r="640">
          <cell r="A640" t="str">
            <v>4.03.11.082</v>
          </cell>
          <cell r="B640" t="str">
            <v>Corpos cetônicos, pesquisa - na urina</v>
          </cell>
          <cell r="C640" t="str">
            <v>TABREF-2025-porte 6</v>
          </cell>
        </row>
        <row r="641">
          <cell r="A641" t="str">
            <v>4.03.11.090</v>
          </cell>
          <cell r="B641" t="str">
            <v>Cromatografia de açúcares - na urina</v>
          </cell>
          <cell r="C641" t="str">
            <v>TABREF-2025-porte 6</v>
          </cell>
        </row>
        <row r="642">
          <cell r="A642" t="str">
            <v>4.03.11.104</v>
          </cell>
          <cell r="B642" t="str">
            <v>Dismorfismo eritrocitário, pesquisa (contraste de fase) - na urina</v>
          </cell>
          <cell r="C642" t="str">
            <v>TABREF-2025-porte 6</v>
          </cell>
        </row>
        <row r="643">
          <cell r="A643" t="str">
            <v>4.03.11.112</v>
          </cell>
          <cell r="B643" t="str">
            <v>Erros inatos do metabolismo baterias de testes químicos de triagem em urina (mínimo de 6 testes)</v>
          </cell>
          <cell r="C643" t="str">
            <v>TABREF-2025-porte 6</v>
          </cell>
        </row>
        <row r="644">
          <cell r="A644" t="str">
            <v>4.03.11.120</v>
          </cell>
          <cell r="B644" t="str">
            <v>Frutosúria, pesquisa</v>
          </cell>
          <cell r="C644" t="str">
            <v>TABREF-2025-porte 6</v>
          </cell>
        </row>
        <row r="645">
          <cell r="A645" t="str">
            <v>4.03.11.139</v>
          </cell>
          <cell r="B645" t="str">
            <v>Galactosúria, pesquisa</v>
          </cell>
          <cell r="C645" t="str">
            <v>TABREF-2025-porte 6</v>
          </cell>
        </row>
        <row r="646">
          <cell r="A646" t="str">
            <v>4.03.11.147</v>
          </cell>
          <cell r="B646" t="str">
            <v>Lipóides, pesquisa - na urina</v>
          </cell>
          <cell r="C646" t="str">
            <v>TABREF-2025-porte 6</v>
          </cell>
        </row>
        <row r="647">
          <cell r="A647" t="str">
            <v>4.03.11.155</v>
          </cell>
          <cell r="B647" t="str">
            <v>Melanina, pesquisa - na urina</v>
          </cell>
          <cell r="C647" t="str">
            <v>TABREF-2025-porte 6</v>
          </cell>
        </row>
        <row r="648">
          <cell r="A648" t="str">
            <v>4.03.11.163</v>
          </cell>
          <cell r="B648" t="str">
            <v>Metanefrinas urinárias, dosagem</v>
          </cell>
          <cell r="C648" t="str">
            <v>TABREF-2025-porte 6</v>
          </cell>
        </row>
        <row r="649">
          <cell r="A649" t="str">
            <v>4.03.11.171</v>
          </cell>
          <cell r="B649" t="str">
            <v>Microalbuminúria</v>
          </cell>
          <cell r="C649" t="str">
            <v>TABREF-2025-porte 6</v>
          </cell>
        </row>
        <row r="650">
          <cell r="A650" t="str">
            <v>4.03.11.180</v>
          </cell>
          <cell r="B650" t="str">
            <v>Pesquisa ou dosagem de um componente urinário</v>
          </cell>
          <cell r="C650" t="str">
            <v>TABREF-2025-porte 6</v>
          </cell>
        </row>
        <row r="651">
          <cell r="A651" t="str">
            <v>4.03.11.198</v>
          </cell>
          <cell r="B651" t="str">
            <v>Porfobilinogênio, pesquisa - na urina</v>
          </cell>
          <cell r="C651" t="str">
            <v>TABREF-2025-porte 6</v>
          </cell>
        </row>
        <row r="652">
          <cell r="A652" t="str">
            <v>4.03.11.201</v>
          </cell>
          <cell r="B652" t="str">
            <v>Proteínas de Bence Jones, pesquisa - na urina</v>
          </cell>
          <cell r="C652" t="str">
            <v>TABREF-2025-porte 6</v>
          </cell>
        </row>
        <row r="653">
          <cell r="A653" t="str">
            <v>4.03.11.210</v>
          </cell>
          <cell r="B653" t="str">
            <v>Rotina de urina (caracteres físicos, elementos anormais e sedimentoscopia)</v>
          </cell>
          <cell r="C653" t="str">
            <v>TABREF-2025-porte 6</v>
          </cell>
        </row>
        <row r="654">
          <cell r="A654" t="str">
            <v>4.03.11.228</v>
          </cell>
          <cell r="B654" t="str">
            <v>Uroporfirinas, dosagem</v>
          </cell>
          <cell r="C654" t="str">
            <v>TABREF-2025-porte 6</v>
          </cell>
        </row>
        <row r="655">
          <cell r="A655" t="str">
            <v>4.03.11.236</v>
          </cell>
          <cell r="B655" t="str">
            <v>2,5-hexanodiona, dosagem na urina</v>
          </cell>
          <cell r="C655" t="str">
            <v>TABREF-2025-porte 6</v>
          </cell>
        </row>
        <row r="656">
          <cell r="A656" t="str">
            <v>4.03.11.244</v>
          </cell>
          <cell r="B656" t="str">
            <v>Cistina - pesquisa e/ou dosagem na urina</v>
          </cell>
          <cell r="C656" t="str">
            <v>TABREF-2025-porte 6</v>
          </cell>
        </row>
        <row r="657">
          <cell r="A657" t="str">
            <v>4.03.11.252</v>
          </cell>
          <cell r="B657" t="str">
            <v>Porfobilinogênio - na urina</v>
          </cell>
          <cell r="C657" t="str">
            <v>TABREF-2025-porte 6</v>
          </cell>
        </row>
        <row r="658">
          <cell r="A658" t="str">
            <v>4.03.11.260</v>
          </cell>
          <cell r="B658" t="str">
            <v>Acidez titulável - pesquisa e/ou dosagem na urina</v>
          </cell>
          <cell r="C658" t="str">
            <v>TABREF-2025-porte 6</v>
          </cell>
        </row>
        <row r="659">
          <cell r="A659" t="str">
            <v>4.03.11.279</v>
          </cell>
          <cell r="B659" t="str">
            <v>Bartituratos - pesquisa e/ou dosagem na urina</v>
          </cell>
          <cell r="C659" t="str">
            <v>TABREF-2025-porte 6</v>
          </cell>
        </row>
        <row r="660">
          <cell r="A660" t="str">
            <v>4.03.11.287</v>
          </cell>
          <cell r="B660" t="str">
            <v>Beta mercapto-lactato-disulfidúria,pesquisa - na urina</v>
          </cell>
          <cell r="C660" t="str">
            <v>TABREF-2025-porte 6</v>
          </cell>
        </row>
        <row r="661">
          <cell r="A661" t="str">
            <v>4.03.11.295</v>
          </cell>
          <cell r="B661" t="str">
            <v>Contagem sedimentar de Addis</v>
          </cell>
          <cell r="C661" t="str">
            <v>TABREF-2025-porte 6</v>
          </cell>
        </row>
        <row r="662">
          <cell r="A662" t="str">
            <v>4.03.11.309</v>
          </cell>
          <cell r="B662" t="str">
            <v>Eletroforese de proteínas urinárias, com concentração</v>
          </cell>
          <cell r="C662" t="str">
            <v>TABREF-2025-porte 6</v>
          </cell>
        </row>
        <row r="663">
          <cell r="A663" t="str">
            <v>4.03.11.317</v>
          </cell>
          <cell r="B663" t="str">
            <v>Fenilcetonúria, pesquisa</v>
          </cell>
          <cell r="C663" t="str">
            <v>TABREF-2025-porte 6</v>
          </cell>
        </row>
        <row r="664">
          <cell r="A664" t="str">
            <v>4.03.11.325</v>
          </cell>
          <cell r="B664" t="str">
            <v>Histidina, pesquisa - na urina</v>
          </cell>
          <cell r="C664" t="str">
            <v>TABREF-2025-porte 6</v>
          </cell>
        </row>
        <row r="665">
          <cell r="A665" t="str">
            <v>4.03.11.333</v>
          </cell>
          <cell r="B665" t="str">
            <v>Inclusão citomegálica, pesquisa de células com - na urina</v>
          </cell>
          <cell r="C665" t="str">
            <v>TABREF-2025-porte 6</v>
          </cell>
        </row>
        <row r="666">
          <cell r="A666" t="str">
            <v>4.03.11.341</v>
          </cell>
          <cell r="B666" t="str">
            <v>Mioglobina, pesquisa - na urina</v>
          </cell>
          <cell r="C666" t="str">
            <v>TABREF-2025-porte 6</v>
          </cell>
        </row>
        <row r="667">
          <cell r="A667" t="str">
            <v>4.03.11.350</v>
          </cell>
          <cell r="B667" t="str">
            <v>Osmolalidade, determinação - na urina</v>
          </cell>
          <cell r="C667" t="str">
            <v>TABREF-2025-porte 6</v>
          </cell>
        </row>
        <row r="668">
          <cell r="A668" t="str">
            <v>4.03.11.368</v>
          </cell>
          <cell r="B668" t="str">
            <v>Prova de concentração (Fishberg ou Volhard) - na urina</v>
          </cell>
          <cell r="C668" t="str">
            <v>TABREF-2025-porte 6</v>
          </cell>
        </row>
        <row r="669">
          <cell r="A669" t="str">
            <v>4.03.11.376</v>
          </cell>
          <cell r="B669" t="str">
            <v>Prova de diluição - na urina</v>
          </cell>
          <cell r="C669" t="str">
            <v>TABREF-2025-porte 6</v>
          </cell>
        </row>
        <row r="670">
          <cell r="A670" t="str">
            <v>4.03.11.384</v>
          </cell>
          <cell r="B670" t="str">
            <v>Sobrecarga de água, prova - na urina</v>
          </cell>
          <cell r="C670" t="str">
            <v>TABREF-2025-porte 6</v>
          </cell>
        </row>
        <row r="671">
          <cell r="A671" t="str">
            <v>4.03.11.392</v>
          </cell>
          <cell r="B671" t="str">
            <v>Tirosinose, pesquisa - na urina</v>
          </cell>
          <cell r="C671" t="str">
            <v>TABREF-2025-porte 6</v>
          </cell>
        </row>
        <row r="672">
          <cell r="A672" t="str">
            <v>4.03.11.503</v>
          </cell>
          <cell r="B672" t="str">
            <v>Pesquisa de sulfatídeos e material metacromático na urina</v>
          </cell>
          <cell r="C672" t="str">
            <v>TABREF-2025-porte 6</v>
          </cell>
        </row>
        <row r="673">
          <cell r="A673" t="str">
            <v>4.03.12.011</v>
          </cell>
          <cell r="B673" t="str">
            <v>Cristalização do muco cervical, pequisa</v>
          </cell>
          <cell r="C673" t="str">
            <v>TABREF-2025-porte 6</v>
          </cell>
        </row>
        <row r="674">
          <cell r="A674" t="str">
            <v>4.03.12.020</v>
          </cell>
          <cell r="B674" t="str">
            <v>Cromatina sexual, pesquisa</v>
          </cell>
          <cell r="C674" t="str">
            <v>TABREF-2025-porte 6</v>
          </cell>
        </row>
        <row r="675">
          <cell r="A675" t="str">
            <v>4.03.12.046</v>
          </cell>
          <cell r="B675" t="str">
            <v>Iontoforese para a coleta de suor, com dosagem de cloro</v>
          </cell>
          <cell r="C675" t="str">
            <v>TABREF-2025-porte 6</v>
          </cell>
        </row>
        <row r="676">
          <cell r="A676" t="str">
            <v>4.03.12.054</v>
          </cell>
          <cell r="B676" t="str">
            <v>Muco-nasal, pesquisa de eosinófilos e mastócitos</v>
          </cell>
          <cell r="C676" t="str">
            <v>TABREF-2025-porte 6</v>
          </cell>
        </row>
        <row r="677">
          <cell r="A677" t="str">
            <v>4.03.12.062</v>
          </cell>
          <cell r="B677" t="str">
            <v>Perfil metabólico para litíase renal: sangue (Ca, P, AU, Cr) urina: (Ca, AU, P, citr, pesq. Cistina) AMP-cíclico</v>
          </cell>
          <cell r="C677" t="str">
            <v>TABREF-2025-porte 6</v>
          </cell>
        </row>
        <row r="678">
          <cell r="A678" t="str">
            <v>4.03.12.070</v>
          </cell>
          <cell r="B678" t="str">
            <v>Gastroacidograma - secreção basal para 60' e 4 amostras após o estímulo (fornecimento de material inclusive tubagem), teste</v>
          </cell>
          <cell r="C678" t="str">
            <v>TABREF-2025-porte 6</v>
          </cell>
        </row>
        <row r="679">
          <cell r="A679" t="str">
            <v>4.03.12.089</v>
          </cell>
          <cell r="B679" t="str">
            <v>Hollander (inclusive tubagem), teste</v>
          </cell>
          <cell r="C679" t="str">
            <v>TABREF-2025-porte 6</v>
          </cell>
        </row>
        <row r="680">
          <cell r="A680" t="str">
            <v>4.03.12.097</v>
          </cell>
          <cell r="B680" t="str">
            <v>Pancreozima - secretina no suco duodenal, teste</v>
          </cell>
          <cell r="C680" t="str">
            <v>TABREF-2025-porte 6</v>
          </cell>
        </row>
        <row r="681">
          <cell r="A681" t="str">
            <v>4.03.12.100</v>
          </cell>
          <cell r="B681" t="str">
            <v>Rotina da biles A, B, C e do suco duodenal (caracteres físicos e microscópicos inclusive tubagem)</v>
          </cell>
          <cell r="C681" t="str">
            <v>TABREF-2025-porte 6</v>
          </cell>
        </row>
        <row r="682">
          <cell r="A682" t="str">
            <v>4.03.12.119</v>
          </cell>
          <cell r="B682" t="str">
            <v>Tubagem duodenal</v>
          </cell>
          <cell r="C682" t="str">
            <v>TABREF-2025-porte 6</v>
          </cell>
        </row>
        <row r="683">
          <cell r="A683" t="str">
            <v>4.03.12.127</v>
          </cell>
          <cell r="B683" t="str">
            <v>Perfil reumatológico (ácido úrico, eletroforese de proteínas, FAN, VHS, prova do látex P/F. R, W. Rose)</v>
          </cell>
          <cell r="C683" t="str">
            <v>TABREF-2025-porte 6</v>
          </cell>
        </row>
        <row r="684">
          <cell r="A684" t="str">
            <v>4.03.12.135</v>
          </cell>
          <cell r="B684" t="str">
            <v>pH - tornassol - pesquisa</v>
          </cell>
          <cell r="C684" t="str">
            <v>TABREF-2025-porte 6</v>
          </cell>
        </row>
        <row r="685">
          <cell r="A685" t="str">
            <v>4.03.12.143</v>
          </cell>
          <cell r="B685" t="str">
            <v>Prova atividade de febre reumática (aslo, eletroforese de proteínas, muco-proteínas e proteína C reativa)</v>
          </cell>
          <cell r="C685" t="str">
            <v>TABREF-2025-porte 6</v>
          </cell>
        </row>
        <row r="686">
          <cell r="A686" t="str">
            <v>4.03.12.151</v>
          </cell>
          <cell r="B686" t="str">
            <v>Provas de função hepática (bilirrubinas, eletroforese de proteínas, FA, TGO, TGP e Gama-PGT)</v>
          </cell>
          <cell r="C686" t="str">
            <v>TABREF-2025-porte 6</v>
          </cell>
        </row>
        <row r="687">
          <cell r="A687" t="str">
            <v>4.03.12.160</v>
          </cell>
          <cell r="B687" t="str">
            <v>Teste do pezinho básico (TSH neonatal + fenilalanina + eletroforese de Hb para triagem de hemopatias)</v>
          </cell>
          <cell r="C687" t="str">
            <v>TABREF-2025-porte 6</v>
          </cell>
        </row>
        <row r="688">
          <cell r="A688" t="str">
            <v>4.03.12.178</v>
          </cell>
          <cell r="B688" t="str">
            <v>Teste do pezinho ampliado (TSH neonatal + 17 OH progesterona + fenilalanina + Tripsina imuno-reativa + eletroforese de Hb para triagem de hemopatias)</v>
          </cell>
          <cell r="C688" t="str">
            <v>TABREF-2025-porte 6</v>
          </cell>
        </row>
        <row r="689">
          <cell r="A689" t="str">
            <v>4.03.13.018</v>
          </cell>
          <cell r="B689" t="str">
            <v>Ácido delta aminolevulínico (para chumbo inorgânico) - pesquisa e/ou dosagem</v>
          </cell>
          <cell r="C689" t="str">
            <v>TABREF-2025-porte 6</v>
          </cell>
        </row>
        <row r="690">
          <cell r="A690" t="str">
            <v>4.03.13.026</v>
          </cell>
          <cell r="B690" t="str">
            <v>Ácido delta aminolevulínico desidratase (para chumbo inorgânico) - pesquisa e/ou dosagem</v>
          </cell>
          <cell r="C690" t="str">
            <v>TABREF-2025-porte 6</v>
          </cell>
        </row>
        <row r="691">
          <cell r="A691" t="str">
            <v>4.03.13.034</v>
          </cell>
          <cell r="B691" t="str">
            <v>Ácido fenilglioxílico (para estireno) - pesquisa e/ou dosagem</v>
          </cell>
          <cell r="C691" t="str">
            <v>TABREF-2025-porte 6</v>
          </cell>
        </row>
        <row r="692">
          <cell r="A692" t="str">
            <v>4.03.13.042</v>
          </cell>
          <cell r="B692" t="str">
            <v>Ácido hipúrico (para tolueno) - pesquisa e/ou dosagem</v>
          </cell>
          <cell r="C692" t="str">
            <v>TABREF-2025-porte 6</v>
          </cell>
        </row>
        <row r="693">
          <cell r="A693" t="str">
            <v>4.03.13.050</v>
          </cell>
          <cell r="B693" t="str">
            <v>Ácido mandélico (para estireno) - pesquisa e/ou dosagem</v>
          </cell>
          <cell r="C693" t="str">
            <v>TABREF-2025-porte 6</v>
          </cell>
        </row>
        <row r="694">
          <cell r="A694" t="str">
            <v>4.03.13.069</v>
          </cell>
          <cell r="B694" t="str">
            <v>Ácido metilhipúrico (para xilenos) - pesquisa e/ou dosagem</v>
          </cell>
          <cell r="C694" t="str">
            <v>TABREF-2025-porte 6</v>
          </cell>
        </row>
        <row r="695">
          <cell r="A695" t="str">
            <v>4.03.13.077</v>
          </cell>
          <cell r="B695" t="str">
            <v>Ácido salicílico - pesquisa e/ou dosagem</v>
          </cell>
          <cell r="C695" t="str">
            <v>TABREF-2025-porte 6</v>
          </cell>
        </row>
        <row r="696">
          <cell r="A696" t="str">
            <v>4.03.13.085</v>
          </cell>
          <cell r="B696" t="str">
            <v>Azida sódica, teste da (para deissulfeto de carbono)</v>
          </cell>
          <cell r="C696" t="str">
            <v>TABREF-2025-porte 6</v>
          </cell>
        </row>
        <row r="697">
          <cell r="A697" t="str">
            <v>4.03.13.093</v>
          </cell>
          <cell r="B697" t="str">
            <v>Carboxihemoglobina (para monóxido de carbono diclorometano) - pesquisa e/ou dosagem</v>
          </cell>
          <cell r="C697" t="str">
            <v>TABREF-2025-porte 6</v>
          </cell>
        </row>
        <row r="698">
          <cell r="A698" t="str">
            <v>4.03.13.107</v>
          </cell>
          <cell r="B698" t="str">
            <v>Chumbo - pesquisa e/ou dosagem</v>
          </cell>
          <cell r="C698" t="str">
            <v>TABREF-2025-porte 6</v>
          </cell>
        </row>
        <row r="699">
          <cell r="A699" t="str">
            <v>4.03.13.115</v>
          </cell>
          <cell r="B699" t="str">
            <v>Colinesterase (para carbamatos organofosforados) - pesquisa e/ou dosagem</v>
          </cell>
          <cell r="C699" t="str">
            <v>TABREF-2025-porte 6</v>
          </cell>
        </row>
        <row r="700">
          <cell r="A700" t="str">
            <v>4.03.13.123</v>
          </cell>
          <cell r="B700" t="str">
            <v>Coproporfirinas (para chumbo inorgânico) - pesquisa e/ou dosagem</v>
          </cell>
          <cell r="C700" t="str">
            <v>TABREF-2025-porte 6</v>
          </cell>
        </row>
        <row r="701">
          <cell r="A701" t="str">
            <v>4.03.13.131</v>
          </cell>
          <cell r="B701" t="str">
            <v>Dialdeído malônico - pesquisa e/ou dosagem</v>
          </cell>
          <cell r="C701" t="str">
            <v>TABREF-2025-porte 6</v>
          </cell>
        </row>
        <row r="702">
          <cell r="A702" t="str">
            <v>4.03.13.140</v>
          </cell>
          <cell r="B702" t="str">
            <v>Etanol - pesquisa e/ou dosagem</v>
          </cell>
          <cell r="C702" t="str">
            <v>TABREF-2025-porte 6</v>
          </cell>
        </row>
        <row r="703">
          <cell r="A703" t="str">
            <v>4.03.13.158</v>
          </cell>
          <cell r="B703" t="str">
            <v>Fenol (para benzeno, fenol) - pesquisa e/ou dosagem</v>
          </cell>
          <cell r="C703" t="str">
            <v>TABREF-2025-porte 6</v>
          </cell>
        </row>
        <row r="704">
          <cell r="A704" t="str">
            <v>4.03.13.166</v>
          </cell>
          <cell r="B704" t="str">
            <v>Flúor (para fluoretos) - pesquisa e/ou dosagem</v>
          </cell>
          <cell r="C704" t="str">
            <v>TABREF-2025-porte 6</v>
          </cell>
        </row>
        <row r="705">
          <cell r="A705" t="str">
            <v>4.03.13.174</v>
          </cell>
          <cell r="B705" t="str">
            <v>Formaldeído - pesquisa e/ou dosagem</v>
          </cell>
          <cell r="C705" t="str">
            <v>TABREF-2025-porte 6</v>
          </cell>
        </row>
        <row r="706">
          <cell r="A706" t="str">
            <v>4.03.13.182</v>
          </cell>
          <cell r="B706" t="str">
            <v>Meta-hemoglobina (para anilina nitrobenzeno) - pesquisa e/ou dosagem</v>
          </cell>
          <cell r="C706" t="str">
            <v>TABREF-2025-porte 6</v>
          </cell>
        </row>
        <row r="707">
          <cell r="A707" t="str">
            <v>4.03.13.190</v>
          </cell>
          <cell r="B707" t="str">
            <v>Metais Al, As, Cd, Cr, Mn, Hg, Ni, Zn, Co, outro (s) absorção atômica (cada) - pesquisa e/ou dosagem</v>
          </cell>
          <cell r="C707" t="str">
            <v>TABREF-2025-porte 6</v>
          </cell>
        </row>
        <row r="708">
          <cell r="A708" t="str">
            <v>4.03.13.204</v>
          </cell>
          <cell r="B708" t="str">
            <v>Metanol - pesquisa e/ou dosagem</v>
          </cell>
          <cell r="C708" t="str">
            <v>TABREF-2025-porte 6</v>
          </cell>
        </row>
        <row r="709">
          <cell r="A709" t="str">
            <v>4.03.13.212</v>
          </cell>
          <cell r="B709" t="str">
            <v>P-aminofenol (para anilina) - pesquisa e/ou dosagem</v>
          </cell>
          <cell r="C709" t="str">
            <v>TABREF-2025-porte 6</v>
          </cell>
        </row>
        <row r="710">
          <cell r="A710" t="str">
            <v>4.03.13.220</v>
          </cell>
          <cell r="B710" t="str">
            <v>P-nitrofenol (para nitrobenzeno) - pesquisa e/ou dosagem</v>
          </cell>
          <cell r="C710" t="str">
            <v>TABREF-2025-porte 6</v>
          </cell>
        </row>
        <row r="711">
          <cell r="A711" t="str">
            <v>4.03.13.239</v>
          </cell>
          <cell r="B711" t="str">
            <v>Protoporfirinas livres (para chumbo inorgânico) - pesquisa e/ou dosagem</v>
          </cell>
          <cell r="C711" t="str">
            <v>TABREF-2025-porte 6</v>
          </cell>
        </row>
        <row r="712">
          <cell r="A712" t="str">
            <v>4.03.13.247</v>
          </cell>
          <cell r="B712" t="str">
            <v>Protoporfirinas Zn (para chumbo inorgânico) - pesquisa e/ou dosagem</v>
          </cell>
          <cell r="C712" t="str">
            <v>TABREF-2025-porte 6</v>
          </cell>
        </row>
        <row r="713">
          <cell r="A713" t="str">
            <v>4.03.13.255</v>
          </cell>
          <cell r="B713" t="str">
            <v>Selênio, dosagem</v>
          </cell>
          <cell r="C713" t="str">
            <v>TABREF-2025-porte 6</v>
          </cell>
        </row>
        <row r="714">
          <cell r="A714" t="str">
            <v>4.03.13.263</v>
          </cell>
          <cell r="B714" t="str">
            <v>Sulfatos orgânicos ou inorgânicos, pesquisa (cada)</v>
          </cell>
          <cell r="C714" t="str">
            <v>TABREF-2025-porte 6</v>
          </cell>
        </row>
        <row r="715">
          <cell r="A715" t="str">
            <v>4.03.13.271</v>
          </cell>
          <cell r="B715" t="str">
            <v>Tiocianato (para cianetos nitrilas alifáticas) - pesquisa e/ou dosagem</v>
          </cell>
          <cell r="C715" t="str">
            <v>TABREF-2025-porte 6</v>
          </cell>
        </row>
        <row r="716">
          <cell r="A716" t="str">
            <v>4.03.13.280</v>
          </cell>
          <cell r="B716" t="str">
            <v>Triclorocompostos totais (para tetracloroetileno, tricloroetano, tricloroetileno) - pesquisa e/ou dosagem</v>
          </cell>
          <cell r="C716" t="str">
            <v>TABREF-2025-porte 6</v>
          </cell>
        </row>
        <row r="717">
          <cell r="A717" t="str">
            <v>4.03.13.298</v>
          </cell>
          <cell r="B717" t="str">
            <v>Ácido acético - pesquisa e/ou dosagem</v>
          </cell>
          <cell r="C717" t="str">
            <v>TABREF-2025-porte 6</v>
          </cell>
        </row>
        <row r="718">
          <cell r="A718" t="str">
            <v>4.03.13.301</v>
          </cell>
          <cell r="B718" t="str">
            <v>Ácido metil malônico - pesquisa e/ou dosagem</v>
          </cell>
          <cell r="C718" t="str">
            <v>TABREF-2025-porte 6</v>
          </cell>
        </row>
        <row r="719">
          <cell r="A719" t="str">
            <v>4.03.13.310</v>
          </cell>
          <cell r="B719" t="str">
            <v>Cromo - pesquisa e/ou dosagem</v>
          </cell>
          <cell r="C719" t="str">
            <v>TABREF-2025-porte 6</v>
          </cell>
        </row>
        <row r="720">
          <cell r="A720" t="str">
            <v>4.03.13.328</v>
          </cell>
          <cell r="B720" t="str">
            <v>Zinco - pesquisa e/ou dosagem</v>
          </cell>
          <cell r="C720" t="str">
            <v>TABREF-2025-porte 6</v>
          </cell>
        </row>
        <row r="721">
          <cell r="A721" t="str">
            <v>4.03.13.336</v>
          </cell>
          <cell r="B721" t="str">
            <v>Salicilatos, pesquisa</v>
          </cell>
          <cell r="C721" t="str">
            <v>TABREF-2025-porte 6</v>
          </cell>
        </row>
        <row r="722">
          <cell r="A722" t="str">
            <v>4.03.13.344</v>
          </cell>
          <cell r="B722" t="str">
            <v>Metil Etil Cetona - pesquisa e/ou dosagem</v>
          </cell>
          <cell r="C722" t="str">
            <v>TABREF-2025-porte 6</v>
          </cell>
        </row>
        <row r="723">
          <cell r="A723" t="str">
            <v>4.03.14.014</v>
          </cell>
          <cell r="B723" t="str">
            <v>Apolipoproteína E, genotipagem</v>
          </cell>
          <cell r="C723" t="str">
            <v>TABREF-2025-porte 6</v>
          </cell>
        </row>
        <row r="724">
          <cell r="A724" t="str">
            <v>4.03.14.022</v>
          </cell>
          <cell r="B724" t="str">
            <v>Citomegalovírus - qualitativo, por PCR - pesquisa</v>
          </cell>
          <cell r="C724" t="str">
            <v>TABREF-2025-porte 6</v>
          </cell>
        </row>
        <row r="725">
          <cell r="A725" t="str">
            <v>4.03.14.030</v>
          </cell>
          <cell r="B725" t="str">
            <v>Citomegalovírus - quantitativo, por PCR - pesquisa</v>
          </cell>
          <cell r="C725" t="str">
            <v>TABREF-2025-porte 6</v>
          </cell>
        </row>
        <row r="726">
          <cell r="A726" t="str">
            <v>4.03.14.049</v>
          </cell>
          <cell r="B726" t="str">
            <v>Cromossomo philadelfia - pesquisa</v>
          </cell>
          <cell r="C726" t="str">
            <v>TABREF-2025-porte 6</v>
          </cell>
        </row>
        <row r="727">
          <cell r="A727" t="str">
            <v>4.03.14.057</v>
          </cell>
          <cell r="B727" t="str">
            <v>Fator V de Leiden por PCR - pesquisa</v>
          </cell>
          <cell r="C727" t="str">
            <v>TABREF-2025-porte 6</v>
          </cell>
        </row>
        <row r="728">
          <cell r="A728" t="str">
            <v>4.03.14.065</v>
          </cell>
          <cell r="B728" t="str">
            <v>Doenças do gene CFTL (fibrose cística) pesquisa de uma mutação (DF508)</v>
          </cell>
          <cell r="C728" t="str">
            <v>TABREF-2025-porte 6</v>
          </cell>
        </row>
        <row r="729">
          <cell r="A729" t="str">
            <v>4.03.14.073</v>
          </cell>
          <cell r="B729" t="str">
            <v>Hepatite B (qualitativo) PCR - pesquisa</v>
          </cell>
          <cell r="C729" t="str">
            <v>TABREF-2025-porte 6</v>
          </cell>
        </row>
        <row r="730">
          <cell r="A730" t="str">
            <v>4.03.14.081</v>
          </cell>
          <cell r="B730" t="str">
            <v>Hepatite B (quantitativo) PCR - pesquisa</v>
          </cell>
          <cell r="C730" t="str">
            <v>TABREF-2025-porte 6</v>
          </cell>
        </row>
        <row r="731">
          <cell r="A731" t="str">
            <v>4.03.14.090</v>
          </cell>
          <cell r="B731" t="str">
            <v>Hepatite C (qualitativo) por PCR - pesquisa</v>
          </cell>
          <cell r="C731" t="str">
            <v>TABREF-2025-porte 6</v>
          </cell>
        </row>
        <row r="732">
          <cell r="A732" t="str">
            <v>4.03.14.103</v>
          </cell>
          <cell r="B732" t="str">
            <v>Hepatite C (quantitativo) por PCR - pesquisa</v>
          </cell>
          <cell r="C732" t="str">
            <v>TABREF-2025-porte 6</v>
          </cell>
        </row>
        <row r="733">
          <cell r="A733" t="str">
            <v>4.03.14.111</v>
          </cell>
          <cell r="B733" t="str">
            <v>Hepatite C - genotipagem - pesquisa</v>
          </cell>
          <cell r="C733" t="str">
            <v>TABREF-2025-porte 6</v>
          </cell>
        </row>
        <row r="734">
          <cell r="A734" t="str">
            <v>4.03.14.120</v>
          </cell>
          <cell r="B734" t="str">
            <v>HIV - carga viral PCR - pesquisa</v>
          </cell>
          <cell r="C734" t="str">
            <v>TABREF-2025-porte 6</v>
          </cell>
        </row>
        <row r="735">
          <cell r="A735" t="str">
            <v>4.03.14.138</v>
          </cell>
          <cell r="B735" t="str">
            <v>HIV - qualitativo por PCR - pesquisa</v>
          </cell>
          <cell r="C735" t="str">
            <v>TABREF-2025-porte 6</v>
          </cell>
        </row>
        <row r="736">
          <cell r="A736" t="str">
            <v>4.03.14.146</v>
          </cell>
          <cell r="B736" t="str">
            <v>HIV, genotipagem - pesquisa</v>
          </cell>
          <cell r="C736" t="str">
            <v>TABREF-2025-porte 6</v>
          </cell>
        </row>
        <row r="737">
          <cell r="A737" t="str">
            <v>4.03.14.154</v>
          </cell>
          <cell r="B737" t="str">
            <v>HPV (vírus do papiloma humano) + subtipagem quando necessário PCR - pesquisa</v>
          </cell>
          <cell r="C737" t="str">
            <v>TABREF-2025-porte 6</v>
          </cell>
        </row>
        <row r="738">
          <cell r="A738" t="str">
            <v>4.03.14.162</v>
          </cell>
          <cell r="B738" t="str">
            <v>HTLV I / II por PCR (cada) - pesquisa</v>
          </cell>
          <cell r="C738" t="str">
            <v>TABREF-2025-porte 6</v>
          </cell>
        </row>
        <row r="739">
          <cell r="A739" t="str">
            <v>4.03.14.170</v>
          </cell>
          <cell r="B739" t="str">
            <v>Mycobactéria PCR - pesquisa</v>
          </cell>
          <cell r="C739" t="str">
            <v>TABREF-2025-porte 6</v>
          </cell>
        </row>
        <row r="740">
          <cell r="A740" t="str">
            <v>4.03.14.189</v>
          </cell>
          <cell r="B740" t="str">
            <v>Parvovírus por PCR - pesquisa</v>
          </cell>
          <cell r="C740" t="str">
            <v>TABREF-2025-porte 6</v>
          </cell>
        </row>
        <row r="741">
          <cell r="A741" t="str">
            <v>4.03.14.197</v>
          </cell>
          <cell r="B741" t="str">
            <v>Proteína S total + livre, dosagem</v>
          </cell>
          <cell r="C741" t="str">
            <v>TABREF-2025-porte 6</v>
          </cell>
        </row>
        <row r="742">
          <cell r="A742" t="str">
            <v>4.03.14.200</v>
          </cell>
          <cell r="B742" t="str">
            <v>Rubéola por PCR - pesquisa</v>
          </cell>
          <cell r="C742" t="str">
            <v>TABREF-2025-porte 6</v>
          </cell>
        </row>
        <row r="743">
          <cell r="A743" t="str">
            <v>4.03.14.219</v>
          </cell>
          <cell r="B743" t="str">
            <v>Sífilis por PCR - pesquisa</v>
          </cell>
          <cell r="C743" t="str">
            <v>TABREF-2025-porte 6</v>
          </cell>
        </row>
        <row r="744">
          <cell r="A744" t="str">
            <v>4.03.14.227</v>
          </cell>
          <cell r="B744" t="str">
            <v>Toxoplasmose por PCR - pesquisa</v>
          </cell>
          <cell r="C744" t="str">
            <v>TABREF-2025-porte 6</v>
          </cell>
        </row>
        <row r="745">
          <cell r="A745" t="str">
            <v>4.03.14.235</v>
          </cell>
          <cell r="B745" t="str">
            <v>X frágil por PCR - pesquisa</v>
          </cell>
          <cell r="C745" t="str">
            <v>TABREF-2025-porte 6</v>
          </cell>
        </row>
        <row r="746">
          <cell r="A746" t="str">
            <v>4.03.14.243</v>
          </cell>
          <cell r="B746" t="str">
            <v>Chlamydia por biologia molecular - pesquisa</v>
          </cell>
          <cell r="C746" t="str">
            <v>TABREF-2025-porte 6</v>
          </cell>
        </row>
        <row r="747">
          <cell r="A747" t="str">
            <v>4.03.14.251</v>
          </cell>
          <cell r="B747" t="str">
            <v>Citogenética de medula óssea</v>
          </cell>
          <cell r="C747" t="str">
            <v>TABREF-2025-porte 6</v>
          </cell>
        </row>
        <row r="748">
          <cell r="A748" t="str">
            <v>4.03.14.260</v>
          </cell>
          <cell r="B748" t="str">
            <v>Amplificação de material por biologia molecular (outros agentes)</v>
          </cell>
          <cell r="C748" t="str">
            <v>TABREF-2025-porte 6</v>
          </cell>
        </row>
        <row r="749">
          <cell r="A749" t="str">
            <v>4.03.14.278</v>
          </cell>
          <cell r="B749" t="str">
            <v>Pesquisa de outros agentes por PCR</v>
          </cell>
          <cell r="C749" t="str">
            <v>TABREF-2025-porte 6</v>
          </cell>
        </row>
        <row r="750">
          <cell r="A750" t="str">
            <v>4.03.14.286</v>
          </cell>
          <cell r="B750" t="str">
            <v>Pesquisa de mutação de alelo específico por PCR</v>
          </cell>
          <cell r="C750" t="str">
            <v>TABREF-2025-porte 6</v>
          </cell>
        </row>
        <row r="751">
          <cell r="A751" t="str">
            <v>4.03.14.294</v>
          </cell>
          <cell r="B751" t="str">
            <v>Resistência a agentes antivirais por biologia molecular (cada droga) - pesquisa</v>
          </cell>
          <cell r="C751" t="str">
            <v>TABREF-2025-porte 6</v>
          </cell>
        </row>
        <row r="752">
          <cell r="A752" t="str">
            <v>4.03.14.308</v>
          </cell>
          <cell r="B752" t="str">
            <v>Quantificação de outros agentes por PCR</v>
          </cell>
          <cell r="C752" t="str">
            <v>TABREF-2025-porte 6</v>
          </cell>
        </row>
        <row r="753">
          <cell r="A753" t="str">
            <v>4.03.14.340</v>
          </cell>
          <cell r="B753" t="str">
            <v>Coronavírus detecção por PCR</v>
          </cell>
          <cell r="C753" t="str">
            <v>TABREF-2025-Valorada</v>
          </cell>
        </row>
        <row r="754">
          <cell r="A754" t="str">
            <v>4.03.14.359</v>
          </cell>
          <cell r="B754" t="str">
            <v>Epstein BARR vírus por PCR</v>
          </cell>
          <cell r="C754" t="str">
            <v>TABREF-2025-porte 6</v>
          </cell>
        </row>
        <row r="755">
          <cell r="A755" t="str">
            <v>4.03.14.456</v>
          </cell>
          <cell r="B755" t="str">
            <v>Clostridium Difficile Toxigênico, pesquisa DNA, fezes</v>
          </cell>
          <cell r="C755" t="str">
            <v>TABREF-2025-porte 6</v>
          </cell>
        </row>
        <row r="756">
          <cell r="A756" t="str">
            <v>4.03.16.017</v>
          </cell>
          <cell r="B756" t="str">
            <v>17-alfa-hidroxiprogesterona - pesquisa e/ou dosagem</v>
          </cell>
          <cell r="C756" t="str">
            <v>TABREF-2025-porte 6</v>
          </cell>
        </row>
        <row r="757">
          <cell r="A757" t="str">
            <v>4.03.16.025</v>
          </cell>
          <cell r="B757" t="str">
            <v>3 alfa androstonediol glucoronídeo (3ALFDADIOL) - pesquisa e/ou dosagem</v>
          </cell>
          <cell r="C757" t="str">
            <v>TABREF-2025-porte 6</v>
          </cell>
        </row>
        <row r="758">
          <cell r="A758" t="str">
            <v>4.03.16.033</v>
          </cell>
          <cell r="B758" t="str">
            <v>Ácido vanilmandélico (VMA) - pesquisa e/ou dosagem</v>
          </cell>
          <cell r="C758" t="str">
            <v>TABREF-2025-porte 6</v>
          </cell>
        </row>
        <row r="759">
          <cell r="A759" t="str">
            <v>4.03.16.041</v>
          </cell>
          <cell r="B759" t="str">
            <v>Adrenocorticotrófico, hormônio (ACTH) - pesquisa e/ou dosagem</v>
          </cell>
          <cell r="C759" t="str">
            <v>TABREF-2025-porte 6</v>
          </cell>
        </row>
        <row r="760">
          <cell r="A760" t="str">
            <v>4.03.16.050</v>
          </cell>
          <cell r="B760" t="str">
            <v>Aldosterona - pesquisa e/ou dosagem</v>
          </cell>
          <cell r="C760" t="str">
            <v>TABREF-2025-porte 6</v>
          </cell>
        </row>
        <row r="761">
          <cell r="A761" t="str">
            <v>4.03.16.068</v>
          </cell>
          <cell r="B761" t="str">
            <v>Alfa-fetoproteína - pesquisa e/ou dosagem</v>
          </cell>
          <cell r="C761" t="str">
            <v>TABREF-2025-porte 6</v>
          </cell>
        </row>
        <row r="762">
          <cell r="A762" t="str">
            <v>4.03.16.076</v>
          </cell>
          <cell r="B762" t="str">
            <v>Androstenediona - pesquisa e/ou dosagem</v>
          </cell>
          <cell r="C762" t="str">
            <v>TABREF-2025-porte 6</v>
          </cell>
        </row>
        <row r="763">
          <cell r="A763" t="str">
            <v>4.03.16.084</v>
          </cell>
          <cell r="B763" t="str">
            <v>Anticorpo anti-receptor de TSH (TRAB) - pesquisa e/ou dosagem</v>
          </cell>
          <cell r="C763" t="str">
            <v>TABREF-2025-porte 6</v>
          </cell>
        </row>
        <row r="764">
          <cell r="A764" t="str">
            <v>4.03.16.092</v>
          </cell>
          <cell r="B764" t="str">
            <v>Anticorpos antiinsulina - pesquisa e/ou dosagem</v>
          </cell>
          <cell r="C764" t="str">
            <v>TABREF-2025-porte 6</v>
          </cell>
        </row>
        <row r="765">
          <cell r="A765" t="str">
            <v>4.03.16.106</v>
          </cell>
          <cell r="B765" t="str">
            <v>Anticorpos antitireóide (tireoglobulina) - pesquisa e/ou dosagem</v>
          </cell>
          <cell r="C765" t="str">
            <v>TABREF-2025-porte 6</v>
          </cell>
        </row>
        <row r="766">
          <cell r="A766" t="str">
            <v>4.03.16.114</v>
          </cell>
          <cell r="B766" t="str">
            <v>Antígeno Austrália (HBSAG) - pesquisa e/ou dosagem</v>
          </cell>
          <cell r="C766" t="str">
            <v>TABREF-2025-porte 6</v>
          </cell>
        </row>
        <row r="767">
          <cell r="A767" t="str">
            <v>4.03.16.122</v>
          </cell>
          <cell r="B767" t="str">
            <v>Antígeno carcinoembriogênico (CEA) - pesquisa e/ou dosagem</v>
          </cell>
          <cell r="C767" t="str">
            <v>TABREF-2025-porte 6</v>
          </cell>
        </row>
        <row r="768">
          <cell r="A768" t="str">
            <v>4.03.16.130</v>
          </cell>
          <cell r="B768" t="str">
            <v>Antígeno específico prostático livre (PSA livre) - pesquisa e/ou dosagem</v>
          </cell>
          <cell r="C768" t="str">
            <v>TABREF-2025-porte 6</v>
          </cell>
        </row>
        <row r="769">
          <cell r="A769" t="str">
            <v>4.03.16.149</v>
          </cell>
          <cell r="B769" t="str">
            <v>Antígeno específico prostático total (PSA) - pesquisa e/ou dosagem</v>
          </cell>
          <cell r="C769" t="str">
            <v>TABREF-2025-porte 6</v>
          </cell>
        </row>
        <row r="770">
          <cell r="A770" t="str">
            <v>4.03.16.157</v>
          </cell>
          <cell r="B770" t="str">
            <v>Anti-TPO - pesquisa e/ou dosagem</v>
          </cell>
          <cell r="C770" t="str">
            <v>TABREF-2025-porte 6</v>
          </cell>
        </row>
        <row r="771">
          <cell r="A771" t="str">
            <v>4.03.16.165</v>
          </cell>
          <cell r="B771" t="str">
            <v>Calcitonina - pesquisa e/ou dosagem</v>
          </cell>
          <cell r="C771" t="str">
            <v>TABREF-2025-porte 6</v>
          </cell>
        </row>
        <row r="772">
          <cell r="A772" t="str">
            <v>4.03.16.173</v>
          </cell>
          <cell r="B772" t="str">
            <v>Catecolaminas - pesquisa e/ou dosagem</v>
          </cell>
          <cell r="C772" t="str">
            <v>TABREF-2025-porte 6</v>
          </cell>
        </row>
        <row r="773">
          <cell r="A773" t="str">
            <v>4.03.16.181</v>
          </cell>
          <cell r="B773" t="str">
            <v>Composto S (11-desoxicortisol) - pesquisa e/ou dosagem</v>
          </cell>
          <cell r="C773" t="str">
            <v>TABREF-2025-porte 6</v>
          </cell>
        </row>
        <row r="774">
          <cell r="A774" t="str">
            <v>4.03.16.190</v>
          </cell>
          <cell r="B774" t="str">
            <v>Cortisol - pesquisa e/ou dosagem</v>
          </cell>
          <cell r="C774" t="str">
            <v>TABREF-2025-porte 6</v>
          </cell>
        </row>
        <row r="775">
          <cell r="A775" t="str">
            <v>4.03.16.203</v>
          </cell>
          <cell r="B775" t="str">
            <v>Crescimento, hormônio do (HGH) - pesquisa e/ou dosagem</v>
          </cell>
          <cell r="C775" t="str">
            <v>TABREF-2025-porte 6</v>
          </cell>
        </row>
        <row r="776">
          <cell r="A776" t="str">
            <v>4.03.16.211</v>
          </cell>
          <cell r="B776" t="str">
            <v>Dehidroepiandrosterona (DHEA) - pesquisa e/ou dosagem</v>
          </cell>
          <cell r="C776" t="str">
            <v>TABREF-2025-porte 6</v>
          </cell>
        </row>
        <row r="777">
          <cell r="A777" t="str">
            <v>4.03.16.220</v>
          </cell>
          <cell r="B777" t="str">
            <v>Dehidrotestosterona (DHT) - pesquisa e/ou dosagem</v>
          </cell>
          <cell r="C777" t="str">
            <v>TABREF-2025-porte 6</v>
          </cell>
        </row>
        <row r="778">
          <cell r="A778" t="str">
            <v>4.03.16.238</v>
          </cell>
          <cell r="B778" t="str">
            <v>Drogas (imunossupressora, anticonvulsivante, digitálico, etc.) cada - pesquisa e/ou dosagem</v>
          </cell>
          <cell r="C778" t="str">
            <v>TABREF-2025-porte 6</v>
          </cell>
        </row>
        <row r="779">
          <cell r="A779" t="str">
            <v>4.03.16.246</v>
          </cell>
          <cell r="B779" t="str">
            <v>Estradiol - pesquisa e/ou dosagem</v>
          </cell>
          <cell r="C779" t="str">
            <v>TABREF-2025-porte 6</v>
          </cell>
        </row>
        <row r="780">
          <cell r="A780" t="str">
            <v>4.03.16.254</v>
          </cell>
          <cell r="B780" t="str">
            <v>Estriol - pesquisa e/ou dosagem</v>
          </cell>
          <cell r="C780" t="str">
            <v>TABREF-2025-porte 6</v>
          </cell>
        </row>
        <row r="781">
          <cell r="A781" t="str">
            <v>4.03.16.262</v>
          </cell>
          <cell r="B781" t="str">
            <v>Estrona - pesquisa e/ou dosagem</v>
          </cell>
          <cell r="C781" t="str">
            <v>TABREF-2025-porte 6</v>
          </cell>
        </row>
        <row r="782">
          <cell r="A782" t="str">
            <v>4.03.16.270</v>
          </cell>
          <cell r="B782" t="str">
            <v>Ferritina - pesquisa e/ou dosagem</v>
          </cell>
          <cell r="C782" t="str">
            <v>TABREF-2025-porte 6</v>
          </cell>
        </row>
        <row r="783">
          <cell r="A783" t="str">
            <v>4.03.16.289</v>
          </cell>
          <cell r="B783" t="str">
            <v>Folículo estimulante, hormônio (FSH) - pesquisa e/ou dosagem</v>
          </cell>
          <cell r="C783" t="str">
            <v>TABREF-2025-porte 6</v>
          </cell>
        </row>
        <row r="784">
          <cell r="A784" t="str">
            <v>4.03.16.297</v>
          </cell>
          <cell r="B784" t="str">
            <v>Gastrina - pesquisa e/ou dosagem</v>
          </cell>
          <cell r="C784" t="str">
            <v>TABREF-2025-porte 6</v>
          </cell>
        </row>
        <row r="785">
          <cell r="A785" t="str">
            <v>4.03.16.300</v>
          </cell>
          <cell r="B785" t="str">
            <v>Globulina de ligação de hormônios sexuais (SHBG) - pesquisa e/ou dosagem</v>
          </cell>
          <cell r="C785" t="str">
            <v>TABREF-2025-porte 6</v>
          </cell>
        </row>
        <row r="786">
          <cell r="A786" t="str">
            <v>4.03.16.319</v>
          </cell>
          <cell r="B786" t="str">
            <v>Globulina transportadora da tiroxina (TBG) - pesquisa e/ou dosagem</v>
          </cell>
          <cell r="C786" t="str">
            <v>TABREF-2025-porte 6</v>
          </cell>
        </row>
        <row r="787">
          <cell r="A787" t="str">
            <v>4.03.16.327</v>
          </cell>
          <cell r="B787" t="str">
            <v>Gonadotrófico coriônico, hormônio (HCG) - pesquisa e/ou dosagem</v>
          </cell>
          <cell r="C787" t="str">
            <v>TABREF-2025-porte 6</v>
          </cell>
        </row>
        <row r="788">
          <cell r="A788" t="str">
            <v>4.03.16.335</v>
          </cell>
          <cell r="B788" t="str">
            <v>Hormônio luteinizante (LH) - pesquisa e/ou dosagem</v>
          </cell>
          <cell r="C788" t="str">
            <v>TABREF-2025-porte 6</v>
          </cell>
        </row>
        <row r="789">
          <cell r="A789" t="str">
            <v>4.03.16.343</v>
          </cell>
          <cell r="B789" t="str">
            <v>Imunoglobulina (IGE) - pesquisa e/ou dosagem</v>
          </cell>
          <cell r="C789" t="str">
            <v>TABREF-2025-porte 6</v>
          </cell>
        </row>
        <row r="790">
          <cell r="A790" t="str">
            <v>4.03.16.351</v>
          </cell>
          <cell r="B790" t="str">
            <v>Índice de tiroxina livre (ITL) - pesquisa e/ou dosagem</v>
          </cell>
          <cell r="C790" t="str">
            <v>TABREF-2025-porte 6</v>
          </cell>
        </row>
        <row r="791">
          <cell r="A791" t="str">
            <v>4.03.16.360</v>
          </cell>
          <cell r="B791" t="str">
            <v>Insulina - pesquisa e/ou dosagem</v>
          </cell>
          <cell r="C791" t="str">
            <v>TABREF-2025-porte 6</v>
          </cell>
        </row>
        <row r="792">
          <cell r="A792" t="str">
            <v>4.03.16.378</v>
          </cell>
          <cell r="B792" t="str">
            <v>Marcadores tumorais (CA 19.9, CA 125, CA 72-4, CA 15-3, etc.) cada - pesquisa e/ou dosagem</v>
          </cell>
          <cell r="C792" t="str">
            <v>TABREF-2025-porte 6</v>
          </cell>
        </row>
        <row r="793">
          <cell r="A793" t="str">
            <v>4.03.16.386</v>
          </cell>
          <cell r="B793" t="str">
            <v>Osteocalcina - pesquisa e/ou dosagem</v>
          </cell>
          <cell r="C793" t="str">
            <v>TABREF-2025-porte 6</v>
          </cell>
        </row>
        <row r="794">
          <cell r="A794" t="str">
            <v>4.03.16.394</v>
          </cell>
          <cell r="B794" t="str">
            <v>Peptídeo C - pesquisa e/ou dosagem</v>
          </cell>
          <cell r="C794" t="str">
            <v>TABREF-2025-porte 6</v>
          </cell>
        </row>
        <row r="795">
          <cell r="A795" t="str">
            <v>4.03.16.408</v>
          </cell>
          <cell r="B795" t="str">
            <v>Progesterona - pesquisa e/ou dosagem</v>
          </cell>
          <cell r="C795" t="str">
            <v>TABREF-2025-porte 6</v>
          </cell>
        </row>
        <row r="796">
          <cell r="A796" t="str">
            <v>4.03.16.416</v>
          </cell>
          <cell r="B796" t="str">
            <v>Prolactina - pesquisa e/ou dosagem</v>
          </cell>
          <cell r="C796" t="str">
            <v>TABREF-2025-porte 6</v>
          </cell>
        </row>
        <row r="797">
          <cell r="A797" t="str">
            <v>4.03.16.424</v>
          </cell>
          <cell r="B797" t="str">
            <v>PTH - pesquisa e/ou dosagem</v>
          </cell>
          <cell r="C797" t="str">
            <v>TABREF-2025-porte 6</v>
          </cell>
        </row>
        <row r="798">
          <cell r="A798" t="str">
            <v>4.03.16.432</v>
          </cell>
          <cell r="B798" t="str">
            <v>Renina - pesquisa e/ou dosagem</v>
          </cell>
          <cell r="C798" t="str">
            <v>TABREF-2025-porte 6</v>
          </cell>
        </row>
        <row r="799">
          <cell r="A799" t="str">
            <v>4.03.16.440</v>
          </cell>
          <cell r="B799" t="str">
            <v>Somatomedina C (IGF1) - pesquisa e/ou dosagem</v>
          </cell>
          <cell r="C799" t="str">
            <v>TABREF-2025-porte 6</v>
          </cell>
        </row>
        <row r="800">
          <cell r="A800" t="str">
            <v>4.03.16.459</v>
          </cell>
          <cell r="B800" t="str">
            <v>Sulfato de dehidroepiandrosterona (S-DHEA) - pesquisa e/ou dosagem</v>
          </cell>
          <cell r="C800" t="str">
            <v>TABREF-2025-porte 6</v>
          </cell>
        </row>
        <row r="801">
          <cell r="A801" t="str">
            <v>4.03.16.467</v>
          </cell>
          <cell r="B801" t="str">
            <v>T3 livre - pesquisa e/ou dosagem</v>
          </cell>
          <cell r="C801" t="str">
            <v>TABREF-2025-porte 6</v>
          </cell>
        </row>
        <row r="802">
          <cell r="A802" t="str">
            <v>4.03.16.475</v>
          </cell>
          <cell r="B802" t="str">
            <v>T3 retenção - pesquisa e/ou dosagem</v>
          </cell>
          <cell r="C802" t="str">
            <v>TABREF-2025-porte 6</v>
          </cell>
        </row>
        <row r="803">
          <cell r="A803" t="str">
            <v>4.03.16.483</v>
          </cell>
          <cell r="B803" t="str">
            <v>T3 reverso - pesquisa e/ou dosagem</v>
          </cell>
          <cell r="C803" t="str">
            <v>TABREF-2025-porte 6</v>
          </cell>
        </row>
        <row r="804">
          <cell r="A804" t="str">
            <v>4.03.16.491</v>
          </cell>
          <cell r="B804" t="str">
            <v>T4 livre - pesquisa e/ou dosagem</v>
          </cell>
          <cell r="C804" t="str">
            <v>TABREF-2025-porte 6</v>
          </cell>
        </row>
        <row r="805">
          <cell r="A805" t="str">
            <v>4.03.16.505</v>
          </cell>
          <cell r="B805" t="str">
            <v>Testosterona livre - pesquisa e/ou dosagem</v>
          </cell>
          <cell r="C805" t="str">
            <v>TABREF-2025-porte 6</v>
          </cell>
        </row>
        <row r="806">
          <cell r="A806" t="str">
            <v>4.03.16.513</v>
          </cell>
          <cell r="B806" t="str">
            <v>Testosterona total - pesquisa e/ou dosagem</v>
          </cell>
          <cell r="C806" t="str">
            <v>TABREF-2025-porte 6</v>
          </cell>
        </row>
        <row r="807">
          <cell r="A807" t="str">
            <v>4.03.16.521</v>
          </cell>
          <cell r="B807" t="str">
            <v>Tireoestimulante, hormônio (TSH) - pesquisa e/ou dosagem</v>
          </cell>
          <cell r="C807" t="str">
            <v>TABREF-2025-porte 6</v>
          </cell>
        </row>
        <row r="808">
          <cell r="A808" t="str">
            <v>4.03.16.530</v>
          </cell>
          <cell r="B808" t="str">
            <v>Tireoglobulina - pesquisa e/ou dosagem</v>
          </cell>
          <cell r="C808" t="str">
            <v>TABREF-2025-porte 6</v>
          </cell>
        </row>
        <row r="809">
          <cell r="A809" t="str">
            <v>4.03.16.548</v>
          </cell>
          <cell r="B809" t="str">
            <v>Tiroxina (T4) - pesquisa e/ou dosagem</v>
          </cell>
          <cell r="C809" t="str">
            <v>TABREF-2025-porte 6</v>
          </cell>
        </row>
        <row r="810">
          <cell r="A810" t="str">
            <v>4.03.16.556</v>
          </cell>
          <cell r="B810" t="str">
            <v>Triiodotironina (T3) - pesquisa e/ou dosagem</v>
          </cell>
          <cell r="C810" t="str">
            <v>TABREF-2025-porte 6</v>
          </cell>
        </row>
        <row r="811">
          <cell r="A811" t="str">
            <v>4.03.16.564</v>
          </cell>
          <cell r="B811" t="str">
            <v>Vasopressina (ADH) - pesquisa e/ou dosagem</v>
          </cell>
          <cell r="C811" t="str">
            <v>TABREF-2025-porte 6</v>
          </cell>
        </row>
        <row r="812">
          <cell r="A812" t="str">
            <v>4.03.16.572</v>
          </cell>
          <cell r="B812" t="str">
            <v>Vitamina B12 - pesquisa e/ou dosagem</v>
          </cell>
          <cell r="C812" t="str">
            <v>TABREF-2025-porte 6</v>
          </cell>
        </row>
        <row r="813">
          <cell r="A813" t="str">
            <v>4.03.19.040</v>
          </cell>
          <cell r="B813" t="str">
            <v>Cadeia Kappa-Lambda leve livre</v>
          </cell>
          <cell r="C813" t="str">
            <v>TABREF-2025-Valorada</v>
          </cell>
        </row>
        <row r="814">
          <cell r="A814" t="str">
            <v>4.03.19.270</v>
          </cell>
          <cell r="B814" t="str">
            <v>Tempo de Lise de Euglobulina</v>
          </cell>
          <cell r="C814" t="str">
            <v>TABREF-2025-porte 6</v>
          </cell>
        </row>
        <row r="815">
          <cell r="A815" t="str">
            <v>4.03.19.318</v>
          </cell>
          <cell r="B815" t="str">
            <v>Análise de multímeros para pacientes com doença de Von Willebrand</v>
          </cell>
          <cell r="C815" t="str">
            <v>TABREF-2025-porte 6</v>
          </cell>
        </row>
        <row r="816">
          <cell r="A816" t="str">
            <v>4.03.19.326</v>
          </cell>
          <cell r="B816" t="str">
            <v>Protrombina, pesquisa de mutação</v>
          </cell>
          <cell r="C816" t="str">
            <v>TABREF-2025-porte 6</v>
          </cell>
        </row>
        <row r="817">
          <cell r="A817" t="str">
            <v>4.03.21.347</v>
          </cell>
          <cell r="B817" t="str">
            <v>Levetiracetam, dosagem</v>
          </cell>
          <cell r="C817" t="str">
            <v>TABREF-2025-Valorada</v>
          </cell>
        </row>
        <row r="818">
          <cell r="A818" t="str">
            <v>4.03.22.114</v>
          </cell>
          <cell r="B818" t="str">
            <v>Vancomicina, dosagem</v>
          </cell>
          <cell r="C818" t="str">
            <v>TABREF-2025-porte 6</v>
          </cell>
        </row>
        <row r="819">
          <cell r="A819" t="str">
            <v>4.03.23.030</v>
          </cell>
          <cell r="B819" t="str">
            <v>Acetilcolina, anticorpos ligador receptor</v>
          </cell>
          <cell r="C819" t="str">
            <v>TABREF-2025-porte 6</v>
          </cell>
        </row>
        <row r="820">
          <cell r="A820" t="str">
            <v>4.03.23.048</v>
          </cell>
          <cell r="B820" t="str">
            <v>Acetilcolina, anticorpos modulador receptor</v>
          </cell>
          <cell r="C820" t="str">
            <v>TABREF-2025-porte 6</v>
          </cell>
        </row>
        <row r="821">
          <cell r="A821" t="str">
            <v>4.03.23.404</v>
          </cell>
          <cell r="B821" t="str">
            <v>Hepatite E - IgM/IgG</v>
          </cell>
          <cell r="C821" t="str">
            <v>TABREF-2025-porte 6</v>
          </cell>
        </row>
        <row r="822">
          <cell r="A822" t="str">
            <v>4.03.23.676</v>
          </cell>
          <cell r="B822" t="str">
            <v>Pesquisa rápida para Influenza A e B</v>
          </cell>
          <cell r="C822" t="str">
            <v>TABREF-2025-Valorada</v>
          </cell>
        </row>
        <row r="823">
          <cell r="A823" t="str">
            <v>4.03.23.684</v>
          </cell>
          <cell r="B823" t="str">
            <v>Pesquisa rápida para Vírus Sincicial Respiratório</v>
          </cell>
          <cell r="C823" t="str">
            <v>TABREF-2025-Valorada</v>
          </cell>
        </row>
        <row r="824">
          <cell r="A824" t="str">
            <v>4.03.23.897</v>
          </cell>
          <cell r="B824" t="str">
            <v>Anticorpos antidifteria</v>
          </cell>
          <cell r="C824" t="str">
            <v>TABREF-2025-porte 6</v>
          </cell>
        </row>
        <row r="825">
          <cell r="A825" t="str">
            <v>4.03.23.900</v>
          </cell>
          <cell r="B825" t="str">
            <v>Anticorpos antitétano</v>
          </cell>
          <cell r="C825" t="str">
            <v>TABREF-2025-porte 6</v>
          </cell>
        </row>
        <row r="826">
          <cell r="A826" t="str">
            <v>4.03.23.919</v>
          </cell>
          <cell r="B826" t="str">
            <v>Teste rápido para detecção de HIV em gestante</v>
          </cell>
          <cell r="C826" t="str">
            <v>TABREF-2025-porte 6</v>
          </cell>
        </row>
        <row r="827">
          <cell r="A827" t="str">
            <v>4.03.24.176</v>
          </cell>
          <cell r="B827" t="str">
            <v>Chikungunya, anticorpos</v>
          </cell>
          <cell r="C827" t="str">
            <v>TABREF-2025-Valorada</v>
          </cell>
        </row>
        <row r="828">
          <cell r="A828" t="str">
            <v>4.03.24.192</v>
          </cell>
          <cell r="B828" t="str">
            <v>Antígeno NS1 do vírus da dengue, pesquisa</v>
          </cell>
          <cell r="C828" t="str">
            <v>TABREF-2025-Valorada</v>
          </cell>
        </row>
        <row r="829">
          <cell r="A829" t="str">
            <v>4.03.24.265</v>
          </cell>
          <cell r="B829" t="str">
            <v>Cadeias leves livres Kappa/Lambda, dosagem, sangue</v>
          </cell>
          <cell r="C829" t="str">
            <v>TABREF-2025-Valorada</v>
          </cell>
        </row>
        <row r="830">
          <cell r="A830" t="str">
            <v>4.03.24.559</v>
          </cell>
          <cell r="B830" t="str">
            <v>Dengue, anticorpos IgG, soro (teste rápido)</v>
          </cell>
          <cell r="C830" t="str">
            <v>TABREF-2025-Valorada</v>
          </cell>
        </row>
        <row r="831">
          <cell r="A831" t="str">
            <v>4.03.24.561</v>
          </cell>
          <cell r="B831" t="str">
            <v>PCR PARA ZIKA, CHIKUNGUNYA E DENGUE</v>
          </cell>
          <cell r="C831" t="str">
            <v>TABREF-2025-Valorada</v>
          </cell>
        </row>
        <row r="832">
          <cell r="A832" t="str">
            <v>4.03.24.567</v>
          </cell>
          <cell r="B832" t="str">
            <v>Dengue, anticorpos IgM, soro (teste rápido)</v>
          </cell>
          <cell r="C832" t="str">
            <v>TABREF-2025-Valorada</v>
          </cell>
        </row>
        <row r="833">
          <cell r="A833" t="str">
            <v>4.03.24.591</v>
          </cell>
          <cell r="B833" t="str">
            <v>Vírus Zika - IgG</v>
          </cell>
          <cell r="C833" t="str">
            <v>TABREF-2025-Valorada</v>
          </cell>
        </row>
        <row r="834">
          <cell r="A834" t="str">
            <v>4.03.24.605</v>
          </cell>
          <cell r="B834" t="str">
            <v>Vírus Zika - IgM</v>
          </cell>
          <cell r="C834" t="str">
            <v>TABREF-2025-Valorada</v>
          </cell>
        </row>
        <row r="835">
          <cell r="A835" t="str">
            <v>4.03.24.788</v>
          </cell>
          <cell r="B835" t="str">
            <v xml:space="preserve"> Exame SARS-CoV-2 (Coronavírus COVID-19), pesquisa de anticorpos IgA, IgG ou IgM, isolada por classe de imunoglobulina</v>
          </cell>
          <cell r="C835" t="str">
            <v>TABREF-2025-Valorada</v>
          </cell>
        </row>
        <row r="836">
          <cell r="A836" t="str">
            <v>4.03.24.796</v>
          </cell>
          <cell r="B836" t="str">
            <v>Exame SARS-CoV-2 (Coronavírus COVID-19), pesquisa de anticorpos totais (IgA, IgG, IgM),</v>
          </cell>
          <cell r="C836" t="str">
            <v>TABREF-2025-Valorada</v>
          </cell>
        </row>
        <row r="837">
          <cell r="A837" t="str">
            <v>4.03.25.024</v>
          </cell>
          <cell r="B837" t="str">
            <v>Teste SARS-CoV-2 (Coronavírus COVID-19)</v>
          </cell>
          <cell r="C837" t="str">
            <v>TABREF-2025-Valorada</v>
          </cell>
        </row>
        <row r="838">
          <cell r="A838" t="str">
            <v>4.04.03.149</v>
          </cell>
          <cell r="B838" t="str">
            <v>Fenotipagem de outros sistemas eritrocitários - por fenótipo - gel teste</v>
          </cell>
          <cell r="C838" t="str">
            <v>TABREF-2025-porte2025</v>
          </cell>
        </row>
        <row r="839">
          <cell r="A839" t="str">
            <v>4.04.03.246</v>
          </cell>
          <cell r="B839" t="str">
            <v>Imunofenotipagem de subpopulações linfocitárias - Citômetro de Fluxo</v>
          </cell>
          <cell r="C839" t="str">
            <v>TABREF-2025-porte2025</v>
          </cell>
        </row>
        <row r="840">
          <cell r="A840" t="str">
            <v>4.04.03.254</v>
          </cell>
          <cell r="B840" t="str">
            <v>Imunofenotipagem para classificação de leucemias - Citômetro de Fluxo</v>
          </cell>
          <cell r="C840" t="str">
            <v>TABREF-2025-porte2025</v>
          </cell>
        </row>
        <row r="841">
          <cell r="A841" t="str">
            <v>4.04.03.750</v>
          </cell>
          <cell r="B841" t="str">
            <v>TMO - determinação de HLA transplantes de medula óssea - loci DR e DQ (alta resolução)</v>
          </cell>
          <cell r="C841" t="str">
            <v>TABREF-2025-porte2025</v>
          </cell>
        </row>
        <row r="842">
          <cell r="A842" t="str">
            <v>4.04.03.920</v>
          </cell>
          <cell r="B842" t="str">
            <v>Determinação do fator RH (D), incluindo prova para D-fraco no sangue do receptor</v>
          </cell>
          <cell r="C842" t="str">
            <v>TABREF-2025-porte2025</v>
          </cell>
        </row>
        <row r="843">
          <cell r="A843" t="str">
            <v>4.04.04.153</v>
          </cell>
          <cell r="B843" t="str">
            <v>PCR em tempo real para os vírus para influenza e influenza</v>
          </cell>
          <cell r="C843" t="str">
            <v>TABREF-2025-porte2025</v>
          </cell>
        </row>
        <row r="844">
          <cell r="A844" t="str">
            <v>4.04.04.161</v>
          </cell>
          <cell r="B844" t="str">
            <v>PCR em tempo real para vírus respiratório sincicial</v>
          </cell>
          <cell r="C844" t="str">
            <v>TABREF-2025-porte2025</v>
          </cell>
        </row>
        <row r="845">
          <cell r="A845" t="str">
            <v>4.05.01.019</v>
          </cell>
          <cell r="B845" t="str">
            <v>Cariótipo com bandas de pele, tumor e demais tecidos</v>
          </cell>
          <cell r="C845" t="str">
            <v>TABREF-2025-porte2024</v>
          </cell>
        </row>
        <row r="846">
          <cell r="A846" t="str">
            <v>4.05.01.027</v>
          </cell>
          <cell r="B846" t="str">
            <v>Cariótipo com pesquisa de troca de cromátides irmãs</v>
          </cell>
          <cell r="C846" t="str">
            <v>TABREF-2025-porte2024</v>
          </cell>
        </row>
        <row r="847">
          <cell r="A847" t="str">
            <v>4.05.01.035</v>
          </cell>
          <cell r="B847" t="str">
            <v>Cariótipo com técnicas de alta resolução</v>
          </cell>
          <cell r="C847" t="str">
            <v>TABREF-2025-porte2024</v>
          </cell>
        </row>
        <row r="848">
          <cell r="A848" t="str">
            <v>4.05.01.043</v>
          </cell>
          <cell r="B848" t="str">
            <v>Cariótipo de medula (técnicas com bandas)</v>
          </cell>
          <cell r="C848" t="str">
            <v>TABREF-2025-porte2024</v>
          </cell>
        </row>
        <row r="849">
          <cell r="A849" t="str">
            <v>4.05.01.051</v>
          </cell>
          <cell r="B849" t="str">
            <v>Cariótipo de sangue (técnicas com bandas)</v>
          </cell>
          <cell r="C849" t="str">
            <v>TABREF-2025-porte2024</v>
          </cell>
        </row>
        <row r="850">
          <cell r="A850" t="str">
            <v>4.05.01.060</v>
          </cell>
          <cell r="B850" t="str">
            <v>Cariótipo de sangue obtido por cordocentese pré-natal</v>
          </cell>
          <cell r="C850" t="str">
            <v>TABREF-2025-porte2024</v>
          </cell>
        </row>
        <row r="851">
          <cell r="A851" t="str">
            <v>4.05.01.078</v>
          </cell>
          <cell r="B851" t="str">
            <v>Cariótipo de sangue-pesquisa de marcadores tumorais</v>
          </cell>
          <cell r="C851" t="str">
            <v>TABREF-2025-porte2024</v>
          </cell>
        </row>
        <row r="852">
          <cell r="A852" t="str">
            <v>4.05.01.086</v>
          </cell>
          <cell r="B852" t="str">
            <v>Cariótipo de sangue-pesquisa de sítio frágil X</v>
          </cell>
          <cell r="C852" t="str">
            <v>TABREF-2025-porte2024</v>
          </cell>
        </row>
        <row r="853">
          <cell r="A853" t="str">
            <v>4.05.01.094</v>
          </cell>
          <cell r="B853" t="str">
            <v>Cariótipo em vilosidades coriônicas (cultivo de trofoblastos)</v>
          </cell>
          <cell r="C853" t="str">
            <v>TABREF-2025-porte2024</v>
          </cell>
        </row>
        <row r="854">
          <cell r="A854" t="str">
            <v>4.05.01.108</v>
          </cell>
          <cell r="B854" t="str">
            <v>Cariótipo para pesquisa de instabilidade cromossômica</v>
          </cell>
          <cell r="C854" t="str">
            <v>TABREF-2025-porte2024</v>
          </cell>
        </row>
        <row r="855">
          <cell r="A855" t="str">
            <v>4.05.01.116</v>
          </cell>
          <cell r="B855" t="str">
            <v>Cromatina X ou Y</v>
          </cell>
          <cell r="C855" t="str">
            <v>TABREF-2025-porte2024</v>
          </cell>
        </row>
        <row r="856">
          <cell r="A856" t="str">
            <v>4.05.01.124</v>
          </cell>
          <cell r="B856" t="str">
            <v>Cultura de material de aborto e obtenção de cariótipo</v>
          </cell>
          <cell r="C856" t="str">
            <v>TABREF-2025-porte2024</v>
          </cell>
        </row>
        <row r="857">
          <cell r="A857" t="str">
            <v>4.05.01.132</v>
          </cell>
          <cell r="B857" t="str">
            <v>Cultura de tecido para ensaio enzimático e/ou extração de DNA</v>
          </cell>
          <cell r="C857" t="str">
            <v>TABREF-2025-porte2024</v>
          </cell>
        </row>
        <row r="858">
          <cell r="A858" t="str">
            <v>4.05.01.140</v>
          </cell>
          <cell r="B858" t="str">
            <v>Diagnóstico genético pré-implantação por fish, por sonda</v>
          </cell>
          <cell r="C858" t="str">
            <v>TABREF-2025-porte2024</v>
          </cell>
        </row>
        <row r="859">
          <cell r="A859" t="str">
            <v>4.05.01.159</v>
          </cell>
          <cell r="B859" t="str">
            <v>Fish em metáfase ou núcleo interfásico, por sonda</v>
          </cell>
          <cell r="C859" t="str">
            <v>TABREF-2025-porte2024</v>
          </cell>
        </row>
        <row r="860">
          <cell r="A860" t="str">
            <v>4.05.01.167</v>
          </cell>
          <cell r="B860" t="str">
            <v>Fish pré-natal, por sonda</v>
          </cell>
          <cell r="C860" t="str">
            <v>TABREF-2025-porte2024</v>
          </cell>
        </row>
        <row r="861">
          <cell r="A861" t="str">
            <v>4.05.01.175</v>
          </cell>
          <cell r="B861" t="str">
            <v>Líquido amniótico, cariótipo com bandas</v>
          </cell>
          <cell r="C861" t="str">
            <v>TABREF-2025-porte2024</v>
          </cell>
        </row>
        <row r="862">
          <cell r="A862" t="str">
            <v>4.05.01.183</v>
          </cell>
          <cell r="B862" t="str">
            <v>Líquido amniótico, vilosidades coriônicas, subcultura para dosagens bioquímicas e/ou moleculares (adicional)</v>
          </cell>
          <cell r="C862" t="str">
            <v>TABREF-2025-porte2024</v>
          </cell>
        </row>
        <row r="863">
          <cell r="A863" t="str">
            <v>4.05.01.191</v>
          </cell>
          <cell r="B863" t="str">
            <v>Subcultura de pele para dosagens bioquímicas e/ou moleculares (adicional)</v>
          </cell>
          <cell r="C863" t="str">
            <v>TABREF-2025-porte2024</v>
          </cell>
        </row>
        <row r="864">
          <cell r="A864" t="str">
            <v>4.05.01.205</v>
          </cell>
          <cell r="B864" t="str">
            <v>Estudo de alterações cromossômicas em leucemias por FISH (Fluorescence In Situ Hybridization)</v>
          </cell>
          <cell r="C864" t="str">
            <v>TABREF-2025-porte2024</v>
          </cell>
        </row>
        <row r="865">
          <cell r="A865" t="str">
            <v>4.05.01.213</v>
          </cell>
          <cell r="B865" t="str">
            <v>Pesquisa de translocação PML/RAR-a</v>
          </cell>
          <cell r="C865" t="str">
            <v>TABREF-2025-porte2024</v>
          </cell>
        </row>
        <row r="866">
          <cell r="A866" t="str">
            <v>4.05.01.221</v>
          </cell>
          <cell r="B866" t="str">
            <v>Cariótipo de sangue (técnicas com bandas) - Análise de 50 células para detecção de mosaicismo</v>
          </cell>
          <cell r="C866" t="str">
            <v>TABREF-2025-porte2024</v>
          </cell>
        </row>
        <row r="867">
          <cell r="A867" t="str">
            <v>4.05.02.074</v>
          </cell>
          <cell r="B867" t="str">
            <v>Dosagem quantitativa de aminoácidos para o diagnóstico de erros inatos do metabolismo (perfil de aminoácidos numa amostra)</v>
          </cell>
          <cell r="C867" t="str">
            <v>TABREF-2025-porte2024</v>
          </cell>
        </row>
        <row r="868">
          <cell r="A868" t="str">
            <v>4.05.02.090</v>
          </cell>
          <cell r="B868" t="str">
            <v>Eletroforese ou cromatografia (papel ou camada delgada) para identificação de aminoácidos ou glicídios ou oligossacarídios ou sialoligossacarídios glicosaminoglicanos ou outros compostos para detecção de erros inatos do metabolismo (cada)</v>
          </cell>
          <cell r="C868" t="str">
            <v>TABREF-2025-porte2024</v>
          </cell>
        </row>
        <row r="869">
          <cell r="A869" t="str">
            <v>4.05.02.201</v>
          </cell>
          <cell r="B869" t="str">
            <v>Dosagem quantitativa de metabólitos por espectrometria de massa ou espectrometria de massa em TANDEM (MS OU MS/MS) para o diagnóstico de EIM</v>
          </cell>
          <cell r="C869" t="str">
            <v>TABREF-2025-porte2024</v>
          </cell>
        </row>
        <row r="870">
          <cell r="A870" t="str">
            <v>4.05.03.054</v>
          </cell>
          <cell r="B870" t="str">
            <v>Análise de DNA pela técnica multiplex por locus, por amostra</v>
          </cell>
          <cell r="C870" t="str">
            <v>TABREF-2025-porte2024</v>
          </cell>
        </row>
        <row r="871">
          <cell r="A871" t="str">
            <v>4.05.03.062</v>
          </cell>
          <cell r="B871" t="str">
            <v>Análise de DNA por sonda, ou PCR por locus, por amostra</v>
          </cell>
          <cell r="C871" t="str">
            <v>TABREF-2025-porte2024</v>
          </cell>
        </row>
        <row r="872">
          <cell r="A872" t="str">
            <v>4.05.03.100</v>
          </cell>
          <cell r="B872" t="str">
            <v>Identificação de mutação por sequenciamento do DNA, por 100 pares de base sequenciadas, por amostra</v>
          </cell>
          <cell r="C872" t="str">
            <v>TABREF-2025-porte2024</v>
          </cell>
        </row>
        <row r="873">
          <cell r="A873" t="str">
            <v>4.05.03.143</v>
          </cell>
          <cell r="B873" t="str">
            <v>Amplificação do material genético (por PCR, PCR em tempo Real, LCR, RT-PCR ou outras técnicas), por primer utilizado, por amostra</v>
          </cell>
          <cell r="C873" t="str">
            <v>TABREF-2025-porte2024</v>
          </cell>
        </row>
        <row r="874">
          <cell r="A874" t="str">
            <v>4.05.03.194</v>
          </cell>
          <cell r="B874" t="str">
            <v>Rastreamento de exon mutado (por gradiente de desnaturação ou conformação de polimorfismo de fita simples ou RNAse ou Clivagem Química ou outras técnicas) para identificação de fragmento mutado, por fragmento analisado, por amostra</v>
          </cell>
          <cell r="C874" t="str">
            <v>TABREF-2025-porte2024</v>
          </cell>
        </row>
        <row r="875">
          <cell r="A875" t="str">
            <v>4.05.03.224</v>
          </cell>
          <cell r="B875" t="str">
            <v>Análise de expressão gênica por locus, por amostra, por CGH array, SNP array ou outras técnicas</v>
          </cell>
          <cell r="C875" t="str">
            <v>TABREF-2025-porte2024</v>
          </cell>
        </row>
        <row r="876">
          <cell r="A876" t="str">
            <v>4.05.03.232</v>
          </cell>
          <cell r="B876" t="str">
            <v>Detecção pré-natal ou pós-natal de alterações cromossômicas submicroscópicas reconhecidamente causadoras de síndrome de genes contíguos, por FISH, qPCR ou outra técnica, por locus, por amostra</v>
          </cell>
          <cell r="C876" t="str">
            <v>TABREF-2025-porte2024</v>
          </cell>
        </row>
        <row r="877">
          <cell r="A877" t="str">
            <v>4.05.03.240</v>
          </cell>
          <cell r="B877" t="str">
            <v>Rastreamento pré-natal ou pós-natal de todo o genoma para identificar alterações cromossômicas submicroscópicas por CGH-array ou SNP-array ou outras técnicas</v>
          </cell>
          <cell r="C877" t="str">
            <v>TABREF-2025-Valorada</v>
          </cell>
        </row>
        <row r="878">
          <cell r="A878" t="str">
            <v>4.05.03.542</v>
          </cell>
          <cell r="B878" t="str">
            <v>Rearranjo gênico quantitativo BCR/ABL por PCR</v>
          </cell>
          <cell r="C878" t="str">
            <v>TABREF-2025-porte2022</v>
          </cell>
        </row>
        <row r="879">
          <cell r="A879" t="str">
            <v>4.05.03.801</v>
          </cell>
          <cell r="B879" t="str">
            <v>Sequenciamento de Nova Geração (NGS) - genes isolados, painéis e grandes regiões genômicas (inclui Captura, Amplificação e Sequenciamento)</v>
          </cell>
          <cell r="C879" t="str">
            <v>TABREF-2025-porte2022</v>
          </cell>
        </row>
        <row r="880">
          <cell r="A880" t="str">
            <v>4.06.01.013</v>
          </cell>
          <cell r="B880" t="str">
            <v>Procedimento diagnóstico peroperatório sem deslocamento do patologista</v>
          </cell>
          <cell r="C880" t="str">
            <v>TABREF-2025-porte2024</v>
          </cell>
        </row>
        <row r="881">
          <cell r="A881" t="str">
            <v>4.06.01.021</v>
          </cell>
          <cell r="B881" t="str">
            <v>Procedimento diagnóstico peroperatório - peça adicional ou margem cirúrgica</v>
          </cell>
          <cell r="C881" t="str">
            <v>TABREF-2025-porte2024</v>
          </cell>
        </row>
        <row r="882">
          <cell r="A882" t="str">
            <v>4.06.01.030</v>
          </cell>
          <cell r="B882" t="str">
            <v>Procedimento diagnóstico peroperatório com deslocamento do patologista</v>
          </cell>
          <cell r="C882" t="str">
            <v>TABREF-2025-porte2024</v>
          </cell>
        </row>
        <row r="883">
          <cell r="A883" t="str">
            <v>4.06.01.048</v>
          </cell>
          <cell r="B883" t="str">
            <v>Necrópsia de adulto/criança e natimorto com suspeita de anomalia genética</v>
          </cell>
          <cell r="C883" t="str">
            <v>TABREF-2025-porte2024</v>
          </cell>
        </row>
        <row r="884">
          <cell r="A884" t="str">
            <v>4.06.01.056</v>
          </cell>
          <cell r="B884" t="str">
            <v>Necrópsia de embrião/feto até 500 gramas</v>
          </cell>
          <cell r="C884" t="str">
            <v>TABREF-2025-porte2024</v>
          </cell>
        </row>
        <row r="885">
          <cell r="A885" t="str">
            <v>4.06.01.064</v>
          </cell>
          <cell r="B885" t="str">
            <v>Microscopia eletrônica</v>
          </cell>
          <cell r="C885" t="str">
            <v>TABREF-2025-porte2024</v>
          </cell>
        </row>
        <row r="886">
          <cell r="A886" t="str">
            <v>4.06.01.072</v>
          </cell>
          <cell r="B886" t="str">
            <v>Ato de coleta de PAAF de órgãos ou estruturas superficiais sem deslocamento do patologista</v>
          </cell>
          <cell r="C886" t="str">
            <v>TABREF-2025-porte2024</v>
          </cell>
        </row>
        <row r="887">
          <cell r="A887" t="str">
            <v>4.06.01.080</v>
          </cell>
          <cell r="B887" t="str">
            <v>Ato de coleta de PAAF de órgãos ou estruturas profundas sem deslocamento do patologista</v>
          </cell>
          <cell r="C887" t="str">
            <v>TABREF-2025-porte2024</v>
          </cell>
        </row>
        <row r="888">
          <cell r="A888" t="str">
            <v>4.06.01.099</v>
          </cell>
          <cell r="B888" t="str">
            <v>Ato de coleta de PAAF de órgãos ou estruturas superficiais com deslocamento do patologista</v>
          </cell>
          <cell r="C888" t="str">
            <v>TABREF-2025-porte2024</v>
          </cell>
        </row>
        <row r="889">
          <cell r="A889" t="str">
            <v>4.06.01.102</v>
          </cell>
          <cell r="B889" t="str">
            <v>Ato de coleta de PAAF de órgãos ou estruturas profundas com deslocamento do patologista</v>
          </cell>
          <cell r="C889" t="str">
            <v>TABREF-2025-porte2024</v>
          </cell>
        </row>
        <row r="890">
          <cell r="A890" t="str">
            <v>4.06.01.110</v>
          </cell>
          <cell r="B890" t="str">
            <v>Procedimento diagnóstico em biópsia simples imprint e cell block</v>
          </cell>
          <cell r="C890" t="str">
            <v>TABREF-2025-porte2024</v>
          </cell>
        </row>
        <row r="891">
          <cell r="A891" t="str">
            <v>4.06.01.129</v>
          </cell>
          <cell r="B891" t="str">
            <v>Procedimento diagnóstico citopatológico oncótico de líquidos e raspados cutâneos</v>
          </cell>
          <cell r="C891" t="str">
            <v>TABREF-2025-porte2024</v>
          </cell>
        </row>
        <row r="892">
          <cell r="A892" t="str">
            <v>4.06.01.137</v>
          </cell>
          <cell r="B892" t="str">
            <v>Procedimento diagnóstico em citopatologia cérvico-vaginal oncótica</v>
          </cell>
          <cell r="C892" t="str">
            <v>TABREF-2025-porte2024</v>
          </cell>
        </row>
        <row r="893">
          <cell r="A893" t="str">
            <v>4.06.01.145</v>
          </cell>
          <cell r="B893" t="str">
            <v>Procedimento diagnóstico em citologia hormonal seriado</v>
          </cell>
          <cell r="C893" t="str">
            <v>TABREF-2025-porte2024</v>
          </cell>
        </row>
        <row r="894">
          <cell r="A894" t="str">
            <v>4.06.01.153</v>
          </cell>
          <cell r="B894" t="str">
            <v>Procedimento diagnóstico em revisão de lâminas ou cortes histológicos seriados</v>
          </cell>
          <cell r="C894" t="str">
            <v>TABREF-2025-porte2024</v>
          </cell>
        </row>
        <row r="895">
          <cell r="A895" t="str">
            <v>4.06.01.161</v>
          </cell>
          <cell r="B895" t="str">
            <v>Procedimento diagnóstico em citologia hormonal isolada</v>
          </cell>
          <cell r="C895" t="str">
            <v>TABREF-2025-porte2024</v>
          </cell>
        </row>
        <row r="896">
          <cell r="A896" t="str">
            <v>4.06.01.170</v>
          </cell>
          <cell r="B896" t="str">
            <v>Procedimento diagnóstico em painel de imunoistoquímica (duas a cinco reações)</v>
          </cell>
          <cell r="C896" t="str">
            <v>TABREF-2025-porte2024</v>
          </cell>
        </row>
        <row r="897">
          <cell r="A897" t="str">
            <v>4.06.01.188</v>
          </cell>
          <cell r="B897" t="str">
            <v>Procedimento diagnóstico em reação imunoistoquímica isolada</v>
          </cell>
          <cell r="C897" t="str">
            <v>TABREF-2025-porte2024</v>
          </cell>
        </row>
        <row r="898">
          <cell r="A898" t="str">
            <v>4.06.01.196</v>
          </cell>
          <cell r="B898" t="str">
            <v>Procedimento diagnóstico em fragmentos múltiplos de biópsias de mesmo órgão ou topografia, acondicionados em um mesmo frasco</v>
          </cell>
          <cell r="C898" t="str">
            <v>TABREF-2025-porte2024</v>
          </cell>
        </row>
        <row r="899">
          <cell r="A899" t="str">
            <v>4.06.01.200</v>
          </cell>
          <cell r="B899" t="str">
            <v>Procedimento diagnóstico em peça anatômica ou cirúrgica simples</v>
          </cell>
          <cell r="C899" t="str">
            <v>TABREF-2025-porte2024</v>
          </cell>
        </row>
        <row r="900">
          <cell r="A900" t="str">
            <v>4.06.01.218</v>
          </cell>
          <cell r="B900" t="str">
            <v>Procedimento diagnóstico em peça cirúrgica ou anatômica complexa</v>
          </cell>
          <cell r="C900" t="str">
            <v>TABREF-2025-porte2024</v>
          </cell>
        </row>
        <row r="901">
          <cell r="A901" t="str">
            <v>4.06.01.226</v>
          </cell>
          <cell r="B901" t="str">
            <v>Procedimento diagnóstico em grupos de linfonodos, estruturas vizinhas e margens de peças anatômicas simples ou complexas (por margem) - máximo de três margens</v>
          </cell>
          <cell r="C901" t="str">
            <v>TABREF-2025-porte2024</v>
          </cell>
        </row>
        <row r="902">
          <cell r="A902" t="str">
            <v>4.06.01.234</v>
          </cell>
          <cell r="B902" t="str">
            <v>Procedimento diagnóstico em amputação de membros - sem causa oncológica</v>
          </cell>
          <cell r="C902" t="str">
            <v>TABREF-2025-porte2024</v>
          </cell>
        </row>
        <row r="903">
          <cell r="A903" t="str">
            <v>4.06.01.242</v>
          </cell>
          <cell r="B903" t="str">
            <v>Procedimento diagnóstico em amputação de membros - causa oncológica</v>
          </cell>
          <cell r="C903" t="str">
            <v>TABREF-2025-porte2024</v>
          </cell>
        </row>
        <row r="904">
          <cell r="A904" t="str">
            <v>4.06.01.250</v>
          </cell>
          <cell r="B904" t="str">
            <v>Procedimento diagnóstico em lâminas de PAAF até 5</v>
          </cell>
          <cell r="C904" t="str">
            <v>TABREF-2025-porte2024</v>
          </cell>
        </row>
        <row r="905">
          <cell r="A905" t="str">
            <v>4.06.01.269</v>
          </cell>
          <cell r="B905" t="str">
            <v>Coloração especial por coloração</v>
          </cell>
          <cell r="C905" t="str">
            <v>TABREF-2025-porte2024</v>
          </cell>
        </row>
        <row r="906">
          <cell r="A906" t="str">
            <v>4.06.01.277</v>
          </cell>
          <cell r="B906" t="str">
            <v>Procedimento diagnóstico em imunofluorescência</v>
          </cell>
          <cell r="C906" t="str">
            <v>TABREF-2025-porte2024</v>
          </cell>
        </row>
        <row r="907">
          <cell r="A907" t="str">
            <v>4.06.01.285</v>
          </cell>
          <cell r="B907" t="str">
            <v>Procedimento diagnóstico em painel de hibridização in situ</v>
          </cell>
          <cell r="C907" t="str">
            <v>TABREF-2025-porte2024</v>
          </cell>
        </row>
        <row r="908">
          <cell r="A908" t="str">
            <v>4.06.01.293</v>
          </cell>
          <cell r="B908" t="str">
            <v>Procedimento diagnóstico por captura híbrida</v>
          </cell>
          <cell r="C908" t="str">
            <v>TABREF-2025-porte2024</v>
          </cell>
        </row>
        <row r="909">
          <cell r="A909" t="str">
            <v>4.06.01.307</v>
          </cell>
          <cell r="B909" t="str">
            <v>Procedimento diagnóstico em citometria de fluxo (por monoclonal pesquisado)</v>
          </cell>
          <cell r="C909" t="str">
            <v>TABREF-2025-porte2024</v>
          </cell>
        </row>
        <row r="910">
          <cell r="A910" t="str">
            <v>4.06.01.315</v>
          </cell>
          <cell r="B910" t="str">
            <v>Procedimento diagnóstico em citometria de imagens</v>
          </cell>
          <cell r="C910" t="str">
            <v>TABREF-2025-porte2024</v>
          </cell>
        </row>
        <row r="911">
          <cell r="A911" t="str">
            <v>4.06.01.323</v>
          </cell>
          <cell r="B911" t="str">
            <v>Procedimento diagnóstico citopatológico em meio líquido</v>
          </cell>
          <cell r="C911" t="str">
            <v>TABREF-2025-porte2024</v>
          </cell>
        </row>
        <row r="912">
          <cell r="A912" t="str">
            <v>4.06.02.010</v>
          </cell>
          <cell r="B912" t="str">
            <v>PD-L1  DETECÇÃO POR TÉCNICAS IMUNOISTOQUÍMICAS (COM DIRETRIZ DE UTILIZAÇÃO)</v>
          </cell>
          <cell r="C912" t="str">
            <v>TABREF-2025-Valorada</v>
          </cell>
        </row>
        <row r="913">
          <cell r="A913" t="str">
            <v>4.14.01.514</v>
          </cell>
          <cell r="B913" t="str">
            <v>Oximetria não invasiva</v>
          </cell>
          <cell r="C913" t="str">
            <v>TABREF-2025-porte2025</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JDFT"/>
      <sheetName val="Porte Honorário"/>
      <sheetName val="Porte Anestésico"/>
      <sheetName val="UCO"/>
      <sheetName val="Filme"/>
      <sheetName val="Imagem_Porte"/>
    </sheetNames>
    <sheetDataSet>
      <sheetData sheetId="0"/>
      <sheetData sheetId="1"/>
      <sheetData sheetId="2"/>
      <sheetData sheetId="3"/>
      <sheetData sheetId="4">
        <row r="3">
          <cell r="B3">
            <v>27.79</v>
          </cell>
        </row>
      </sheetData>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02388-BF93-4041-95A0-A7A660DD1739}">
  <dimension ref="A1:EE4971"/>
  <sheetViews>
    <sheetView showGridLines="0" tabSelected="1" zoomScale="80" zoomScaleNormal="80" workbookViewId="0">
      <pane ySplit="1" topLeftCell="A2" activePane="bottomLeft" state="frozen"/>
      <selection pane="bottomLeft"/>
    </sheetView>
  </sheetViews>
  <sheetFormatPr defaultColWidth="14.42578125" defaultRowHeight="15" customHeight="1"/>
  <cols>
    <col min="1" max="1" width="18.140625" customWidth="1"/>
    <col min="2" max="2" width="97.7109375" customWidth="1"/>
    <col min="3" max="3" width="32" customWidth="1"/>
    <col min="4" max="4" width="6.140625" customWidth="1"/>
    <col min="5" max="5" width="10.140625" customWidth="1"/>
    <col min="6" max="6" width="5.5703125" customWidth="1"/>
    <col min="7" max="7" width="24.42578125" customWidth="1"/>
    <col min="8" max="9" width="11.5703125" customWidth="1"/>
    <col min="10" max="10" width="5.7109375" customWidth="1"/>
    <col min="11" max="11" width="11.28515625" customWidth="1"/>
    <col min="12" max="12" width="13.5703125" customWidth="1"/>
    <col min="13" max="13" width="15.7109375" customWidth="1"/>
    <col min="14" max="14" width="9.5703125" customWidth="1"/>
    <col min="15" max="15" width="25.42578125" customWidth="1"/>
    <col min="16" max="16" width="56.7109375" customWidth="1"/>
    <col min="17" max="17" width="14.42578125" customWidth="1"/>
  </cols>
  <sheetData>
    <row r="1" spans="1:15" ht="34.5" customHeight="1">
      <c r="A1" s="115" t="s">
        <v>0</v>
      </c>
      <c r="B1" s="115" t="s">
        <v>1</v>
      </c>
      <c r="C1" s="115" t="s">
        <v>2</v>
      </c>
      <c r="D1" s="115" t="s">
        <v>3</v>
      </c>
      <c r="E1" s="115" t="s">
        <v>4</v>
      </c>
      <c r="F1" s="115" t="s">
        <v>5</v>
      </c>
      <c r="G1" s="115" t="s">
        <v>6</v>
      </c>
      <c r="H1" s="115" t="s">
        <v>7</v>
      </c>
      <c r="I1" s="115" t="s">
        <v>8</v>
      </c>
      <c r="J1" s="115" t="s">
        <v>9</v>
      </c>
      <c r="K1" s="115" t="s">
        <v>10</v>
      </c>
      <c r="L1" s="115" t="s">
        <v>11</v>
      </c>
      <c r="M1" s="115" t="s">
        <v>12</v>
      </c>
      <c r="N1" s="115" t="s">
        <v>13</v>
      </c>
      <c r="O1" s="116" t="s">
        <v>14</v>
      </c>
    </row>
    <row r="2" spans="1:15" ht="184.5" customHeight="1">
      <c r="A2" s="58"/>
      <c r="B2" s="58"/>
      <c r="C2" s="144" t="s">
        <v>15</v>
      </c>
      <c r="D2" s="144"/>
      <c r="E2" s="144"/>
      <c r="F2" s="144"/>
      <c r="G2" s="144"/>
      <c r="H2" s="144"/>
      <c r="I2" s="144"/>
      <c r="J2" s="144"/>
      <c r="K2" s="144"/>
      <c r="L2" s="144"/>
      <c r="M2" s="144"/>
      <c r="N2" s="144"/>
      <c r="O2" s="144"/>
    </row>
    <row r="3" spans="1:15" ht="39" customHeight="1">
      <c r="A3" s="137" t="s">
        <v>16</v>
      </c>
      <c r="B3" s="140"/>
      <c r="C3" s="140"/>
      <c r="D3" s="140"/>
      <c r="E3" s="140"/>
      <c r="F3" s="140"/>
      <c r="G3" s="140"/>
      <c r="H3" s="140"/>
      <c r="I3" s="140"/>
      <c r="J3" s="140"/>
      <c r="K3" s="140"/>
      <c r="L3" s="140"/>
      <c r="M3" s="140"/>
      <c r="N3" s="140"/>
      <c r="O3" s="140"/>
    </row>
    <row r="4" spans="1:15" ht="271.5" customHeight="1">
      <c r="A4" s="37"/>
      <c r="B4" s="38"/>
      <c r="C4" s="38"/>
      <c r="D4" s="38"/>
      <c r="E4" s="38"/>
      <c r="F4" s="38"/>
      <c r="G4" s="38"/>
      <c r="H4" s="38"/>
      <c r="I4" s="143" t="s">
        <v>5060</v>
      </c>
      <c r="J4" s="143"/>
      <c r="K4" s="38"/>
      <c r="L4" s="38"/>
      <c r="M4" s="38"/>
      <c r="N4" s="38"/>
      <c r="O4" s="38"/>
    </row>
    <row r="5" spans="1:15" ht="28.5" customHeight="1">
      <c r="A5" s="131" t="s">
        <v>17</v>
      </c>
      <c r="B5" s="132"/>
      <c r="C5" s="132"/>
      <c r="D5" s="132"/>
      <c r="E5" s="132"/>
      <c r="F5" s="132"/>
      <c r="G5" s="132"/>
      <c r="H5" s="132"/>
      <c r="I5" s="132"/>
      <c r="J5" s="132"/>
      <c r="K5" s="132"/>
      <c r="L5" s="132"/>
      <c r="M5" s="132"/>
      <c r="N5" s="132"/>
      <c r="O5" s="132"/>
    </row>
    <row r="6" spans="1:15" ht="27.75" customHeight="1">
      <c r="A6" s="141" t="s">
        <v>18</v>
      </c>
      <c r="B6" s="139"/>
      <c r="C6" s="139"/>
      <c r="D6" s="139"/>
      <c r="E6" s="139"/>
      <c r="F6" s="139"/>
      <c r="G6" s="139"/>
      <c r="H6" s="139"/>
      <c r="I6" s="139"/>
      <c r="J6" s="139"/>
      <c r="K6" s="139"/>
      <c r="L6" s="139"/>
      <c r="M6" s="139"/>
      <c r="N6" s="139"/>
      <c r="O6" s="139"/>
    </row>
    <row r="7" spans="1:15" ht="18" customHeight="1">
      <c r="A7" s="141" t="s">
        <v>19</v>
      </c>
      <c r="B7" s="139"/>
      <c r="C7" s="139"/>
      <c r="D7" s="139"/>
      <c r="E7" s="139"/>
      <c r="F7" s="139"/>
      <c r="G7" s="139"/>
      <c r="H7" s="139"/>
      <c r="I7" s="139"/>
      <c r="J7" s="139"/>
      <c r="K7" s="139"/>
      <c r="L7" s="139"/>
      <c r="M7" s="139"/>
      <c r="N7" s="139"/>
      <c r="O7" s="139"/>
    </row>
    <row r="8" spans="1:15" ht="56.25" customHeight="1">
      <c r="A8" s="142" t="s">
        <v>20</v>
      </c>
      <c r="B8" s="139"/>
      <c r="C8" s="139"/>
      <c r="D8" s="139"/>
      <c r="E8" s="139"/>
      <c r="F8" s="139"/>
      <c r="G8" s="139"/>
      <c r="H8" s="139"/>
      <c r="I8" s="139"/>
      <c r="J8" s="139"/>
      <c r="K8" s="139"/>
      <c r="L8" s="139"/>
      <c r="M8" s="139"/>
      <c r="N8" s="139"/>
      <c r="O8" s="139"/>
    </row>
    <row r="9" spans="1:15" ht="19.5" customHeight="1">
      <c r="A9" s="142" t="s">
        <v>21</v>
      </c>
      <c r="B9" s="139"/>
      <c r="C9" s="139"/>
      <c r="D9" s="139"/>
      <c r="E9" s="139"/>
      <c r="F9" s="139"/>
      <c r="G9" s="139"/>
      <c r="H9" s="139"/>
      <c r="I9" s="139"/>
      <c r="J9" s="139"/>
      <c r="K9" s="139"/>
      <c r="L9" s="139"/>
      <c r="M9" s="139"/>
      <c r="N9" s="139"/>
      <c r="O9" s="139"/>
    </row>
    <row r="10" spans="1:15" ht="22.5" customHeight="1">
      <c r="A10" s="142" t="s">
        <v>22</v>
      </c>
      <c r="B10" s="139"/>
      <c r="C10" s="139"/>
      <c r="D10" s="139"/>
      <c r="E10" s="139"/>
      <c r="F10" s="139"/>
      <c r="G10" s="139"/>
      <c r="H10" s="139"/>
      <c r="I10" s="139"/>
      <c r="J10" s="139"/>
      <c r="K10" s="139"/>
      <c r="L10" s="139"/>
      <c r="M10" s="139"/>
      <c r="N10" s="139"/>
      <c r="O10" s="139"/>
    </row>
    <row r="11" spans="1:15" ht="30" customHeight="1">
      <c r="A11" s="138" t="s">
        <v>23</v>
      </c>
      <c r="B11" s="132"/>
      <c r="C11" s="132"/>
      <c r="D11" s="132"/>
      <c r="E11" s="132"/>
      <c r="F11" s="132"/>
      <c r="G11" s="132"/>
      <c r="H11" s="132"/>
      <c r="I11" s="132"/>
      <c r="J11" s="132"/>
      <c r="K11" s="132"/>
      <c r="L11" s="132"/>
      <c r="M11" s="132"/>
      <c r="N11" s="132"/>
      <c r="O11" s="132"/>
    </row>
    <row r="12" spans="1:15" ht="22.5" customHeight="1">
      <c r="A12" s="129" t="s">
        <v>24</v>
      </c>
      <c r="B12" s="139"/>
      <c r="C12" s="139"/>
      <c r="D12" s="139"/>
      <c r="E12" s="139"/>
      <c r="F12" s="139"/>
      <c r="G12" s="139"/>
      <c r="H12" s="139"/>
      <c r="I12" s="139"/>
      <c r="J12" s="139"/>
      <c r="K12" s="139"/>
      <c r="L12" s="139"/>
      <c r="M12" s="139"/>
      <c r="N12" s="139"/>
      <c r="O12" s="139"/>
    </row>
    <row r="13" spans="1:15" ht="22.5" customHeight="1">
      <c r="A13" s="129" t="s">
        <v>25</v>
      </c>
      <c r="B13" s="139"/>
      <c r="C13" s="139"/>
      <c r="D13" s="139"/>
      <c r="E13" s="139"/>
      <c r="F13" s="139"/>
      <c r="G13" s="139"/>
      <c r="H13" s="139"/>
      <c r="I13" s="139"/>
      <c r="J13" s="139"/>
      <c r="K13" s="139"/>
      <c r="L13" s="139"/>
      <c r="M13" s="139"/>
      <c r="N13" s="139"/>
      <c r="O13" s="139"/>
    </row>
    <row r="14" spans="1:15" ht="22.5" customHeight="1">
      <c r="A14" s="129" t="s">
        <v>26</v>
      </c>
      <c r="B14" s="139"/>
      <c r="C14" s="139"/>
      <c r="D14" s="139"/>
      <c r="E14" s="139"/>
      <c r="F14" s="139"/>
      <c r="G14" s="139"/>
      <c r="H14" s="139"/>
      <c r="I14" s="139"/>
      <c r="J14" s="139"/>
      <c r="K14" s="139"/>
      <c r="L14" s="139"/>
      <c r="M14" s="139"/>
      <c r="N14" s="139"/>
      <c r="O14" s="139"/>
    </row>
    <row r="15" spans="1:15" ht="22.5" customHeight="1">
      <c r="A15" s="129" t="s">
        <v>27</v>
      </c>
      <c r="B15" s="139"/>
      <c r="C15" s="139"/>
      <c r="D15" s="139"/>
      <c r="E15" s="139"/>
      <c r="F15" s="139"/>
      <c r="G15" s="139"/>
      <c r="H15" s="139"/>
      <c r="I15" s="139"/>
      <c r="J15" s="139"/>
      <c r="K15" s="139"/>
      <c r="L15" s="139"/>
      <c r="M15" s="139"/>
      <c r="N15" s="139"/>
      <c r="O15" s="139"/>
    </row>
    <row r="16" spans="1:15" ht="27" customHeight="1">
      <c r="A16" s="138" t="s">
        <v>28</v>
      </c>
      <c r="B16" s="132"/>
      <c r="C16" s="132"/>
      <c r="D16" s="132"/>
      <c r="E16" s="132"/>
      <c r="F16" s="132"/>
      <c r="G16" s="132"/>
      <c r="H16" s="132"/>
      <c r="I16" s="132"/>
      <c r="J16" s="132"/>
      <c r="K16" s="132"/>
      <c r="L16" s="132"/>
      <c r="M16" s="132"/>
      <c r="N16" s="132"/>
      <c r="O16" s="132"/>
    </row>
    <row r="17" spans="1:15" ht="33.75" customHeight="1">
      <c r="A17" s="129" t="s">
        <v>29</v>
      </c>
      <c r="B17" s="139"/>
      <c r="C17" s="139"/>
      <c r="D17" s="139"/>
      <c r="E17" s="139"/>
      <c r="F17" s="139"/>
      <c r="G17" s="139"/>
      <c r="H17" s="139"/>
      <c r="I17" s="139"/>
      <c r="J17" s="139"/>
      <c r="K17" s="139"/>
      <c r="L17" s="139"/>
      <c r="M17" s="139"/>
      <c r="N17" s="139"/>
      <c r="O17" s="139"/>
    </row>
    <row r="18" spans="1:15" ht="31.5" customHeight="1">
      <c r="A18" s="129" t="s">
        <v>30</v>
      </c>
      <c r="B18" s="139"/>
      <c r="C18" s="139"/>
      <c r="D18" s="139"/>
      <c r="E18" s="139"/>
      <c r="F18" s="139"/>
      <c r="G18" s="139"/>
      <c r="H18" s="139"/>
      <c r="I18" s="139"/>
      <c r="J18" s="139"/>
      <c r="K18" s="139"/>
      <c r="L18" s="139"/>
      <c r="M18" s="139"/>
      <c r="N18" s="139"/>
      <c r="O18" s="139"/>
    </row>
    <row r="19" spans="1:15" ht="24" customHeight="1">
      <c r="A19" s="129" t="s">
        <v>31</v>
      </c>
      <c r="B19" s="139"/>
      <c r="C19" s="139"/>
      <c r="D19" s="139"/>
      <c r="E19" s="139"/>
      <c r="F19" s="139"/>
      <c r="G19" s="139"/>
      <c r="H19" s="139"/>
      <c r="I19" s="139"/>
      <c r="J19" s="139"/>
      <c r="K19" s="139"/>
      <c r="L19" s="139"/>
      <c r="M19" s="139"/>
      <c r="N19" s="139"/>
      <c r="O19" s="139"/>
    </row>
    <row r="20" spans="1:15" ht="24.75" customHeight="1">
      <c r="A20" s="129" t="s">
        <v>32</v>
      </c>
      <c r="B20" s="139"/>
      <c r="C20" s="139"/>
      <c r="D20" s="139"/>
      <c r="E20" s="139"/>
      <c r="F20" s="139"/>
      <c r="G20" s="139"/>
      <c r="H20" s="139"/>
      <c r="I20" s="139"/>
      <c r="J20" s="139"/>
      <c r="K20" s="139"/>
      <c r="L20" s="139"/>
      <c r="M20" s="139"/>
      <c r="N20" s="139"/>
      <c r="O20" s="139"/>
    </row>
    <row r="21" spans="1:15" ht="45.75" customHeight="1">
      <c r="A21" s="129" t="s">
        <v>33</v>
      </c>
      <c r="B21" s="139"/>
      <c r="C21" s="139"/>
      <c r="D21" s="139"/>
      <c r="E21" s="139"/>
      <c r="F21" s="139"/>
      <c r="G21" s="139"/>
      <c r="H21" s="139"/>
      <c r="I21" s="139"/>
      <c r="J21" s="139"/>
      <c r="K21" s="139"/>
      <c r="L21" s="139"/>
      <c r="M21" s="139"/>
      <c r="N21" s="139"/>
      <c r="O21" s="139"/>
    </row>
    <row r="22" spans="1:15" ht="28.5" customHeight="1">
      <c r="A22" s="138" t="s">
        <v>34</v>
      </c>
      <c r="B22" s="132"/>
      <c r="C22" s="132"/>
      <c r="D22" s="132"/>
      <c r="E22" s="132"/>
      <c r="F22" s="132"/>
      <c r="G22" s="132"/>
      <c r="H22" s="132"/>
      <c r="I22" s="132"/>
      <c r="J22" s="132"/>
      <c r="K22" s="132"/>
      <c r="L22" s="132"/>
      <c r="M22" s="132"/>
      <c r="N22" s="132"/>
      <c r="O22" s="132"/>
    </row>
    <row r="23" spans="1:15" ht="33.75" customHeight="1">
      <c r="A23" s="129" t="s">
        <v>35</v>
      </c>
      <c r="B23" s="139"/>
      <c r="C23" s="139"/>
      <c r="D23" s="139"/>
      <c r="E23" s="139"/>
      <c r="F23" s="139"/>
      <c r="G23" s="139"/>
      <c r="H23" s="139"/>
      <c r="I23" s="139"/>
      <c r="J23" s="139"/>
      <c r="K23" s="139"/>
      <c r="L23" s="139"/>
      <c r="M23" s="139"/>
      <c r="N23" s="139"/>
      <c r="O23" s="139"/>
    </row>
    <row r="24" spans="1:15" ht="19.5" customHeight="1">
      <c r="A24" s="129" t="s">
        <v>36</v>
      </c>
      <c r="B24" s="139"/>
      <c r="C24" s="139"/>
      <c r="D24" s="139"/>
      <c r="E24" s="139"/>
      <c r="F24" s="139"/>
      <c r="G24" s="139"/>
      <c r="H24" s="139"/>
      <c r="I24" s="139"/>
      <c r="J24" s="139"/>
      <c r="K24" s="139"/>
      <c r="L24" s="139"/>
      <c r="M24" s="139"/>
      <c r="N24" s="139"/>
      <c r="O24" s="139"/>
    </row>
    <row r="25" spans="1:15" ht="19.5" customHeight="1">
      <c r="A25" s="129" t="s">
        <v>37</v>
      </c>
      <c r="B25" s="139"/>
      <c r="C25" s="139"/>
      <c r="D25" s="139"/>
      <c r="E25" s="139"/>
      <c r="F25" s="139"/>
      <c r="G25" s="139"/>
      <c r="H25" s="139"/>
      <c r="I25" s="139"/>
      <c r="J25" s="139"/>
      <c r="K25" s="139"/>
      <c r="L25" s="139"/>
      <c r="M25" s="139"/>
      <c r="N25" s="139"/>
      <c r="O25" s="139"/>
    </row>
    <row r="26" spans="1:15" ht="22.5" customHeight="1">
      <c r="A26" s="129" t="s">
        <v>38</v>
      </c>
      <c r="B26" s="139"/>
      <c r="C26" s="139"/>
      <c r="D26" s="139"/>
      <c r="E26" s="139"/>
      <c r="F26" s="139"/>
      <c r="G26" s="139"/>
      <c r="H26" s="139"/>
      <c r="I26" s="139"/>
      <c r="J26" s="139"/>
      <c r="K26" s="139"/>
      <c r="L26" s="139"/>
      <c r="M26" s="139"/>
      <c r="N26" s="139"/>
      <c r="O26" s="139"/>
    </row>
    <row r="27" spans="1:15" ht="22.5" customHeight="1">
      <c r="A27" s="129" t="s">
        <v>39</v>
      </c>
      <c r="B27" s="139"/>
      <c r="C27" s="139"/>
      <c r="D27" s="139"/>
      <c r="E27" s="139"/>
      <c r="F27" s="139"/>
      <c r="G27" s="139"/>
      <c r="H27" s="139"/>
      <c r="I27" s="139"/>
      <c r="J27" s="139"/>
      <c r="K27" s="139"/>
      <c r="L27" s="139"/>
      <c r="M27" s="139"/>
      <c r="N27" s="139"/>
      <c r="O27" s="139"/>
    </row>
    <row r="28" spans="1:15" ht="22.5" customHeight="1">
      <c r="A28" s="129" t="s">
        <v>40</v>
      </c>
      <c r="B28" s="139"/>
      <c r="C28" s="139"/>
      <c r="D28" s="139"/>
      <c r="E28" s="139"/>
      <c r="F28" s="139"/>
      <c r="G28" s="139"/>
      <c r="H28" s="139"/>
      <c r="I28" s="139"/>
      <c r="J28" s="139"/>
      <c r="K28" s="139"/>
      <c r="L28" s="139"/>
      <c r="M28" s="139"/>
      <c r="N28" s="139"/>
      <c r="O28" s="139"/>
    </row>
    <row r="29" spans="1:15" ht="31.5" customHeight="1">
      <c r="A29" s="138" t="s">
        <v>41</v>
      </c>
      <c r="B29" s="132"/>
      <c r="C29" s="132"/>
      <c r="D29" s="132"/>
      <c r="E29" s="132"/>
      <c r="F29" s="132"/>
      <c r="G29" s="132"/>
      <c r="H29" s="132"/>
      <c r="I29" s="132"/>
      <c r="J29" s="132"/>
      <c r="K29" s="132"/>
      <c r="L29" s="132"/>
      <c r="M29" s="132"/>
      <c r="N29" s="132"/>
      <c r="O29" s="132"/>
    </row>
    <row r="30" spans="1:15" ht="23.25" customHeight="1">
      <c r="A30" s="129" t="s">
        <v>42</v>
      </c>
      <c r="B30" s="139"/>
      <c r="C30" s="139"/>
      <c r="D30" s="139"/>
      <c r="E30" s="139"/>
      <c r="F30" s="139"/>
      <c r="G30" s="139"/>
      <c r="H30" s="139"/>
      <c r="I30" s="139"/>
      <c r="J30" s="139"/>
      <c r="K30" s="139"/>
      <c r="L30" s="139"/>
      <c r="M30" s="139"/>
      <c r="N30" s="139"/>
      <c r="O30" s="139"/>
    </row>
    <row r="31" spans="1:15" ht="42.75" customHeight="1">
      <c r="A31" s="129" t="s">
        <v>43</v>
      </c>
      <c r="B31" s="139"/>
      <c r="C31" s="139"/>
      <c r="D31" s="139"/>
      <c r="E31" s="139"/>
      <c r="F31" s="139"/>
      <c r="G31" s="139"/>
      <c r="H31" s="139"/>
      <c r="I31" s="139"/>
      <c r="J31" s="139"/>
      <c r="K31" s="139"/>
      <c r="L31" s="139"/>
      <c r="M31" s="139"/>
      <c r="N31" s="139"/>
      <c r="O31" s="139"/>
    </row>
    <row r="32" spans="1:15" ht="27.75" customHeight="1">
      <c r="A32" s="138" t="s">
        <v>44</v>
      </c>
      <c r="B32" s="132"/>
      <c r="C32" s="132"/>
      <c r="D32" s="132"/>
      <c r="E32" s="132"/>
      <c r="F32" s="132"/>
      <c r="G32" s="132"/>
      <c r="H32" s="132"/>
      <c r="I32" s="132"/>
      <c r="J32" s="132"/>
      <c r="K32" s="132"/>
      <c r="L32" s="132"/>
      <c r="M32" s="132"/>
      <c r="N32" s="132"/>
      <c r="O32" s="132"/>
    </row>
    <row r="33" spans="1:15" ht="24" customHeight="1">
      <c r="A33" s="129" t="s">
        <v>45</v>
      </c>
      <c r="B33" s="139"/>
      <c r="C33" s="139"/>
      <c r="D33" s="139"/>
      <c r="E33" s="139"/>
      <c r="F33" s="139"/>
      <c r="G33" s="139"/>
      <c r="H33" s="139"/>
      <c r="I33" s="139"/>
      <c r="J33" s="139"/>
      <c r="K33" s="139"/>
      <c r="L33" s="139"/>
      <c r="M33" s="139"/>
      <c r="N33" s="139"/>
      <c r="O33" s="139"/>
    </row>
    <row r="34" spans="1:15" ht="30.75" customHeight="1">
      <c r="A34" s="129" t="s">
        <v>46</v>
      </c>
      <c r="B34" s="139"/>
      <c r="C34" s="139"/>
      <c r="D34" s="139"/>
      <c r="E34" s="139"/>
      <c r="F34" s="139"/>
      <c r="G34" s="139"/>
      <c r="H34" s="139"/>
      <c r="I34" s="139"/>
      <c r="J34" s="139"/>
      <c r="K34" s="139"/>
      <c r="L34" s="139"/>
      <c r="M34" s="139"/>
      <c r="N34" s="139"/>
      <c r="O34" s="139"/>
    </row>
    <row r="35" spans="1:15" ht="22.5" customHeight="1">
      <c r="A35" s="129" t="s">
        <v>47</v>
      </c>
      <c r="B35" s="139"/>
      <c r="C35" s="139"/>
      <c r="D35" s="139"/>
      <c r="E35" s="139"/>
      <c r="F35" s="139"/>
      <c r="G35" s="139"/>
      <c r="H35" s="139"/>
      <c r="I35" s="139"/>
      <c r="J35" s="139"/>
      <c r="K35" s="139"/>
      <c r="L35" s="139"/>
      <c r="M35" s="139"/>
      <c r="N35" s="139"/>
      <c r="O35" s="139"/>
    </row>
    <row r="36" spans="1:15" ht="35.25" customHeight="1">
      <c r="A36" s="137" t="s">
        <v>48</v>
      </c>
      <c r="B36" s="132"/>
      <c r="C36" s="132"/>
      <c r="D36" s="132"/>
      <c r="E36" s="132"/>
      <c r="F36" s="132"/>
      <c r="G36" s="132"/>
      <c r="H36" s="132"/>
      <c r="I36" s="132"/>
      <c r="J36" s="132"/>
      <c r="K36" s="132"/>
      <c r="L36" s="132"/>
      <c r="M36" s="132"/>
      <c r="N36" s="132"/>
      <c r="O36" s="132"/>
    </row>
    <row r="37" spans="1:15" ht="27" customHeight="1">
      <c r="A37" s="131" t="s">
        <v>49</v>
      </c>
      <c r="B37" s="132"/>
      <c r="C37" s="132"/>
      <c r="D37" s="132"/>
      <c r="E37" s="132"/>
      <c r="F37" s="132"/>
      <c r="G37" s="132"/>
      <c r="H37" s="132"/>
      <c r="I37" s="132"/>
      <c r="J37" s="132"/>
      <c r="K37" s="132"/>
      <c r="L37" s="132"/>
      <c r="M37" s="132"/>
      <c r="N37" s="132"/>
      <c r="O37" s="132"/>
    </row>
    <row r="38" spans="1:15">
      <c r="A38" s="48">
        <v>10101012</v>
      </c>
      <c r="B38" s="76" t="s">
        <v>50</v>
      </c>
      <c r="C38" s="49">
        <v>1.232</v>
      </c>
      <c r="D38" s="49" t="s">
        <v>51</v>
      </c>
      <c r="E38" s="77"/>
      <c r="F38" s="77"/>
      <c r="G38" s="49"/>
      <c r="H38" s="49"/>
      <c r="I38" s="49"/>
      <c r="J38" s="49"/>
      <c r="K38" s="83"/>
      <c r="L38" s="83"/>
      <c r="M38" s="83"/>
      <c r="N38" s="83"/>
      <c r="O38" s="53">
        <v>121.34</v>
      </c>
    </row>
    <row r="39" spans="1:15">
      <c r="A39" s="48">
        <v>10101020</v>
      </c>
      <c r="B39" s="76" t="s">
        <v>52</v>
      </c>
      <c r="C39" s="49">
        <v>1</v>
      </c>
      <c r="D39" s="49" t="s">
        <v>53</v>
      </c>
      <c r="E39" s="77"/>
      <c r="F39" s="49"/>
      <c r="G39" s="49"/>
      <c r="H39" s="49"/>
      <c r="I39" s="49"/>
      <c r="J39" s="49"/>
      <c r="K39" s="53">
        <f>VLOOKUP(D39,Porte2026Geral,24,FALSE)</f>
        <v>144.19999999999999</v>
      </c>
      <c r="L39" s="53">
        <f>ROUND(C39*K39,2)</f>
        <v>144.19999999999999</v>
      </c>
      <c r="M39" s="53"/>
      <c r="N39" s="83"/>
      <c r="O39" s="53">
        <f>ROUND(L39+M39+JR3943,2)</f>
        <v>144.19999999999999</v>
      </c>
    </row>
    <row r="40" spans="1:15">
      <c r="A40" s="76">
        <v>10101039</v>
      </c>
      <c r="B40" s="76" t="s">
        <v>54</v>
      </c>
      <c r="C40" s="49">
        <v>1.232</v>
      </c>
      <c r="D40" s="49" t="s">
        <v>51</v>
      </c>
      <c r="E40" s="77"/>
      <c r="F40" s="49"/>
      <c r="G40" s="49"/>
      <c r="H40" s="49"/>
      <c r="I40" s="49"/>
      <c r="J40" s="49"/>
      <c r="K40" s="83"/>
      <c r="L40" s="83"/>
      <c r="M40" s="83"/>
      <c r="N40" s="83"/>
      <c r="O40" s="53">
        <v>121.34</v>
      </c>
    </row>
    <row r="41" spans="1:15" ht="22.5" customHeight="1">
      <c r="A41" s="129" t="s">
        <v>55</v>
      </c>
      <c r="B41" s="130"/>
      <c r="C41" s="130"/>
      <c r="D41" s="130"/>
      <c r="E41" s="130"/>
      <c r="F41" s="130"/>
      <c r="G41" s="130"/>
      <c r="H41" s="130"/>
      <c r="I41" s="130"/>
      <c r="J41" s="130"/>
      <c r="K41" s="130"/>
      <c r="L41" s="130"/>
      <c r="M41" s="130"/>
      <c r="N41" s="130"/>
      <c r="O41" s="130"/>
    </row>
    <row r="42" spans="1:15" ht="22.5" customHeight="1">
      <c r="A42" s="129" t="s">
        <v>56</v>
      </c>
      <c r="B42" s="130"/>
      <c r="C42" s="130"/>
      <c r="D42" s="130"/>
      <c r="E42" s="130"/>
      <c r="F42" s="130"/>
      <c r="G42" s="130"/>
      <c r="H42" s="130"/>
      <c r="I42" s="130"/>
      <c r="J42" s="130"/>
      <c r="K42" s="130"/>
      <c r="L42" s="130"/>
      <c r="M42" s="130"/>
      <c r="N42" s="130"/>
      <c r="O42" s="130"/>
    </row>
    <row r="43" spans="1:15" ht="22.5" customHeight="1">
      <c r="A43" s="129" t="s">
        <v>57</v>
      </c>
      <c r="B43" s="130"/>
      <c r="C43" s="130"/>
      <c r="D43" s="130"/>
      <c r="E43" s="130"/>
      <c r="F43" s="130"/>
      <c r="G43" s="130"/>
      <c r="H43" s="130"/>
      <c r="I43" s="130"/>
      <c r="J43" s="130"/>
      <c r="K43" s="130"/>
      <c r="L43" s="130"/>
      <c r="M43" s="130"/>
      <c r="N43" s="130"/>
      <c r="O43" s="130"/>
    </row>
    <row r="44" spans="1:15" ht="22.5" customHeight="1">
      <c r="A44" s="129" t="s">
        <v>58</v>
      </c>
      <c r="B44" s="130"/>
      <c r="C44" s="130"/>
      <c r="D44" s="130"/>
      <c r="E44" s="130"/>
      <c r="F44" s="130"/>
      <c r="G44" s="130"/>
      <c r="H44" s="130"/>
      <c r="I44" s="130"/>
      <c r="J44" s="130"/>
      <c r="K44" s="130"/>
      <c r="L44" s="130"/>
      <c r="M44" s="130"/>
      <c r="N44" s="130"/>
      <c r="O44" s="130"/>
    </row>
    <row r="45" spans="1:15" ht="22.5" customHeight="1">
      <c r="A45" s="129" t="s">
        <v>59</v>
      </c>
      <c r="B45" s="130"/>
      <c r="C45" s="130"/>
      <c r="D45" s="130"/>
      <c r="E45" s="130"/>
      <c r="F45" s="130"/>
      <c r="G45" s="130"/>
      <c r="H45" s="130"/>
      <c r="I45" s="130"/>
      <c r="J45" s="130"/>
      <c r="K45" s="130"/>
      <c r="L45" s="130"/>
      <c r="M45" s="130"/>
      <c r="N45" s="130"/>
      <c r="O45" s="130"/>
    </row>
    <row r="46" spans="1:15" ht="22.5" customHeight="1">
      <c r="A46" s="129" t="s">
        <v>60</v>
      </c>
      <c r="B46" s="130"/>
      <c r="C46" s="130"/>
      <c r="D46" s="130"/>
      <c r="E46" s="130"/>
      <c r="F46" s="130"/>
      <c r="G46" s="130"/>
      <c r="H46" s="130"/>
      <c r="I46" s="130"/>
      <c r="J46" s="130"/>
      <c r="K46" s="130"/>
      <c r="L46" s="130"/>
      <c r="M46" s="130"/>
      <c r="N46" s="130"/>
      <c r="O46" s="130"/>
    </row>
    <row r="47" spans="1:15" ht="22.5" customHeight="1">
      <c r="A47" s="129" t="s">
        <v>61</v>
      </c>
      <c r="B47" s="130"/>
      <c r="C47" s="130"/>
      <c r="D47" s="130"/>
      <c r="E47" s="130"/>
      <c r="F47" s="130"/>
      <c r="G47" s="130"/>
      <c r="H47" s="130"/>
      <c r="I47" s="130"/>
      <c r="J47" s="130"/>
      <c r="K47" s="130"/>
      <c r="L47" s="130"/>
      <c r="M47" s="130"/>
      <c r="N47" s="130"/>
      <c r="O47" s="130"/>
    </row>
    <row r="48" spans="1:15" ht="22.5" customHeight="1">
      <c r="A48" s="129" t="s">
        <v>62</v>
      </c>
      <c r="B48" s="130"/>
      <c r="C48" s="130"/>
      <c r="D48" s="130"/>
      <c r="E48" s="130"/>
      <c r="F48" s="130"/>
      <c r="G48" s="130"/>
      <c r="H48" s="130"/>
      <c r="I48" s="130"/>
      <c r="J48" s="130"/>
      <c r="K48" s="130"/>
      <c r="L48" s="130"/>
      <c r="M48" s="130"/>
      <c r="N48" s="130"/>
      <c r="O48" s="130"/>
    </row>
    <row r="49" spans="1:15" ht="27.75" customHeight="1">
      <c r="A49" s="131" t="s">
        <v>63</v>
      </c>
      <c r="B49" s="132"/>
      <c r="C49" s="132"/>
      <c r="D49" s="132"/>
      <c r="E49" s="132"/>
      <c r="F49" s="132"/>
      <c r="G49" s="132"/>
      <c r="H49" s="132"/>
      <c r="I49" s="132"/>
      <c r="J49" s="132"/>
      <c r="K49" s="132"/>
      <c r="L49" s="132"/>
      <c r="M49" s="132"/>
      <c r="N49" s="132"/>
      <c r="O49" s="132"/>
    </row>
    <row r="50" spans="1:15">
      <c r="A50" s="48">
        <v>10102019</v>
      </c>
      <c r="B50" s="48" t="s">
        <v>64</v>
      </c>
      <c r="C50" s="49">
        <v>1.4302999999999999</v>
      </c>
      <c r="D50" s="49" t="s">
        <v>65</v>
      </c>
      <c r="E50" s="51"/>
      <c r="F50" s="52"/>
      <c r="G50" s="52"/>
      <c r="H50" s="52"/>
      <c r="I50" s="52"/>
      <c r="J50" s="52"/>
      <c r="K50" s="53">
        <f>VLOOKUP(D50,Porte2026Geral,24,FALSE)</f>
        <v>65.56</v>
      </c>
      <c r="L50" s="53">
        <f>ROUND(C50*K50,2)</f>
        <v>93.77</v>
      </c>
      <c r="M50" s="53">
        <f>IF(E50&gt;0,ROUND(E50*UCO!$A$14,2),0)</f>
        <v>0</v>
      </c>
      <c r="N50" s="53">
        <f>IF(I50&gt;0,ROUND(I50*Filme!$B$3,2),0)</f>
        <v>0</v>
      </c>
      <c r="O50" s="53">
        <f>ROUND(L50+M50+N50,2)</f>
        <v>93.77</v>
      </c>
    </row>
    <row r="51" spans="1:15" ht="22.5" customHeight="1">
      <c r="A51" s="129" t="s">
        <v>66</v>
      </c>
      <c r="B51" s="130"/>
      <c r="C51" s="130"/>
      <c r="D51" s="130"/>
      <c r="E51" s="130"/>
      <c r="F51" s="130"/>
      <c r="G51" s="130"/>
      <c r="H51" s="130"/>
      <c r="I51" s="130"/>
      <c r="J51" s="130"/>
      <c r="K51" s="130"/>
      <c r="L51" s="130"/>
      <c r="M51" s="130"/>
      <c r="N51" s="130"/>
      <c r="O51" s="130"/>
    </row>
    <row r="52" spans="1:15" ht="22.5" customHeight="1">
      <c r="A52" s="129" t="s">
        <v>67</v>
      </c>
      <c r="B52" s="130"/>
      <c r="C52" s="130"/>
      <c r="D52" s="130"/>
      <c r="E52" s="130"/>
      <c r="F52" s="130"/>
      <c r="G52" s="130"/>
      <c r="H52" s="130"/>
      <c r="I52" s="130"/>
      <c r="J52" s="130"/>
      <c r="K52" s="130"/>
      <c r="L52" s="130"/>
      <c r="M52" s="130"/>
      <c r="N52" s="130"/>
      <c r="O52" s="130"/>
    </row>
    <row r="53" spans="1:15" ht="29.25" customHeight="1">
      <c r="A53" s="131" t="s">
        <v>68</v>
      </c>
      <c r="B53" s="132"/>
      <c r="C53" s="132"/>
      <c r="D53" s="132"/>
      <c r="E53" s="132"/>
      <c r="F53" s="132"/>
      <c r="G53" s="132"/>
      <c r="H53" s="132"/>
      <c r="I53" s="132"/>
      <c r="J53" s="132"/>
      <c r="K53" s="132"/>
      <c r="L53" s="132"/>
      <c r="M53" s="132"/>
      <c r="N53" s="132"/>
      <c r="O53" s="132"/>
    </row>
    <row r="54" spans="1:15">
      <c r="A54" s="48">
        <v>10103015</v>
      </c>
      <c r="B54" s="48" t="s">
        <v>69</v>
      </c>
      <c r="C54" s="49">
        <v>0.54449999999999998</v>
      </c>
      <c r="D54" s="49" t="s">
        <v>70</v>
      </c>
      <c r="E54" s="52"/>
      <c r="F54" s="52"/>
      <c r="G54" s="52"/>
      <c r="H54" s="52"/>
      <c r="I54" s="52"/>
      <c r="J54" s="52"/>
      <c r="K54" s="53">
        <f>VLOOKUP(D54,Porte2026Geral,24,FALSE)</f>
        <v>209.71</v>
      </c>
      <c r="L54" s="53">
        <f>ROUND(C54*K54,2)</f>
        <v>114.19</v>
      </c>
      <c r="M54" s="53">
        <f>IF(E54&gt;0,ROUND(E54*UCO!$A$14,2),0)</f>
        <v>0</v>
      </c>
      <c r="N54" s="53">
        <f>IF(I54&gt;0,ROUND(I54*Filme!$B$3,2),0)</f>
        <v>0</v>
      </c>
      <c r="O54" s="53">
        <f>ROUND(L54+M54+N54,2)</f>
        <v>114.19</v>
      </c>
    </row>
    <row r="55" spans="1:15">
      <c r="A55" s="48">
        <v>10103023</v>
      </c>
      <c r="B55" s="48" t="s">
        <v>71</v>
      </c>
      <c r="C55" s="49">
        <v>0.53773000000000004</v>
      </c>
      <c r="D55" s="49" t="s">
        <v>72</v>
      </c>
      <c r="E55" s="52"/>
      <c r="F55" s="52"/>
      <c r="G55" s="52"/>
      <c r="H55" s="52"/>
      <c r="I55" s="52"/>
      <c r="J55" s="52"/>
      <c r="K55" s="53">
        <f>VLOOKUP(D55,Porte2026Geral,24,FALSE)</f>
        <v>309.68</v>
      </c>
      <c r="L55" s="53">
        <f>ROUND(C55*K55,2)</f>
        <v>166.52</v>
      </c>
      <c r="M55" s="53">
        <f>IF(E55&gt;0,ROUND(E55*UCO!$A$14,2),0)</f>
        <v>0</v>
      </c>
      <c r="N55" s="53">
        <f>IF(I55&gt;0,ROUND(I55*Filme!$B$3,2),0)</f>
        <v>0</v>
      </c>
      <c r="O55" s="53">
        <f>ROUND(L55+M55+N55,2)</f>
        <v>166.52</v>
      </c>
    </row>
    <row r="56" spans="1:15">
      <c r="A56" s="48">
        <v>10103031</v>
      </c>
      <c r="B56" s="48" t="s">
        <v>73</v>
      </c>
      <c r="C56" s="49">
        <v>1</v>
      </c>
      <c r="D56" s="49" t="s">
        <v>74</v>
      </c>
      <c r="E56" s="52"/>
      <c r="F56" s="52"/>
      <c r="G56" s="52"/>
      <c r="H56" s="52"/>
      <c r="I56" s="52"/>
      <c r="J56" s="52"/>
      <c r="K56" s="53">
        <f>VLOOKUP(D56,Porte2026Geral,24,FALSE)</f>
        <v>360.46</v>
      </c>
      <c r="L56" s="53">
        <f>ROUND(C56*K56,2)</f>
        <v>360.46</v>
      </c>
      <c r="M56" s="53">
        <f>IF(E56&gt;0,ROUND(E56*UCO!$A$14,2),0)</f>
        <v>0</v>
      </c>
      <c r="N56" s="53">
        <f>IF(I56&gt;0,ROUND(I56*Filme!$B$3,2),0)</f>
        <v>0</v>
      </c>
      <c r="O56" s="53">
        <f>ROUND(L56+M56+N56,2)</f>
        <v>360.46</v>
      </c>
    </row>
    <row r="57" spans="1:15" ht="22.5" customHeight="1">
      <c r="A57" s="129" t="s">
        <v>75</v>
      </c>
      <c r="B57" s="130"/>
      <c r="C57" s="130"/>
      <c r="D57" s="130"/>
      <c r="E57" s="130"/>
      <c r="F57" s="130"/>
      <c r="G57" s="130"/>
      <c r="H57" s="130"/>
      <c r="I57" s="130"/>
      <c r="J57" s="130"/>
      <c r="K57" s="130"/>
      <c r="L57" s="130"/>
      <c r="M57" s="130"/>
      <c r="N57" s="130"/>
      <c r="O57" s="130"/>
    </row>
    <row r="58" spans="1:15" ht="22.5" customHeight="1">
      <c r="A58" s="129" t="s">
        <v>76</v>
      </c>
      <c r="B58" s="130"/>
      <c r="C58" s="130"/>
      <c r="D58" s="130"/>
      <c r="E58" s="130"/>
      <c r="F58" s="130"/>
      <c r="G58" s="130"/>
      <c r="H58" s="130"/>
      <c r="I58" s="130"/>
      <c r="J58" s="130"/>
      <c r="K58" s="130"/>
      <c r="L58" s="130"/>
      <c r="M58" s="130"/>
      <c r="N58" s="130"/>
      <c r="O58" s="130"/>
    </row>
    <row r="59" spans="1:15" ht="22.5" customHeight="1">
      <c r="A59" s="129" t="s">
        <v>77</v>
      </c>
      <c r="B59" s="130"/>
      <c r="C59" s="130"/>
      <c r="D59" s="130"/>
      <c r="E59" s="130"/>
      <c r="F59" s="130"/>
      <c r="G59" s="130"/>
      <c r="H59" s="130"/>
      <c r="I59" s="130"/>
      <c r="J59" s="130"/>
      <c r="K59" s="130"/>
      <c r="L59" s="130"/>
      <c r="M59" s="130"/>
      <c r="N59" s="130"/>
      <c r="O59" s="130"/>
    </row>
    <row r="60" spans="1:15" ht="22.5" customHeight="1">
      <c r="A60" s="129" t="s">
        <v>78</v>
      </c>
      <c r="B60" s="130"/>
      <c r="C60" s="130"/>
      <c r="D60" s="130"/>
      <c r="E60" s="130"/>
      <c r="F60" s="130"/>
      <c r="G60" s="130"/>
      <c r="H60" s="130"/>
      <c r="I60" s="130"/>
      <c r="J60" s="130"/>
      <c r="K60" s="130"/>
      <c r="L60" s="130"/>
      <c r="M60" s="130"/>
      <c r="N60" s="130"/>
      <c r="O60" s="130"/>
    </row>
    <row r="61" spans="1:15" ht="22.5" customHeight="1">
      <c r="A61" s="129" t="s">
        <v>79</v>
      </c>
      <c r="B61" s="130"/>
      <c r="C61" s="130"/>
      <c r="D61" s="130"/>
      <c r="E61" s="130"/>
      <c r="F61" s="130"/>
      <c r="G61" s="130"/>
      <c r="H61" s="130"/>
      <c r="I61" s="130"/>
      <c r="J61" s="130"/>
      <c r="K61" s="130"/>
      <c r="L61" s="130"/>
      <c r="M61" s="130"/>
      <c r="N61" s="130"/>
      <c r="O61" s="130"/>
    </row>
    <row r="62" spans="1:15" ht="22.5" customHeight="1">
      <c r="A62" s="129" t="s">
        <v>80</v>
      </c>
      <c r="B62" s="130"/>
      <c r="C62" s="130"/>
      <c r="D62" s="130"/>
      <c r="E62" s="130"/>
      <c r="F62" s="130"/>
      <c r="G62" s="130"/>
      <c r="H62" s="130"/>
      <c r="I62" s="130"/>
      <c r="J62" s="130"/>
      <c r="K62" s="130"/>
      <c r="L62" s="130"/>
      <c r="M62" s="130"/>
      <c r="N62" s="130"/>
      <c r="O62" s="130"/>
    </row>
    <row r="63" spans="1:15" ht="27.75" customHeight="1">
      <c r="A63" s="131" t="s">
        <v>81</v>
      </c>
      <c r="B63" s="132"/>
      <c r="C63" s="132"/>
      <c r="D63" s="132"/>
      <c r="E63" s="132"/>
      <c r="F63" s="132"/>
      <c r="G63" s="132"/>
      <c r="H63" s="132"/>
      <c r="I63" s="132"/>
      <c r="J63" s="132"/>
      <c r="K63" s="132"/>
      <c r="L63" s="132"/>
      <c r="M63" s="132"/>
      <c r="N63" s="132"/>
      <c r="O63" s="132"/>
    </row>
    <row r="64" spans="1:15">
      <c r="A64" s="48">
        <v>10104011</v>
      </c>
      <c r="B64" s="48" t="s">
        <v>82</v>
      </c>
      <c r="C64" s="49">
        <v>1</v>
      </c>
      <c r="D64" s="49" t="s">
        <v>51</v>
      </c>
      <c r="E64" s="52"/>
      <c r="F64" s="52"/>
      <c r="G64" s="52"/>
      <c r="H64" s="52"/>
      <c r="I64" s="52"/>
      <c r="J64" s="52"/>
      <c r="K64" s="53">
        <f>VLOOKUP(D64,Porte2026Geral,24,FALSE)</f>
        <v>88.48</v>
      </c>
      <c r="L64" s="53">
        <f>ROUND(C64*K64,2)</f>
        <v>88.48</v>
      </c>
      <c r="M64" s="53">
        <f>IF(E64&gt;0,ROUND(E64*UCO!$A$14,2),0)</f>
        <v>0</v>
      </c>
      <c r="N64" s="53">
        <f>IF(I64&gt;0,ROUND(I64*Filme!$B$3,2),0)</f>
        <v>0</v>
      </c>
      <c r="O64" s="53">
        <f>ROUND(L64+M64+N64,2)</f>
        <v>88.48</v>
      </c>
    </row>
    <row r="65" spans="1:15">
      <c r="A65" s="48">
        <v>10104020</v>
      </c>
      <c r="B65" s="48" t="s">
        <v>83</v>
      </c>
      <c r="C65" s="49">
        <v>1</v>
      </c>
      <c r="D65" s="49" t="s">
        <v>70</v>
      </c>
      <c r="E65" s="51"/>
      <c r="F65" s="52"/>
      <c r="G65" s="52"/>
      <c r="H65" s="52"/>
      <c r="I65" s="52"/>
      <c r="J65" s="52"/>
      <c r="K65" s="53">
        <f>VLOOKUP(D65,Porte2026Geral,24,FALSE)</f>
        <v>209.71</v>
      </c>
      <c r="L65" s="53">
        <f>ROUND(C65*K65,2)</f>
        <v>209.71</v>
      </c>
      <c r="M65" s="53">
        <f>IF(E65&gt;0,ROUND(E65*UCO!$A$14,2),0)</f>
        <v>0</v>
      </c>
      <c r="N65" s="53">
        <f>IF(I65&gt;0,ROUND(I65*Filme!$B$3,2),0)</f>
        <v>0</v>
      </c>
      <c r="O65" s="53">
        <f>ROUND(L65+M65+N65,2)</f>
        <v>209.71</v>
      </c>
    </row>
    <row r="66" spans="1:15" ht="22.5" customHeight="1">
      <c r="A66" s="129" t="s">
        <v>84</v>
      </c>
      <c r="B66" s="130"/>
      <c r="C66" s="130"/>
      <c r="D66" s="130"/>
      <c r="E66" s="130"/>
      <c r="F66" s="130"/>
      <c r="G66" s="130"/>
      <c r="H66" s="130"/>
      <c r="I66" s="130"/>
      <c r="J66" s="130"/>
      <c r="K66" s="130"/>
      <c r="L66" s="130"/>
      <c r="M66" s="130"/>
      <c r="N66" s="130"/>
      <c r="O66" s="130"/>
    </row>
    <row r="67" spans="1:15" ht="22.5" customHeight="1">
      <c r="A67" s="129" t="s">
        <v>85</v>
      </c>
      <c r="B67" s="130"/>
      <c r="C67" s="130"/>
      <c r="D67" s="130"/>
      <c r="E67" s="130"/>
      <c r="F67" s="130"/>
      <c r="G67" s="130"/>
      <c r="H67" s="130"/>
      <c r="I67" s="130"/>
      <c r="J67" s="130"/>
      <c r="K67" s="130"/>
      <c r="L67" s="130"/>
      <c r="M67" s="130"/>
      <c r="N67" s="130"/>
      <c r="O67" s="130"/>
    </row>
    <row r="68" spans="1:15" ht="22.5" customHeight="1">
      <c r="A68" s="129" t="s">
        <v>86</v>
      </c>
      <c r="B68" s="130"/>
      <c r="C68" s="130"/>
      <c r="D68" s="130"/>
      <c r="E68" s="130"/>
      <c r="F68" s="130"/>
      <c r="G68" s="130"/>
      <c r="H68" s="130"/>
      <c r="I68" s="130"/>
      <c r="J68" s="130"/>
      <c r="K68" s="130"/>
      <c r="L68" s="130"/>
      <c r="M68" s="130"/>
      <c r="N68" s="130"/>
      <c r="O68" s="130"/>
    </row>
    <row r="69" spans="1:15" ht="22.5" customHeight="1">
      <c r="A69" s="129" t="s">
        <v>87</v>
      </c>
      <c r="B69" s="130"/>
      <c r="C69" s="130"/>
      <c r="D69" s="130"/>
      <c r="E69" s="130"/>
      <c r="F69" s="130"/>
      <c r="G69" s="130"/>
      <c r="H69" s="130"/>
      <c r="I69" s="130"/>
      <c r="J69" s="130"/>
      <c r="K69" s="130"/>
      <c r="L69" s="130"/>
      <c r="M69" s="130"/>
      <c r="N69" s="130"/>
      <c r="O69" s="130"/>
    </row>
    <row r="70" spans="1:15" ht="22.5" customHeight="1">
      <c r="A70" s="129" t="s">
        <v>88</v>
      </c>
      <c r="B70" s="130"/>
      <c r="C70" s="130"/>
      <c r="D70" s="130"/>
      <c r="E70" s="130"/>
      <c r="F70" s="130"/>
      <c r="G70" s="130"/>
      <c r="H70" s="130"/>
      <c r="I70" s="130"/>
      <c r="J70" s="130"/>
      <c r="K70" s="130"/>
      <c r="L70" s="130"/>
      <c r="M70" s="130"/>
      <c r="N70" s="130"/>
      <c r="O70" s="130"/>
    </row>
    <row r="71" spans="1:15" ht="28.5" customHeight="1">
      <c r="A71" s="131" t="s">
        <v>89</v>
      </c>
      <c r="B71" s="132"/>
      <c r="C71" s="132"/>
      <c r="D71" s="132"/>
      <c r="E71" s="132"/>
      <c r="F71" s="132"/>
      <c r="G71" s="132"/>
      <c r="H71" s="132"/>
      <c r="I71" s="132"/>
      <c r="J71" s="132"/>
      <c r="K71" s="132"/>
      <c r="L71" s="132"/>
      <c r="M71" s="132"/>
      <c r="N71" s="132"/>
      <c r="O71" s="132"/>
    </row>
    <row r="72" spans="1:15">
      <c r="A72" s="48">
        <v>10105034</v>
      </c>
      <c r="B72" s="48" t="s">
        <v>90</v>
      </c>
      <c r="C72" s="49">
        <v>1</v>
      </c>
      <c r="D72" s="49" t="s">
        <v>70</v>
      </c>
      <c r="E72" s="51"/>
      <c r="F72" s="52"/>
      <c r="G72" s="52"/>
      <c r="H72" s="52"/>
      <c r="I72" s="52"/>
      <c r="J72" s="52"/>
      <c r="K72" s="53">
        <f>VLOOKUP(D72,Porte2026Geral,24,FALSE)</f>
        <v>209.71</v>
      </c>
      <c r="L72" s="53">
        <f>ROUND(C72*K72,2)</f>
        <v>209.71</v>
      </c>
      <c r="M72" s="53">
        <f>IF(E72&gt;0,ROUND(E72*UCO!$A$14,2),0)</f>
        <v>0</v>
      </c>
      <c r="N72" s="53">
        <f>IF(I72&gt;0,ROUND(I72*Filme!$B$3,2),0)</f>
        <v>0</v>
      </c>
      <c r="O72" s="53">
        <f>L72+M72+N72</f>
        <v>209.71</v>
      </c>
    </row>
    <row r="73" spans="1:15">
      <c r="A73" s="48">
        <v>10105042</v>
      </c>
      <c r="B73" s="48" t="s">
        <v>91</v>
      </c>
      <c r="C73" s="49">
        <v>1</v>
      </c>
      <c r="D73" s="49" t="s">
        <v>51</v>
      </c>
      <c r="E73" s="51"/>
      <c r="F73" s="52"/>
      <c r="G73" s="52"/>
      <c r="H73" s="52"/>
      <c r="I73" s="52"/>
      <c r="J73" s="52"/>
      <c r="K73" s="53">
        <f>VLOOKUP(D73,Porte2026Geral,24,FALSE)</f>
        <v>88.48</v>
      </c>
      <c r="L73" s="53">
        <f>ROUND(C73*K73,2)</f>
        <v>88.48</v>
      </c>
      <c r="M73" s="53">
        <f>IF(E73&gt;0,ROUND(E73*UCO!$A$14,2),0)</f>
        <v>0</v>
      </c>
      <c r="N73" s="53">
        <f>IF(I73&gt;0,ROUND(I73*Filme!$B$3,2),0)</f>
        <v>0</v>
      </c>
      <c r="O73" s="53">
        <f>L73+M73+N73</f>
        <v>88.48</v>
      </c>
    </row>
    <row r="74" spans="1:15">
      <c r="A74" s="48">
        <v>10105050</v>
      </c>
      <c r="B74" s="48" t="s">
        <v>92</v>
      </c>
      <c r="C74" s="49">
        <v>1</v>
      </c>
      <c r="D74" s="49" t="s">
        <v>93</v>
      </c>
      <c r="E74" s="51"/>
      <c r="F74" s="52"/>
      <c r="G74" s="52"/>
      <c r="H74" s="52"/>
      <c r="I74" s="52"/>
      <c r="J74" s="52"/>
      <c r="K74" s="53">
        <f>VLOOKUP(D74,Porte2026Geral,24,FALSE)</f>
        <v>250.68</v>
      </c>
      <c r="L74" s="53">
        <f>ROUND(C74*K74,2)</f>
        <v>250.68</v>
      </c>
      <c r="M74" s="53">
        <f>IF(E74&gt;0,ROUND(E74*UCO!$A$14,2),0)</f>
        <v>0</v>
      </c>
      <c r="N74" s="53">
        <f>IF(I74&gt;0,ROUND(I74*Filme!$B$3,2),0)</f>
        <v>0</v>
      </c>
      <c r="O74" s="53">
        <f>ROUND(L74+M74+N74,2)</f>
        <v>250.68</v>
      </c>
    </row>
    <row r="75" spans="1:15">
      <c r="A75" s="48">
        <v>10105069</v>
      </c>
      <c r="B75" s="48" t="s">
        <v>94</v>
      </c>
      <c r="C75" s="49">
        <v>1</v>
      </c>
      <c r="D75" s="49" t="s">
        <v>51</v>
      </c>
      <c r="E75" s="51"/>
      <c r="F75" s="52"/>
      <c r="G75" s="52"/>
      <c r="H75" s="52"/>
      <c r="I75" s="52"/>
      <c r="J75" s="52"/>
      <c r="K75" s="53">
        <f>VLOOKUP(D75,Porte2026Geral,24,FALSE)</f>
        <v>88.48</v>
      </c>
      <c r="L75" s="53">
        <f>ROUND(C75*K75,2)</f>
        <v>88.48</v>
      </c>
      <c r="M75" s="53">
        <f>IF(E75&gt;0,ROUND(E75*UCO!$A$14,2),0)</f>
        <v>0</v>
      </c>
      <c r="N75" s="53">
        <f>IF(I75&gt;0,ROUND(I75*Filme!$B$3,2),0)</f>
        <v>0</v>
      </c>
      <c r="O75" s="53">
        <f>ROUND(L75+M75+N75,2)</f>
        <v>88.48</v>
      </c>
    </row>
    <row r="76" spans="1:15" ht="22.5">
      <c r="A76" s="48">
        <v>10105077</v>
      </c>
      <c r="B76" s="48" t="s">
        <v>95</v>
      </c>
      <c r="C76" s="49">
        <v>1</v>
      </c>
      <c r="D76" s="49" t="s">
        <v>51</v>
      </c>
      <c r="E76" s="51"/>
      <c r="F76" s="52"/>
      <c r="G76" s="52"/>
      <c r="H76" s="52"/>
      <c r="I76" s="52"/>
      <c r="J76" s="52"/>
      <c r="K76" s="53">
        <f>VLOOKUP(D76,Porte2026Geral,24,FALSE)</f>
        <v>88.48</v>
      </c>
      <c r="L76" s="53">
        <f>ROUND(C76*K76,2)</f>
        <v>88.48</v>
      </c>
      <c r="M76" s="53">
        <f>IF(E76&gt;0,ROUND(E76*UCO!$A$14,2),0)</f>
        <v>0</v>
      </c>
      <c r="N76" s="53">
        <f>IF(I76&gt;0,ROUND(I76*Filme!$B$3,2),0)</f>
        <v>0</v>
      </c>
      <c r="O76" s="53">
        <f>ROUND(L76+M76+N76,2)</f>
        <v>88.48</v>
      </c>
    </row>
    <row r="77" spans="1:15" ht="30" customHeight="1">
      <c r="A77" s="131" t="s">
        <v>96</v>
      </c>
      <c r="B77" s="132"/>
      <c r="C77" s="132"/>
      <c r="D77" s="132"/>
      <c r="E77" s="132"/>
      <c r="F77" s="132"/>
      <c r="G77" s="132"/>
      <c r="H77" s="132"/>
      <c r="I77" s="132"/>
      <c r="J77" s="132"/>
      <c r="K77" s="132"/>
      <c r="L77" s="132"/>
      <c r="M77" s="132"/>
      <c r="N77" s="132"/>
      <c r="O77" s="132"/>
    </row>
    <row r="78" spans="1:15">
      <c r="A78" s="48">
        <v>10106014</v>
      </c>
      <c r="B78" s="48" t="s">
        <v>97</v>
      </c>
      <c r="C78" s="49">
        <v>1</v>
      </c>
      <c r="D78" s="49" t="s">
        <v>93</v>
      </c>
      <c r="E78" s="51"/>
      <c r="F78" s="52"/>
      <c r="G78" s="52"/>
      <c r="H78" s="52"/>
      <c r="I78" s="52"/>
      <c r="J78" s="52"/>
      <c r="K78" s="53">
        <f>VLOOKUP(D78,Porte2026Geral,24,FALSE)</f>
        <v>250.68</v>
      </c>
      <c r="L78" s="53">
        <f>ROUND(C78*K78,2)</f>
        <v>250.68</v>
      </c>
      <c r="M78" s="53">
        <f>IF(E78&gt;0,ROUND(E78*UCO!$A$14,2),0)</f>
        <v>0</v>
      </c>
      <c r="N78" s="53">
        <f>IF(I78&gt;0,ROUND(I78*Filme!$B$3,2),0)</f>
        <v>0</v>
      </c>
      <c r="O78" s="53">
        <f>ROUND(L78+M78+N78,2)</f>
        <v>250.68</v>
      </c>
    </row>
    <row r="79" spans="1:15">
      <c r="A79" s="48">
        <v>10106030</v>
      </c>
      <c r="B79" s="48" t="s">
        <v>98</v>
      </c>
      <c r="C79" s="49">
        <v>1</v>
      </c>
      <c r="D79" s="49" t="s">
        <v>99</v>
      </c>
      <c r="E79" s="51"/>
      <c r="F79" s="52"/>
      <c r="G79" s="52"/>
      <c r="H79" s="52"/>
      <c r="I79" s="52"/>
      <c r="J79" s="52"/>
      <c r="K79" s="53">
        <f>VLOOKUP(D79,Porte2026Geral,24,FALSE)</f>
        <v>49.16</v>
      </c>
      <c r="L79" s="53">
        <f>ROUND(C79*K79,2)</f>
        <v>49.16</v>
      </c>
      <c r="M79" s="53">
        <f>IF(E79&gt;0,ROUND(E79*UCO!$A$14,2),0)</f>
        <v>0</v>
      </c>
      <c r="N79" s="53">
        <f>IF(I79&gt;0,ROUND(I79*Filme!$B$3,2),0)</f>
        <v>0</v>
      </c>
      <c r="O79" s="53">
        <f>ROUND(L79+M79+N79,2)</f>
        <v>49.16</v>
      </c>
    </row>
    <row r="80" spans="1:15">
      <c r="A80" s="48">
        <v>10106049</v>
      </c>
      <c r="B80" s="48" t="s">
        <v>100</v>
      </c>
      <c r="C80" s="49">
        <v>1</v>
      </c>
      <c r="D80" s="49" t="s">
        <v>51</v>
      </c>
      <c r="E80" s="51"/>
      <c r="F80" s="52"/>
      <c r="G80" s="52"/>
      <c r="H80" s="52"/>
      <c r="I80" s="52"/>
      <c r="J80" s="52"/>
      <c r="K80" s="53">
        <f>VLOOKUP(D80,Porte2026Geral,24,FALSE)</f>
        <v>88.48</v>
      </c>
      <c r="L80" s="53">
        <f>ROUND(C80*K80,2)</f>
        <v>88.48</v>
      </c>
      <c r="M80" s="53">
        <f>IF(E80&gt;0,ROUND(E80*UCO!$A$14,2),0)</f>
        <v>0</v>
      </c>
      <c r="N80" s="53">
        <f>IF(I80&gt;0,ROUND(I80*Filme!$B$3,2),0)</f>
        <v>0</v>
      </c>
      <c r="O80" s="53">
        <f>ROUND(L80+M80+N80,2)</f>
        <v>88.48</v>
      </c>
    </row>
    <row r="81" spans="1:15" ht="22.5">
      <c r="A81" s="78">
        <v>10106073</v>
      </c>
      <c r="B81" s="78" t="s">
        <v>101</v>
      </c>
      <c r="C81" s="79">
        <v>1</v>
      </c>
      <c r="D81" s="79" t="s">
        <v>102</v>
      </c>
      <c r="E81" s="80"/>
      <c r="F81" s="81"/>
      <c r="G81" s="81"/>
      <c r="H81" s="81"/>
      <c r="I81" s="81"/>
      <c r="J81" s="81"/>
      <c r="K81" s="53">
        <f>VLOOKUP(D81,Porte2026Geral,24,FALSE)</f>
        <v>183.5</v>
      </c>
      <c r="L81" s="82">
        <f>ROUND(C81*K81,2)</f>
        <v>183.5</v>
      </c>
      <c r="M81" s="82">
        <f>IF(E81&gt;0,ROUND(E81*UCO!$A$14,2),0)</f>
        <v>0</v>
      </c>
      <c r="N81" s="82">
        <f>IF(I81&gt;0,ROUND(I81*Filme!$B$3,2),0)</f>
        <v>0</v>
      </c>
      <c r="O81" s="82">
        <f>ROUND(L81+M81+N81,2)</f>
        <v>183.5</v>
      </c>
    </row>
    <row r="82" spans="1:15">
      <c r="A82" s="48">
        <v>10106146</v>
      </c>
      <c r="B82" s="48" t="s">
        <v>103</v>
      </c>
      <c r="C82" s="49">
        <v>1</v>
      </c>
      <c r="D82" s="50" t="s">
        <v>102</v>
      </c>
      <c r="E82" s="51"/>
      <c r="F82" s="52"/>
      <c r="G82" s="52"/>
      <c r="H82" s="52"/>
      <c r="I82" s="52"/>
      <c r="J82" s="52"/>
      <c r="K82" s="53">
        <f>VLOOKUP(D82,Porte2026Geral,24,FALSE)</f>
        <v>183.5</v>
      </c>
      <c r="L82" s="53">
        <f>ROUND(C82*K82,2)</f>
        <v>183.5</v>
      </c>
      <c r="M82" s="53">
        <f>IF(E82&gt;0,ROUND(E82*UCO!$A$14,2),0)</f>
        <v>0</v>
      </c>
      <c r="N82" s="53">
        <f>IF(I82&gt;0,ROUND(I82*Filme!$B$3,2),0)</f>
        <v>0</v>
      </c>
      <c r="O82" s="53">
        <f>ROUND(L82+M82+N82,2)</f>
        <v>183.5</v>
      </c>
    </row>
    <row r="83" spans="1:15" ht="22.5" customHeight="1">
      <c r="A83" s="129" t="s">
        <v>104</v>
      </c>
      <c r="B83" s="130"/>
      <c r="C83" s="130"/>
      <c r="D83" s="130"/>
      <c r="E83" s="130"/>
      <c r="F83" s="130"/>
      <c r="G83" s="130"/>
      <c r="H83" s="130"/>
      <c r="I83" s="130"/>
      <c r="J83" s="130"/>
      <c r="K83" s="130"/>
      <c r="L83" s="130"/>
      <c r="M83" s="130"/>
      <c r="N83" s="130"/>
      <c r="O83" s="130"/>
    </row>
    <row r="84" spans="1:15" ht="22.5" customHeight="1">
      <c r="A84" s="129" t="s">
        <v>105</v>
      </c>
      <c r="B84" s="130"/>
      <c r="C84" s="130"/>
      <c r="D84" s="130"/>
      <c r="E84" s="130"/>
      <c r="F84" s="130"/>
      <c r="G84" s="130"/>
      <c r="H84" s="130"/>
      <c r="I84" s="130"/>
      <c r="J84" s="130"/>
      <c r="K84" s="130"/>
      <c r="L84" s="130"/>
      <c r="M84" s="130"/>
      <c r="N84" s="130"/>
      <c r="O84" s="130"/>
    </row>
    <row r="85" spans="1:15" ht="22.5" customHeight="1">
      <c r="A85" s="129" t="s">
        <v>106</v>
      </c>
      <c r="B85" s="130"/>
      <c r="C85" s="130"/>
      <c r="D85" s="130"/>
      <c r="E85" s="130"/>
      <c r="F85" s="130"/>
      <c r="G85" s="130"/>
      <c r="H85" s="130"/>
      <c r="I85" s="130"/>
      <c r="J85" s="130"/>
      <c r="K85" s="130"/>
      <c r="L85" s="130"/>
      <c r="M85" s="130"/>
      <c r="N85" s="130"/>
      <c r="O85" s="130"/>
    </row>
    <row r="86" spans="1:15" ht="22.5" customHeight="1">
      <c r="A86" s="129" t="s">
        <v>107</v>
      </c>
      <c r="B86" s="130"/>
      <c r="C86" s="130"/>
      <c r="D86" s="130"/>
      <c r="E86" s="130"/>
      <c r="F86" s="130"/>
      <c r="G86" s="130"/>
      <c r="H86" s="130"/>
      <c r="I86" s="130"/>
      <c r="J86" s="130"/>
      <c r="K86" s="130"/>
      <c r="L86" s="130"/>
      <c r="M86" s="130"/>
      <c r="N86" s="130"/>
      <c r="O86" s="130"/>
    </row>
    <row r="87" spans="1:15" ht="22.5" customHeight="1">
      <c r="A87" s="129" t="s">
        <v>108</v>
      </c>
      <c r="B87" s="130"/>
      <c r="C87" s="130"/>
      <c r="D87" s="130"/>
      <c r="E87" s="130"/>
      <c r="F87" s="130"/>
      <c r="G87" s="130"/>
      <c r="H87" s="130"/>
      <c r="I87" s="130"/>
      <c r="J87" s="130"/>
      <c r="K87" s="130"/>
      <c r="L87" s="130"/>
      <c r="M87" s="130"/>
      <c r="N87" s="130"/>
      <c r="O87" s="130"/>
    </row>
    <row r="88" spans="1:15" ht="22.5" customHeight="1">
      <c r="A88" s="129" t="s">
        <v>109</v>
      </c>
      <c r="B88" s="130"/>
      <c r="C88" s="130"/>
      <c r="D88" s="130"/>
      <c r="E88" s="130"/>
      <c r="F88" s="130"/>
      <c r="G88" s="130"/>
      <c r="H88" s="130"/>
      <c r="I88" s="130"/>
      <c r="J88" s="130"/>
      <c r="K88" s="130"/>
      <c r="L88" s="130"/>
      <c r="M88" s="130"/>
      <c r="N88" s="130"/>
      <c r="O88" s="130"/>
    </row>
    <row r="89" spans="1:15" ht="22.5" customHeight="1">
      <c r="A89" s="129" t="s">
        <v>110</v>
      </c>
      <c r="B89" s="130"/>
      <c r="C89" s="130"/>
      <c r="D89" s="130"/>
      <c r="E89" s="130"/>
      <c r="F89" s="130"/>
      <c r="G89" s="130"/>
      <c r="H89" s="130"/>
      <c r="I89" s="130"/>
      <c r="J89" s="130"/>
      <c r="K89" s="130"/>
      <c r="L89" s="130"/>
      <c r="M89" s="130"/>
      <c r="N89" s="130"/>
      <c r="O89" s="130"/>
    </row>
    <row r="90" spans="1:15" ht="22.5" customHeight="1">
      <c r="A90" s="129" t="s">
        <v>111</v>
      </c>
      <c r="B90" s="130"/>
      <c r="C90" s="130"/>
      <c r="D90" s="130"/>
      <c r="E90" s="130"/>
      <c r="F90" s="130"/>
      <c r="G90" s="130"/>
      <c r="H90" s="130"/>
      <c r="I90" s="130"/>
      <c r="J90" s="130"/>
      <c r="K90" s="130"/>
      <c r="L90" s="130"/>
      <c r="M90" s="130"/>
      <c r="N90" s="130"/>
      <c r="O90" s="130"/>
    </row>
    <row r="91" spans="1:15" ht="22.5" customHeight="1">
      <c r="A91" s="129" t="s">
        <v>112</v>
      </c>
      <c r="B91" s="130"/>
      <c r="C91" s="130"/>
      <c r="D91" s="130"/>
      <c r="E91" s="130"/>
      <c r="F91" s="130"/>
      <c r="G91" s="130"/>
      <c r="H91" s="130"/>
      <c r="I91" s="130"/>
      <c r="J91" s="130"/>
      <c r="K91" s="130"/>
      <c r="L91" s="130"/>
      <c r="M91" s="130"/>
      <c r="N91" s="130"/>
      <c r="O91" s="130"/>
    </row>
    <row r="92" spans="1:15" ht="22.5" customHeight="1">
      <c r="A92" s="129" t="s">
        <v>113</v>
      </c>
      <c r="B92" s="130"/>
      <c r="C92" s="130"/>
      <c r="D92" s="130"/>
      <c r="E92" s="130"/>
      <c r="F92" s="130"/>
      <c r="G92" s="130"/>
      <c r="H92" s="130"/>
      <c r="I92" s="130"/>
      <c r="J92" s="130"/>
      <c r="K92" s="130"/>
      <c r="L92" s="130"/>
      <c r="M92" s="130"/>
      <c r="N92" s="130"/>
      <c r="O92" s="130"/>
    </row>
    <row r="93" spans="1:15" ht="22.5" customHeight="1">
      <c r="A93" s="129" t="s">
        <v>114</v>
      </c>
      <c r="B93" s="130"/>
      <c r="C93" s="130"/>
      <c r="D93" s="130"/>
      <c r="E93" s="130"/>
      <c r="F93" s="130"/>
      <c r="G93" s="130"/>
      <c r="H93" s="130"/>
      <c r="I93" s="130"/>
      <c r="J93" s="130"/>
      <c r="K93" s="130"/>
      <c r="L93" s="130"/>
      <c r="M93" s="130"/>
      <c r="N93" s="130"/>
      <c r="O93" s="130"/>
    </row>
    <row r="94" spans="1:15" ht="22.5" customHeight="1">
      <c r="A94" s="129" t="s">
        <v>115</v>
      </c>
      <c r="B94" s="130"/>
      <c r="C94" s="130"/>
      <c r="D94" s="130"/>
      <c r="E94" s="130"/>
      <c r="F94" s="130"/>
      <c r="G94" s="130"/>
      <c r="H94" s="130"/>
      <c r="I94" s="130"/>
      <c r="J94" s="130"/>
      <c r="K94" s="130"/>
      <c r="L94" s="130"/>
      <c r="M94" s="130"/>
      <c r="N94" s="130"/>
      <c r="O94" s="130"/>
    </row>
    <row r="95" spans="1:15" ht="22.5" customHeight="1">
      <c r="A95" s="129" t="s">
        <v>116</v>
      </c>
      <c r="B95" s="130"/>
      <c r="C95" s="130"/>
      <c r="D95" s="130"/>
      <c r="E95" s="130"/>
      <c r="F95" s="130"/>
      <c r="G95" s="130"/>
      <c r="H95" s="130"/>
      <c r="I95" s="130"/>
      <c r="J95" s="130"/>
      <c r="K95" s="130"/>
      <c r="L95" s="130"/>
      <c r="M95" s="130"/>
      <c r="N95" s="130"/>
      <c r="O95" s="130"/>
    </row>
    <row r="96" spans="1:15" ht="22.5" customHeight="1">
      <c r="A96" s="129" t="s">
        <v>117</v>
      </c>
      <c r="B96" s="130"/>
      <c r="C96" s="130"/>
      <c r="D96" s="130"/>
      <c r="E96" s="130"/>
      <c r="F96" s="130"/>
      <c r="G96" s="130"/>
      <c r="H96" s="130"/>
      <c r="I96" s="130"/>
      <c r="J96" s="130"/>
      <c r="K96" s="130"/>
      <c r="L96" s="130"/>
      <c r="M96" s="130"/>
      <c r="N96" s="130"/>
      <c r="O96" s="130"/>
    </row>
    <row r="97" spans="1:15" ht="22.5" customHeight="1">
      <c r="A97" s="129" t="s">
        <v>118</v>
      </c>
      <c r="B97" s="130"/>
      <c r="C97" s="130"/>
      <c r="D97" s="130"/>
      <c r="E97" s="130"/>
      <c r="F97" s="130"/>
      <c r="G97" s="130"/>
      <c r="H97" s="130"/>
      <c r="I97" s="130"/>
      <c r="J97" s="130"/>
      <c r="K97" s="130"/>
      <c r="L97" s="130"/>
      <c r="M97" s="130"/>
      <c r="N97" s="130"/>
      <c r="O97" s="130"/>
    </row>
    <row r="98" spans="1:15" ht="22.5" customHeight="1">
      <c r="A98" s="129" t="s">
        <v>119</v>
      </c>
      <c r="B98" s="130"/>
      <c r="C98" s="130"/>
      <c r="D98" s="130"/>
      <c r="E98" s="130"/>
      <c r="F98" s="130"/>
      <c r="G98" s="130"/>
      <c r="H98" s="130"/>
      <c r="I98" s="130"/>
      <c r="J98" s="130"/>
      <c r="K98" s="130"/>
      <c r="L98" s="130"/>
      <c r="M98" s="130"/>
      <c r="N98" s="130"/>
      <c r="O98" s="130"/>
    </row>
    <row r="99" spans="1:15" ht="22.5" customHeight="1">
      <c r="A99" s="129" t="s">
        <v>120</v>
      </c>
      <c r="B99" s="130"/>
      <c r="C99" s="130"/>
      <c r="D99" s="130"/>
      <c r="E99" s="130"/>
      <c r="F99" s="130"/>
      <c r="G99" s="130"/>
      <c r="H99" s="130"/>
      <c r="I99" s="130"/>
      <c r="J99" s="130"/>
      <c r="K99" s="130"/>
      <c r="L99" s="130"/>
      <c r="M99" s="130"/>
      <c r="N99" s="130"/>
      <c r="O99" s="130"/>
    </row>
    <row r="100" spans="1:15" ht="22.5" customHeight="1">
      <c r="A100" s="129" t="s">
        <v>121</v>
      </c>
      <c r="B100" s="130"/>
      <c r="C100" s="130"/>
      <c r="D100" s="130"/>
      <c r="E100" s="130"/>
      <c r="F100" s="130"/>
      <c r="G100" s="130"/>
      <c r="H100" s="130"/>
      <c r="I100" s="130"/>
      <c r="J100" s="130"/>
      <c r="K100" s="130"/>
      <c r="L100" s="130"/>
      <c r="M100" s="130"/>
      <c r="N100" s="130"/>
      <c r="O100" s="130"/>
    </row>
    <row r="101" spans="1:15" ht="22.5" customHeight="1">
      <c r="A101" s="129" t="s">
        <v>122</v>
      </c>
      <c r="B101" s="130"/>
      <c r="C101" s="130"/>
      <c r="D101" s="130"/>
      <c r="E101" s="130"/>
      <c r="F101" s="130"/>
      <c r="G101" s="130"/>
      <c r="H101" s="130"/>
      <c r="I101" s="130"/>
      <c r="J101" s="130"/>
      <c r="K101" s="130"/>
      <c r="L101" s="130"/>
      <c r="M101" s="130"/>
      <c r="N101" s="130"/>
      <c r="O101" s="130"/>
    </row>
    <row r="102" spans="1:15" ht="22.5" customHeight="1">
      <c r="A102" s="129" t="s">
        <v>123</v>
      </c>
      <c r="B102" s="130"/>
      <c r="C102" s="130"/>
      <c r="D102" s="130"/>
      <c r="E102" s="130"/>
      <c r="F102" s="130"/>
      <c r="G102" s="130"/>
      <c r="H102" s="130"/>
      <c r="I102" s="130"/>
      <c r="J102" s="130"/>
      <c r="K102" s="130"/>
      <c r="L102" s="130"/>
      <c r="M102" s="130"/>
      <c r="N102" s="130"/>
      <c r="O102" s="130"/>
    </row>
    <row r="103" spans="1:15" ht="22.5" customHeight="1">
      <c r="A103" s="129" t="s">
        <v>124</v>
      </c>
      <c r="B103" s="130"/>
      <c r="C103" s="130"/>
      <c r="D103" s="130"/>
      <c r="E103" s="130"/>
      <c r="F103" s="130"/>
      <c r="G103" s="130"/>
      <c r="H103" s="130"/>
      <c r="I103" s="130"/>
      <c r="J103" s="130"/>
      <c r="K103" s="130"/>
      <c r="L103" s="130"/>
      <c r="M103" s="130"/>
      <c r="N103" s="130"/>
      <c r="O103" s="130"/>
    </row>
    <row r="104" spans="1:15" ht="33" customHeight="1">
      <c r="A104" s="137" t="s">
        <v>125</v>
      </c>
      <c r="B104" s="132"/>
      <c r="C104" s="132"/>
      <c r="D104" s="132"/>
      <c r="E104" s="132"/>
      <c r="F104" s="132"/>
      <c r="G104" s="132"/>
      <c r="H104" s="132"/>
      <c r="I104" s="132"/>
      <c r="J104" s="132"/>
      <c r="K104" s="132"/>
      <c r="L104" s="132"/>
      <c r="M104" s="132"/>
      <c r="N104" s="132"/>
      <c r="O104" s="132"/>
    </row>
    <row r="105" spans="1:15" ht="27.75" customHeight="1">
      <c r="A105" s="131" t="s">
        <v>126</v>
      </c>
      <c r="B105" s="132"/>
      <c r="C105" s="132"/>
      <c r="D105" s="132"/>
      <c r="E105" s="132"/>
      <c r="F105" s="132"/>
      <c r="G105" s="132"/>
      <c r="H105" s="132"/>
      <c r="I105" s="132"/>
      <c r="J105" s="132"/>
      <c r="K105" s="132"/>
      <c r="L105" s="132"/>
      <c r="M105" s="132"/>
      <c r="N105" s="132"/>
      <c r="O105" s="132"/>
    </row>
    <row r="106" spans="1:15" ht="12.75" customHeight="1">
      <c r="A106" s="48">
        <v>20101015</v>
      </c>
      <c r="B106" s="48" t="s">
        <v>127</v>
      </c>
      <c r="C106" s="49">
        <v>1</v>
      </c>
      <c r="D106" s="50" t="s">
        <v>51</v>
      </c>
      <c r="E106" s="51"/>
      <c r="F106" s="52"/>
      <c r="G106" s="52"/>
      <c r="H106" s="52"/>
      <c r="I106" s="52"/>
      <c r="J106" s="52"/>
      <c r="K106" s="53">
        <f t="shared" ref="K106:K120" si="0">VLOOKUP(D106,Porte2026Geral,24,FALSE)</f>
        <v>88.48</v>
      </c>
      <c r="L106" s="53">
        <f t="shared" ref="L106:L117" si="1">ROUND(C106*K106,2)</f>
        <v>88.48</v>
      </c>
      <c r="M106" s="53">
        <f>IF(E106&gt;0,ROUND(E106*UCO!$A$14,2),0)</f>
        <v>0</v>
      </c>
      <c r="N106" s="53">
        <f>IF(I106&gt;0,ROUND(I106*Filme!$B$3,2),0)</f>
        <v>0</v>
      </c>
      <c r="O106" s="53">
        <f t="shared" ref="O106:O117" si="2">ROUND(L106+M106+N106,2)</f>
        <v>88.48</v>
      </c>
    </row>
    <row r="107" spans="1:15" ht="12.75" customHeight="1">
      <c r="A107" s="48">
        <v>20101023</v>
      </c>
      <c r="B107" s="48" t="s">
        <v>128</v>
      </c>
      <c r="C107" s="49">
        <v>1</v>
      </c>
      <c r="D107" s="50" t="s">
        <v>129</v>
      </c>
      <c r="E107" s="51"/>
      <c r="F107" s="52"/>
      <c r="G107" s="52"/>
      <c r="H107" s="52"/>
      <c r="I107" s="52"/>
      <c r="J107" s="52"/>
      <c r="K107" s="53">
        <f t="shared" si="0"/>
        <v>16.38</v>
      </c>
      <c r="L107" s="53">
        <f t="shared" si="1"/>
        <v>16.38</v>
      </c>
      <c r="M107" s="53">
        <f>IF(E107&gt;0,ROUND(E107*UCO!$A$14,2),0)</f>
        <v>0</v>
      </c>
      <c r="N107" s="53">
        <f>IF(I107&gt;0,ROUND(I107*Filme!$B$3,2),0)</f>
        <v>0</v>
      </c>
      <c r="O107" s="53">
        <f t="shared" si="2"/>
        <v>16.38</v>
      </c>
    </row>
    <row r="108" spans="1:15" ht="12.75" customHeight="1">
      <c r="A108" s="48">
        <v>20101074</v>
      </c>
      <c r="B108" s="48" t="s">
        <v>130</v>
      </c>
      <c r="C108" s="49">
        <v>1</v>
      </c>
      <c r="D108" s="50" t="s">
        <v>51</v>
      </c>
      <c r="E108" s="51"/>
      <c r="F108" s="52"/>
      <c r="G108" s="52"/>
      <c r="H108" s="52"/>
      <c r="I108" s="52"/>
      <c r="J108" s="52"/>
      <c r="K108" s="53">
        <f t="shared" si="0"/>
        <v>88.48</v>
      </c>
      <c r="L108" s="53">
        <f t="shared" si="1"/>
        <v>88.48</v>
      </c>
      <c r="M108" s="53">
        <f>IF(E108&gt;0,ROUND(E108*UCO!$A$14,2),0)</f>
        <v>0</v>
      </c>
      <c r="N108" s="53">
        <f>IF(I108&gt;0,ROUND(I108*Filme!$B$3,2),0)</f>
        <v>0</v>
      </c>
      <c r="O108" s="53">
        <f t="shared" si="2"/>
        <v>88.48</v>
      </c>
    </row>
    <row r="109" spans="1:15" ht="12.75" customHeight="1">
      <c r="A109" s="48">
        <v>20101082</v>
      </c>
      <c r="B109" s="48" t="s">
        <v>131</v>
      </c>
      <c r="C109" s="49">
        <v>1</v>
      </c>
      <c r="D109" s="50" t="s">
        <v>51</v>
      </c>
      <c r="E109" s="51"/>
      <c r="F109" s="52"/>
      <c r="G109" s="52"/>
      <c r="H109" s="52"/>
      <c r="I109" s="52"/>
      <c r="J109" s="52"/>
      <c r="K109" s="53">
        <f t="shared" si="0"/>
        <v>88.48</v>
      </c>
      <c r="L109" s="53">
        <f t="shared" si="1"/>
        <v>88.48</v>
      </c>
      <c r="M109" s="53">
        <f>IF(E109&gt;0,ROUND(E109*UCO!$A$14,2),0)</f>
        <v>0</v>
      </c>
      <c r="N109" s="53">
        <f>IF(I109&gt;0,ROUND(I109*Filme!$B$3,2),0)</f>
        <v>0</v>
      </c>
      <c r="O109" s="53">
        <f t="shared" si="2"/>
        <v>88.48</v>
      </c>
    </row>
    <row r="110" spans="1:15" ht="12.75" customHeight="1">
      <c r="A110" s="48">
        <v>20101090</v>
      </c>
      <c r="B110" s="48" t="s">
        <v>132</v>
      </c>
      <c r="C110" s="49">
        <v>1</v>
      </c>
      <c r="D110" s="50" t="s">
        <v>51</v>
      </c>
      <c r="E110" s="51"/>
      <c r="F110" s="52"/>
      <c r="G110" s="52"/>
      <c r="H110" s="52"/>
      <c r="I110" s="52"/>
      <c r="J110" s="52"/>
      <c r="K110" s="53">
        <f t="shared" si="0"/>
        <v>88.48</v>
      </c>
      <c r="L110" s="53">
        <f t="shared" si="1"/>
        <v>88.48</v>
      </c>
      <c r="M110" s="53">
        <f>IF(E110&gt;0,ROUND(E110*UCO!$A$14,2),0)</f>
        <v>0</v>
      </c>
      <c r="N110" s="53">
        <f>IF(I110&gt;0,ROUND(I110*Filme!$B$3,2),0)</f>
        <v>0</v>
      </c>
      <c r="O110" s="53">
        <f t="shared" si="2"/>
        <v>88.48</v>
      </c>
    </row>
    <row r="111" spans="1:15" ht="12.75" customHeight="1">
      <c r="A111" s="48">
        <v>20101104</v>
      </c>
      <c r="B111" s="48" t="s">
        <v>133</v>
      </c>
      <c r="C111" s="49">
        <v>1</v>
      </c>
      <c r="D111" s="50" t="s">
        <v>134</v>
      </c>
      <c r="E111" s="51">
        <v>0.75</v>
      </c>
      <c r="F111" s="52"/>
      <c r="G111" s="52"/>
      <c r="H111" s="52"/>
      <c r="I111" s="52"/>
      <c r="J111" s="52"/>
      <c r="K111" s="53">
        <f t="shared" si="0"/>
        <v>32.78</v>
      </c>
      <c r="L111" s="53">
        <f t="shared" si="1"/>
        <v>32.78</v>
      </c>
      <c r="M111" s="53">
        <f>IF(E111&gt;0,ROUND(E111*UCO!A29,2),0)</f>
        <v>14.15</v>
      </c>
      <c r="N111" s="53">
        <f>IF(I111&gt;0,ROUND(I111*Filme!$B$3,2),0)</f>
        <v>0</v>
      </c>
      <c r="O111" s="53">
        <f t="shared" si="2"/>
        <v>46.93</v>
      </c>
    </row>
    <row r="112" spans="1:15" ht="12.75" customHeight="1">
      <c r="A112" s="48">
        <v>20101112</v>
      </c>
      <c r="B112" s="48" t="s">
        <v>135</v>
      </c>
      <c r="C112" s="49">
        <v>1</v>
      </c>
      <c r="D112" s="50" t="s">
        <v>129</v>
      </c>
      <c r="E112" s="51"/>
      <c r="F112" s="52"/>
      <c r="G112" s="52"/>
      <c r="H112" s="52"/>
      <c r="I112" s="52"/>
      <c r="J112" s="52"/>
      <c r="K112" s="53">
        <f t="shared" si="0"/>
        <v>16.38</v>
      </c>
      <c r="L112" s="53">
        <f t="shared" si="1"/>
        <v>16.38</v>
      </c>
      <c r="M112" s="53">
        <f>IF(E112&gt;0,ROUND(E112*UCO!$A$14,2),0)</f>
        <v>0</v>
      </c>
      <c r="N112" s="53">
        <f>IF(I112&gt;0,ROUND(I112*Filme!$B$3,2),0)</f>
        <v>0</v>
      </c>
      <c r="O112" s="53">
        <f t="shared" si="2"/>
        <v>16.38</v>
      </c>
    </row>
    <row r="113" spans="1:15" ht="12.75" customHeight="1">
      <c r="A113" s="48">
        <v>20101171</v>
      </c>
      <c r="B113" s="48" t="s">
        <v>136</v>
      </c>
      <c r="C113" s="49">
        <v>1</v>
      </c>
      <c r="D113" s="50" t="s">
        <v>137</v>
      </c>
      <c r="E113" s="51"/>
      <c r="F113" s="52"/>
      <c r="G113" s="52"/>
      <c r="H113" s="52"/>
      <c r="I113" s="52"/>
      <c r="J113" s="52"/>
      <c r="K113" s="53">
        <f t="shared" si="0"/>
        <v>104.87</v>
      </c>
      <c r="L113" s="53">
        <f t="shared" si="1"/>
        <v>104.87</v>
      </c>
      <c r="M113" s="53">
        <f>IF(E113&gt;0,ROUND(E113*UCO!$A$14,2),0)</f>
        <v>0</v>
      </c>
      <c r="N113" s="53">
        <f>IF(I113&gt;0,ROUND(I113*Filme!$B$3,2),0)</f>
        <v>0</v>
      </c>
      <c r="O113" s="53">
        <f t="shared" si="2"/>
        <v>104.87</v>
      </c>
    </row>
    <row r="114" spans="1:15" ht="12.75" customHeight="1">
      <c r="A114" s="48">
        <v>20101198</v>
      </c>
      <c r="B114" s="48" t="s">
        <v>138</v>
      </c>
      <c r="C114" s="49">
        <v>1</v>
      </c>
      <c r="D114" s="50" t="s">
        <v>134</v>
      </c>
      <c r="E114" s="51"/>
      <c r="F114" s="52"/>
      <c r="G114" s="52"/>
      <c r="H114" s="52"/>
      <c r="I114" s="52"/>
      <c r="J114" s="52"/>
      <c r="K114" s="53">
        <f t="shared" si="0"/>
        <v>32.78</v>
      </c>
      <c r="L114" s="53">
        <f t="shared" si="1"/>
        <v>32.78</v>
      </c>
      <c r="M114" s="53">
        <f>IF(E114&gt;0,ROUND(E114*UCO!$A$14,2),0)</f>
        <v>0</v>
      </c>
      <c r="N114" s="53">
        <f>IF(I114&gt;0,ROUND(I114*Filme!$B$3,2),0)</f>
        <v>0</v>
      </c>
      <c r="O114" s="53">
        <f t="shared" si="2"/>
        <v>32.78</v>
      </c>
    </row>
    <row r="115" spans="1:15" ht="12.75" customHeight="1">
      <c r="A115" s="48">
        <v>20101201</v>
      </c>
      <c r="B115" s="48" t="s">
        <v>139</v>
      </c>
      <c r="C115" s="49">
        <v>1</v>
      </c>
      <c r="D115" s="50" t="s">
        <v>51</v>
      </c>
      <c r="E115" s="51">
        <v>6</v>
      </c>
      <c r="F115" s="52"/>
      <c r="G115" s="52"/>
      <c r="H115" s="52"/>
      <c r="I115" s="52"/>
      <c r="J115" s="52"/>
      <c r="K115" s="53">
        <f t="shared" si="0"/>
        <v>88.48</v>
      </c>
      <c r="L115" s="53">
        <f t="shared" si="1"/>
        <v>88.48</v>
      </c>
      <c r="M115" s="53">
        <f>IF(E115&gt;0,ROUND(E115*UCO!A29,2),0)</f>
        <v>113.16</v>
      </c>
      <c r="N115" s="53">
        <f>IF(I115&gt;0,ROUND(I115*Filme!$B$3,2),0)</f>
        <v>0</v>
      </c>
      <c r="O115" s="53">
        <f t="shared" si="2"/>
        <v>201.64</v>
      </c>
    </row>
    <row r="116" spans="1:15">
      <c r="A116" s="48">
        <v>20101210</v>
      </c>
      <c r="B116" s="48" t="s">
        <v>140</v>
      </c>
      <c r="C116" s="49">
        <v>1</v>
      </c>
      <c r="D116" s="50" t="s">
        <v>51</v>
      </c>
      <c r="E116" s="51"/>
      <c r="F116" s="52"/>
      <c r="G116" s="52"/>
      <c r="H116" s="52"/>
      <c r="I116" s="52"/>
      <c r="J116" s="52"/>
      <c r="K116" s="53">
        <f t="shared" si="0"/>
        <v>88.48</v>
      </c>
      <c r="L116" s="53">
        <f t="shared" si="1"/>
        <v>88.48</v>
      </c>
      <c r="M116" s="53">
        <f>IF(E116&gt;0,ROUND(E116*UCO!$A$14,2),0)</f>
        <v>0</v>
      </c>
      <c r="N116" s="53">
        <f>IF(I116&gt;0,ROUND(I116*Filme!$B$3,2),0)</f>
        <v>0</v>
      </c>
      <c r="O116" s="53">
        <f t="shared" si="2"/>
        <v>88.48</v>
      </c>
    </row>
    <row r="117" spans="1:15">
      <c r="A117" s="48">
        <v>20101228</v>
      </c>
      <c r="B117" s="48" t="s">
        <v>141</v>
      </c>
      <c r="C117" s="49">
        <v>1</v>
      </c>
      <c r="D117" s="50" t="s">
        <v>51</v>
      </c>
      <c r="E117" s="51"/>
      <c r="F117" s="52"/>
      <c r="G117" s="52"/>
      <c r="H117" s="52"/>
      <c r="I117" s="52"/>
      <c r="J117" s="52"/>
      <c r="K117" s="53">
        <f t="shared" si="0"/>
        <v>88.48</v>
      </c>
      <c r="L117" s="53">
        <f t="shared" si="1"/>
        <v>88.48</v>
      </c>
      <c r="M117" s="53"/>
      <c r="N117" s="53"/>
      <c r="O117" s="53">
        <f t="shared" si="2"/>
        <v>88.48</v>
      </c>
    </row>
    <row r="118" spans="1:15">
      <c r="A118" s="48">
        <v>20101252</v>
      </c>
      <c r="B118" s="48" t="s">
        <v>142</v>
      </c>
      <c r="C118" s="49"/>
      <c r="D118" s="50"/>
      <c r="E118" s="51"/>
      <c r="F118" s="52"/>
      <c r="G118" s="52"/>
      <c r="H118" s="52"/>
      <c r="I118" s="52"/>
      <c r="J118" s="52"/>
      <c r="K118" s="53">
        <f t="shared" si="0"/>
        <v>0</v>
      </c>
      <c r="L118" s="53"/>
      <c r="M118" s="53"/>
      <c r="N118" s="53"/>
      <c r="O118" s="53">
        <v>324.60000000000002</v>
      </c>
    </row>
    <row r="119" spans="1:15">
      <c r="A119" s="48">
        <v>20101260</v>
      </c>
      <c r="B119" s="48" t="s">
        <v>143</v>
      </c>
      <c r="C119" s="49"/>
      <c r="D119" s="50"/>
      <c r="E119" s="51"/>
      <c r="F119" s="52"/>
      <c r="G119" s="52"/>
      <c r="H119" s="52"/>
      <c r="I119" s="52"/>
      <c r="J119" s="52"/>
      <c r="K119" s="53">
        <f t="shared" si="0"/>
        <v>0</v>
      </c>
      <c r="L119" s="53"/>
      <c r="M119" s="53"/>
      <c r="N119" s="53"/>
      <c r="O119" s="53">
        <v>288.83999999999997</v>
      </c>
    </row>
    <row r="120" spans="1:15">
      <c r="A120" s="48">
        <v>20101295</v>
      </c>
      <c r="B120" s="48" t="s">
        <v>144</v>
      </c>
      <c r="C120" s="49">
        <v>1</v>
      </c>
      <c r="D120" s="50" t="s">
        <v>93</v>
      </c>
      <c r="E120" s="51">
        <v>6</v>
      </c>
      <c r="F120" s="52"/>
      <c r="G120" s="52"/>
      <c r="H120" s="52"/>
      <c r="I120" s="52"/>
      <c r="J120" s="52"/>
      <c r="K120" s="53">
        <f t="shared" si="0"/>
        <v>250.68</v>
      </c>
      <c r="L120" s="53">
        <f>ROUND(C120*K120,2)</f>
        <v>250.68</v>
      </c>
      <c r="M120" s="53">
        <f>IF(E120&gt;0,ROUND(E120*UCO!A29,2),0)</f>
        <v>113.16</v>
      </c>
      <c r="N120" s="53">
        <f>IF(I120&gt;0,ROUND(I120*Filme!$B$3,2),0)</f>
        <v>0</v>
      </c>
      <c r="O120" s="53">
        <f>ROUND(L120+M120+N120,2)</f>
        <v>363.84</v>
      </c>
    </row>
    <row r="121" spans="1:15" ht="30" customHeight="1">
      <c r="A121" s="131" t="s">
        <v>145</v>
      </c>
      <c r="B121" s="132"/>
      <c r="C121" s="132"/>
      <c r="D121" s="132"/>
      <c r="E121" s="132"/>
      <c r="F121" s="132"/>
      <c r="G121" s="132"/>
      <c r="H121" s="132"/>
      <c r="I121" s="132"/>
      <c r="J121" s="132"/>
      <c r="K121" s="132"/>
      <c r="L121" s="132"/>
      <c r="M121" s="132"/>
      <c r="N121" s="132"/>
      <c r="O121" s="132"/>
    </row>
    <row r="122" spans="1:15" ht="12.75" customHeight="1">
      <c r="A122" s="48">
        <v>20102011</v>
      </c>
      <c r="B122" s="48" t="s">
        <v>146</v>
      </c>
      <c r="C122" s="49">
        <v>1</v>
      </c>
      <c r="D122" s="50" t="s">
        <v>65</v>
      </c>
      <c r="E122" s="51">
        <v>8.1</v>
      </c>
      <c r="F122" s="52"/>
      <c r="G122" s="52"/>
      <c r="H122" s="52"/>
      <c r="I122" s="52"/>
      <c r="J122" s="52"/>
      <c r="K122" s="53">
        <f>VLOOKUP(D122,Porte2026Geral,24,FALSE)</f>
        <v>65.56</v>
      </c>
      <c r="L122" s="53">
        <f>ROUND(C122*K122,2)</f>
        <v>65.56</v>
      </c>
      <c r="M122" s="53">
        <f>IF(E122&gt;0,ROUND(E122*UCO!A29,2),0)</f>
        <v>152.77000000000001</v>
      </c>
      <c r="N122" s="53">
        <f>IF(I122&gt;0,ROUND(I122*Filme!$B$3,2),0)</f>
        <v>0</v>
      </c>
      <c r="O122" s="53">
        <f>ROUND(L122+M122+N122,2)</f>
        <v>218.33</v>
      </c>
    </row>
    <row r="123" spans="1:15" ht="12.75" customHeight="1">
      <c r="A123" s="48">
        <v>20102020</v>
      </c>
      <c r="B123" s="48" t="s">
        <v>147</v>
      </c>
      <c r="C123" s="49">
        <v>1</v>
      </c>
      <c r="D123" s="50" t="s">
        <v>65</v>
      </c>
      <c r="E123" s="51">
        <v>12</v>
      </c>
      <c r="F123" s="52"/>
      <c r="G123" s="52"/>
      <c r="H123" s="52"/>
      <c r="I123" s="52"/>
      <c r="J123" s="52"/>
      <c r="K123" s="53">
        <f>VLOOKUP(D123,Porte2026Geral,24,FALSE)</f>
        <v>65.56</v>
      </c>
      <c r="L123" s="53">
        <f>ROUND(C123*K123,2)</f>
        <v>65.56</v>
      </c>
      <c r="M123" s="53">
        <f>IF(E123&gt;0,ROUND(E123*UCO!A29,2),0)</f>
        <v>226.32</v>
      </c>
      <c r="N123" s="53">
        <f>IF(I123&gt;0,ROUND(I123*Filme!$B$3,2),0)</f>
        <v>0</v>
      </c>
      <c r="O123" s="53">
        <f>ROUND(L123+M123+N123,2)</f>
        <v>291.88</v>
      </c>
    </row>
    <row r="124" spans="1:15" ht="12.75" customHeight="1">
      <c r="A124" s="48">
        <v>20102038</v>
      </c>
      <c r="B124" s="48" t="s">
        <v>148</v>
      </c>
      <c r="C124" s="49">
        <v>1</v>
      </c>
      <c r="D124" s="50" t="s">
        <v>65</v>
      </c>
      <c r="E124" s="51">
        <v>12</v>
      </c>
      <c r="F124" s="52"/>
      <c r="G124" s="52"/>
      <c r="H124" s="52"/>
      <c r="I124" s="52"/>
      <c r="J124" s="52"/>
      <c r="K124" s="53">
        <f>VLOOKUP(D124,Porte2026Geral,24,FALSE)</f>
        <v>65.56</v>
      </c>
      <c r="L124" s="53">
        <f>ROUND(C124*K124,2)</f>
        <v>65.56</v>
      </c>
      <c r="M124" s="53">
        <f>IF(E124&gt;0,ROUND(E124*UCO!A29,2),0)</f>
        <v>226.32</v>
      </c>
      <c r="N124" s="53">
        <f>IF(I124&gt;0,ROUND(I124*Filme!$B$3,2),0)</f>
        <v>0</v>
      </c>
      <c r="O124" s="53">
        <f>ROUND(L124+M124+N124,2)</f>
        <v>291.88</v>
      </c>
    </row>
    <row r="125" spans="1:15">
      <c r="A125" s="48">
        <v>20102062</v>
      </c>
      <c r="B125" s="48" t="s">
        <v>149</v>
      </c>
      <c r="C125" s="49">
        <v>1</v>
      </c>
      <c r="D125" s="50" t="s">
        <v>65</v>
      </c>
      <c r="E125" s="51">
        <v>30</v>
      </c>
      <c r="F125" s="52"/>
      <c r="G125" s="52"/>
      <c r="H125" s="52"/>
      <c r="I125" s="52"/>
      <c r="J125" s="52"/>
      <c r="K125" s="53">
        <f>VLOOKUP(D125,Porte2026Geral,24,FALSE)</f>
        <v>65.56</v>
      </c>
      <c r="L125" s="53">
        <f>ROUND(C125*K125,2)</f>
        <v>65.56</v>
      </c>
      <c r="M125" s="53">
        <f>IF(E125&gt;0,ROUND(E125*UCO!A29,2),0)</f>
        <v>565.79999999999995</v>
      </c>
      <c r="N125" s="53">
        <f>IF(I125&gt;0,ROUND(I125*Filme!$B$3,2),0)</f>
        <v>0</v>
      </c>
      <c r="O125" s="53">
        <f>ROUND(L125+M125+N125,2)</f>
        <v>631.36</v>
      </c>
    </row>
    <row r="126" spans="1:15" ht="12.75" customHeight="1">
      <c r="A126" s="48">
        <v>20102070</v>
      </c>
      <c r="B126" s="48" t="s">
        <v>150</v>
      </c>
      <c r="C126" s="49">
        <v>1</v>
      </c>
      <c r="D126" s="50" t="s">
        <v>65</v>
      </c>
      <c r="E126" s="51">
        <v>12</v>
      </c>
      <c r="F126" s="52"/>
      <c r="G126" s="52"/>
      <c r="H126" s="52"/>
      <c r="I126" s="52"/>
      <c r="J126" s="52"/>
      <c r="K126" s="53">
        <f>VLOOKUP(D126,Porte2026Geral,24,FALSE)</f>
        <v>65.56</v>
      </c>
      <c r="L126" s="53">
        <f>ROUND(C126*K126,2)</f>
        <v>65.56</v>
      </c>
      <c r="M126" s="53">
        <f>IF(E126&gt;0,ROUND(E126*UCO!A29,2),0)</f>
        <v>226.32</v>
      </c>
      <c r="N126" s="53">
        <f>IF(I126&gt;0,ROUND(I126*Filme!$B$3,2),0)</f>
        <v>0</v>
      </c>
      <c r="O126" s="53">
        <f>ROUND(L126+M126+N126,2)</f>
        <v>291.88</v>
      </c>
    </row>
    <row r="127" spans="1:15" ht="37.5" customHeight="1">
      <c r="A127" s="131" t="s">
        <v>151</v>
      </c>
      <c r="B127" s="132"/>
      <c r="C127" s="132"/>
      <c r="D127" s="132"/>
      <c r="E127" s="132"/>
      <c r="F127" s="132"/>
      <c r="G127" s="132"/>
      <c r="H127" s="132"/>
      <c r="I127" s="132"/>
      <c r="J127" s="132"/>
      <c r="K127" s="132"/>
      <c r="L127" s="132"/>
      <c r="M127" s="132"/>
      <c r="N127" s="132"/>
      <c r="O127" s="132"/>
    </row>
    <row r="128" spans="1:15">
      <c r="A128" s="48">
        <v>20103018</v>
      </c>
      <c r="B128" s="48" t="s">
        <v>152</v>
      </c>
      <c r="C128" s="49">
        <v>1</v>
      </c>
      <c r="D128" s="50" t="s">
        <v>134</v>
      </c>
      <c r="E128" s="51"/>
      <c r="F128" s="52"/>
      <c r="G128" s="52"/>
      <c r="H128" s="52"/>
      <c r="I128" s="52"/>
      <c r="J128" s="52"/>
      <c r="K128" s="53">
        <f t="shared" ref="K128:K159" si="3">VLOOKUP(D128,Porte2026Geral,24,FALSE)</f>
        <v>32.78</v>
      </c>
      <c r="L128" s="53">
        <f t="shared" ref="L128:L159" si="4">ROUND(C128*K128,2)</f>
        <v>32.78</v>
      </c>
      <c r="M128" s="53">
        <f>IF(E128&gt;0,ROUND(E128*UCO!$A$14,2),0)</f>
        <v>0</v>
      </c>
      <c r="N128" s="53">
        <f>IF(I128&gt;0,ROUND(I128*Filme!$B$3,2),0)</f>
        <v>0</v>
      </c>
      <c r="O128" s="53">
        <f t="shared" ref="O128:O197" si="5">ROUND(L128+M128+N128,2)</f>
        <v>32.78</v>
      </c>
    </row>
    <row r="129" spans="1:15">
      <c r="A129" s="48">
        <v>20103026</v>
      </c>
      <c r="B129" s="48" t="s">
        <v>153</v>
      </c>
      <c r="C129" s="49">
        <v>1</v>
      </c>
      <c r="D129" s="50" t="s">
        <v>99</v>
      </c>
      <c r="E129" s="51">
        <v>0.71</v>
      </c>
      <c r="F129" s="52"/>
      <c r="G129" s="52"/>
      <c r="H129" s="52"/>
      <c r="I129" s="52"/>
      <c r="J129" s="52"/>
      <c r="K129" s="53">
        <f t="shared" si="3"/>
        <v>49.16</v>
      </c>
      <c r="L129" s="53">
        <f t="shared" si="4"/>
        <v>49.16</v>
      </c>
      <c r="M129" s="53">
        <f>IF(E129&gt;0,ROUND(E129*UCO!$A$29,2),0)</f>
        <v>13.39</v>
      </c>
      <c r="N129" s="53">
        <f>IF(I129&gt;0,ROUND(I129*Filme!$B$3,2),0)</f>
        <v>0</v>
      </c>
      <c r="O129" s="53">
        <f t="shared" si="5"/>
        <v>62.55</v>
      </c>
    </row>
    <row r="130" spans="1:15">
      <c r="A130" s="48">
        <v>20103034</v>
      </c>
      <c r="B130" s="48" t="s">
        <v>154</v>
      </c>
      <c r="C130" s="49">
        <v>1</v>
      </c>
      <c r="D130" s="50" t="s">
        <v>99</v>
      </c>
      <c r="E130" s="51">
        <v>0.64</v>
      </c>
      <c r="F130" s="52"/>
      <c r="G130" s="52"/>
      <c r="H130" s="52"/>
      <c r="I130" s="52"/>
      <c r="J130" s="52"/>
      <c r="K130" s="53">
        <f t="shared" si="3"/>
        <v>49.16</v>
      </c>
      <c r="L130" s="53">
        <f t="shared" si="4"/>
        <v>49.16</v>
      </c>
      <c r="M130" s="53">
        <f>IF(E130&gt;0,ROUND(E130*UCO!$A$29,2),0)</f>
        <v>12.07</v>
      </c>
      <c r="N130" s="53">
        <f>IF(I130&gt;0,ROUND(I130*Filme!$B$3,2),0)</f>
        <v>0</v>
      </c>
      <c r="O130" s="53">
        <f t="shared" si="5"/>
        <v>61.23</v>
      </c>
    </row>
    <row r="131" spans="1:15">
      <c r="A131" s="48">
        <v>20103042</v>
      </c>
      <c r="B131" s="48" t="s">
        <v>155</v>
      </c>
      <c r="C131" s="49">
        <v>1</v>
      </c>
      <c r="D131" s="50" t="s">
        <v>134</v>
      </c>
      <c r="E131" s="51">
        <v>0.47</v>
      </c>
      <c r="F131" s="52"/>
      <c r="G131" s="52"/>
      <c r="H131" s="52"/>
      <c r="I131" s="52"/>
      <c r="J131" s="52"/>
      <c r="K131" s="53">
        <f t="shared" si="3"/>
        <v>32.78</v>
      </c>
      <c r="L131" s="53">
        <f t="shared" si="4"/>
        <v>32.78</v>
      </c>
      <c r="M131" s="53">
        <f>IF(E131&gt;0,ROUND(E131*UCO!$A$29,2),0)</f>
        <v>8.86</v>
      </c>
      <c r="N131" s="53">
        <f>IF(I131&gt;0,ROUND(I131*Filme!$B$3,2),0)</f>
        <v>0</v>
      </c>
      <c r="O131" s="53">
        <f t="shared" si="5"/>
        <v>41.64</v>
      </c>
    </row>
    <row r="132" spans="1:15">
      <c r="A132" s="48">
        <v>20103050</v>
      </c>
      <c r="B132" s="48" t="s">
        <v>156</v>
      </c>
      <c r="C132" s="49">
        <v>1</v>
      </c>
      <c r="D132" s="50" t="s">
        <v>134</v>
      </c>
      <c r="E132" s="51">
        <v>0.49</v>
      </c>
      <c r="F132" s="52"/>
      <c r="G132" s="52"/>
      <c r="H132" s="52"/>
      <c r="I132" s="52"/>
      <c r="J132" s="52"/>
      <c r="K132" s="53">
        <f t="shared" si="3"/>
        <v>32.78</v>
      </c>
      <c r="L132" s="53">
        <f t="shared" si="4"/>
        <v>32.78</v>
      </c>
      <c r="M132" s="53">
        <f>IF(E132&gt;0,ROUND(E132*UCO!$A$29,2),0)</f>
        <v>9.24</v>
      </c>
      <c r="N132" s="53">
        <f>IF(I132&gt;0,ROUND(I132*Filme!$B$3,2),0)</f>
        <v>0</v>
      </c>
      <c r="O132" s="53">
        <f t="shared" si="5"/>
        <v>42.02</v>
      </c>
    </row>
    <row r="133" spans="1:15">
      <c r="A133" s="48">
        <v>20103069</v>
      </c>
      <c r="B133" s="48" t="s">
        <v>157</v>
      </c>
      <c r="C133" s="49">
        <v>1</v>
      </c>
      <c r="D133" s="50" t="s">
        <v>134</v>
      </c>
      <c r="E133" s="51">
        <v>0.3</v>
      </c>
      <c r="F133" s="52"/>
      <c r="G133" s="52"/>
      <c r="H133" s="52"/>
      <c r="I133" s="52"/>
      <c r="J133" s="52"/>
      <c r="K133" s="53">
        <f t="shared" si="3"/>
        <v>32.78</v>
      </c>
      <c r="L133" s="53">
        <f t="shared" si="4"/>
        <v>32.78</v>
      </c>
      <c r="M133" s="53">
        <f>IF(E133&gt;0,ROUND(E133*UCO!$A$29,2),0)</f>
        <v>5.66</v>
      </c>
      <c r="N133" s="53">
        <f>IF(I133&gt;0,ROUND(I133*Filme!$B$3,2),0)</f>
        <v>0</v>
      </c>
      <c r="O133" s="53">
        <f t="shared" si="5"/>
        <v>38.44</v>
      </c>
    </row>
    <row r="134" spans="1:15">
      <c r="A134" s="48">
        <v>20103077</v>
      </c>
      <c r="B134" s="48" t="s">
        <v>158</v>
      </c>
      <c r="C134" s="49">
        <v>1</v>
      </c>
      <c r="D134" s="50" t="s">
        <v>99</v>
      </c>
      <c r="E134" s="51">
        <v>0.23</v>
      </c>
      <c r="F134" s="52"/>
      <c r="G134" s="52"/>
      <c r="H134" s="52"/>
      <c r="I134" s="52"/>
      <c r="J134" s="52"/>
      <c r="K134" s="53">
        <f t="shared" si="3"/>
        <v>49.16</v>
      </c>
      <c r="L134" s="53">
        <f t="shared" si="4"/>
        <v>49.16</v>
      </c>
      <c r="M134" s="53">
        <f>IF(E134&gt;0,ROUND(E134*UCO!$A$29,2),0)</f>
        <v>4.34</v>
      </c>
      <c r="N134" s="53">
        <f>IF(I134&gt;0,ROUND(I134*Filme!$B$3,2),0)</f>
        <v>0</v>
      </c>
      <c r="O134" s="53">
        <f t="shared" si="5"/>
        <v>53.5</v>
      </c>
    </row>
    <row r="135" spans="1:15">
      <c r="A135" s="48">
        <v>20103093</v>
      </c>
      <c r="B135" s="48" t="s">
        <v>159</v>
      </c>
      <c r="C135" s="49">
        <v>1</v>
      </c>
      <c r="D135" s="50" t="s">
        <v>134</v>
      </c>
      <c r="E135" s="51"/>
      <c r="F135" s="52"/>
      <c r="G135" s="52"/>
      <c r="H135" s="52"/>
      <c r="I135" s="52"/>
      <c r="J135" s="52"/>
      <c r="K135" s="53">
        <f t="shared" si="3"/>
        <v>32.78</v>
      </c>
      <c r="L135" s="53">
        <f t="shared" si="4"/>
        <v>32.78</v>
      </c>
      <c r="M135" s="53">
        <f>IF(E135&gt;0,ROUND(E135*UCO!$A$14,2),0)</f>
        <v>0</v>
      </c>
      <c r="N135" s="53">
        <f>IF(I135&gt;0,ROUND(I135*Filme!$B$3,2),0)</f>
        <v>0</v>
      </c>
      <c r="O135" s="53">
        <f t="shared" si="5"/>
        <v>32.78</v>
      </c>
    </row>
    <row r="136" spans="1:15">
      <c r="A136" s="48">
        <v>20103107</v>
      </c>
      <c r="B136" s="48" t="s">
        <v>160</v>
      </c>
      <c r="C136" s="49">
        <v>1</v>
      </c>
      <c r="D136" s="50" t="s">
        <v>134</v>
      </c>
      <c r="E136" s="51"/>
      <c r="F136" s="52"/>
      <c r="G136" s="52"/>
      <c r="H136" s="52"/>
      <c r="I136" s="52"/>
      <c r="J136" s="52"/>
      <c r="K136" s="53">
        <f t="shared" si="3"/>
        <v>32.78</v>
      </c>
      <c r="L136" s="53">
        <f t="shared" si="4"/>
        <v>32.78</v>
      </c>
      <c r="M136" s="53">
        <f>IF(E136&gt;0,ROUND(E136*UCO!$A$14,2),0)</f>
        <v>0</v>
      </c>
      <c r="N136" s="53">
        <f>IF(I136&gt;0,ROUND(I136*Filme!$B$3,2),0)</f>
        <v>0</v>
      </c>
      <c r="O136" s="53">
        <f t="shared" si="5"/>
        <v>32.78</v>
      </c>
    </row>
    <row r="137" spans="1:15">
      <c r="A137" s="48">
        <v>20103115</v>
      </c>
      <c r="B137" s="48" t="s">
        <v>161</v>
      </c>
      <c r="C137" s="49">
        <v>1</v>
      </c>
      <c r="D137" s="50" t="s">
        <v>134</v>
      </c>
      <c r="E137" s="51"/>
      <c r="F137" s="52"/>
      <c r="G137" s="52"/>
      <c r="H137" s="52"/>
      <c r="I137" s="52"/>
      <c r="J137" s="52"/>
      <c r="K137" s="53">
        <f t="shared" si="3"/>
        <v>32.78</v>
      </c>
      <c r="L137" s="53">
        <f t="shared" si="4"/>
        <v>32.78</v>
      </c>
      <c r="M137" s="53">
        <f>IF(E137&gt;0,ROUND(E137*UCO!$A$14,2),0)</f>
        <v>0</v>
      </c>
      <c r="N137" s="53">
        <f>IF(I137&gt;0,ROUND(I137*Filme!$B$3,2),0)</f>
        <v>0</v>
      </c>
      <c r="O137" s="53">
        <f t="shared" si="5"/>
        <v>32.78</v>
      </c>
    </row>
    <row r="138" spans="1:15">
      <c r="A138" s="48">
        <v>20103123</v>
      </c>
      <c r="B138" s="48" t="s">
        <v>162</v>
      </c>
      <c r="C138" s="49">
        <v>1</v>
      </c>
      <c r="D138" s="50" t="s">
        <v>99</v>
      </c>
      <c r="E138" s="51"/>
      <c r="F138" s="52"/>
      <c r="G138" s="52"/>
      <c r="H138" s="52"/>
      <c r="I138" s="52"/>
      <c r="J138" s="52"/>
      <c r="K138" s="53">
        <f t="shared" si="3"/>
        <v>49.16</v>
      </c>
      <c r="L138" s="53">
        <f t="shared" si="4"/>
        <v>49.16</v>
      </c>
      <c r="M138" s="53">
        <f>IF(E138&gt;0,ROUND(E138*UCO!$A$14,2),0)</f>
        <v>0</v>
      </c>
      <c r="N138" s="53">
        <f>IF(I138&gt;0,ROUND(I138*Filme!$B$3,2),0)</f>
        <v>0</v>
      </c>
      <c r="O138" s="53">
        <f t="shared" si="5"/>
        <v>49.16</v>
      </c>
    </row>
    <row r="139" spans="1:15">
      <c r="A139" s="48">
        <v>20103131</v>
      </c>
      <c r="B139" s="48" t="s">
        <v>163</v>
      </c>
      <c r="C139" s="49">
        <v>1</v>
      </c>
      <c r="D139" s="50" t="s">
        <v>137</v>
      </c>
      <c r="E139" s="51">
        <v>0.42</v>
      </c>
      <c r="F139" s="52"/>
      <c r="G139" s="52"/>
      <c r="H139" s="52"/>
      <c r="I139" s="52"/>
      <c r="J139" s="52"/>
      <c r="K139" s="53">
        <f t="shared" si="3"/>
        <v>104.87</v>
      </c>
      <c r="L139" s="53">
        <f t="shared" si="4"/>
        <v>104.87</v>
      </c>
      <c r="M139" s="53">
        <f>IF(E139&gt;0,ROUND(E139*UCO!$A$29,2),0)</f>
        <v>7.92</v>
      </c>
      <c r="N139" s="53">
        <f>IF(I139&gt;0,ROUND(I139*Filme!$B$3,2),0)</f>
        <v>0</v>
      </c>
      <c r="O139" s="53">
        <f t="shared" si="5"/>
        <v>112.79</v>
      </c>
    </row>
    <row r="140" spans="1:15">
      <c r="A140" s="48">
        <v>20103140</v>
      </c>
      <c r="B140" s="48" t="s">
        <v>164</v>
      </c>
      <c r="C140" s="49">
        <v>1</v>
      </c>
      <c r="D140" s="50" t="s">
        <v>93</v>
      </c>
      <c r="E140" s="51">
        <v>1.95</v>
      </c>
      <c r="F140" s="52"/>
      <c r="G140" s="52"/>
      <c r="H140" s="52"/>
      <c r="I140" s="52"/>
      <c r="J140" s="52"/>
      <c r="K140" s="53">
        <f t="shared" si="3"/>
        <v>250.68</v>
      </c>
      <c r="L140" s="53">
        <f t="shared" si="4"/>
        <v>250.68</v>
      </c>
      <c r="M140" s="53">
        <f>IF(E140&gt;0,ROUND(E140*UCO!$A$29,2),0)</f>
        <v>36.78</v>
      </c>
      <c r="N140" s="53">
        <f>IF(I140&gt;0,ROUND(I140*Filme!$B$3,2),0)</f>
        <v>0</v>
      </c>
      <c r="O140" s="53">
        <f t="shared" si="5"/>
        <v>287.45999999999998</v>
      </c>
    </row>
    <row r="141" spans="1:15">
      <c r="A141" s="48">
        <v>20103158</v>
      </c>
      <c r="B141" s="48" t="s">
        <v>165</v>
      </c>
      <c r="C141" s="49">
        <v>1</v>
      </c>
      <c r="D141" s="50" t="s">
        <v>134</v>
      </c>
      <c r="E141" s="51">
        <v>0.42</v>
      </c>
      <c r="F141" s="52"/>
      <c r="G141" s="52"/>
      <c r="H141" s="52"/>
      <c r="I141" s="52"/>
      <c r="J141" s="52"/>
      <c r="K141" s="53">
        <f t="shared" si="3"/>
        <v>32.78</v>
      </c>
      <c r="L141" s="53">
        <f t="shared" si="4"/>
        <v>32.78</v>
      </c>
      <c r="M141" s="53">
        <f>IF(E141&gt;0,ROUND(E141*UCO!$A$29,2),0)</f>
        <v>7.92</v>
      </c>
      <c r="N141" s="53">
        <f>IF(I141&gt;0,ROUND(I141*Filme!$B$3,2),0)</f>
        <v>0</v>
      </c>
      <c r="O141" s="53">
        <f t="shared" si="5"/>
        <v>40.700000000000003</v>
      </c>
    </row>
    <row r="142" spans="1:15">
      <c r="A142" s="48">
        <v>20103166</v>
      </c>
      <c r="B142" s="48" t="s">
        <v>166</v>
      </c>
      <c r="C142" s="49">
        <v>1</v>
      </c>
      <c r="D142" s="50" t="s">
        <v>99</v>
      </c>
      <c r="E142" s="51">
        <v>6.3</v>
      </c>
      <c r="F142" s="52"/>
      <c r="G142" s="52"/>
      <c r="H142" s="52"/>
      <c r="I142" s="52"/>
      <c r="J142" s="52"/>
      <c r="K142" s="53">
        <f t="shared" si="3"/>
        <v>49.16</v>
      </c>
      <c r="L142" s="53">
        <f t="shared" si="4"/>
        <v>49.16</v>
      </c>
      <c r="M142" s="53">
        <f>IF(E142&gt;0,ROUND(E142*UCO!$A$29,2),0)</f>
        <v>118.82</v>
      </c>
      <c r="N142" s="53">
        <f>IF(I142&gt;0,ROUND(I142*Filme!$B$3,2),0)</f>
        <v>0</v>
      </c>
      <c r="O142" s="53">
        <f t="shared" si="5"/>
        <v>167.98</v>
      </c>
    </row>
    <row r="143" spans="1:15">
      <c r="A143" s="48">
        <v>20103174</v>
      </c>
      <c r="B143" s="48" t="s">
        <v>167</v>
      </c>
      <c r="C143" s="49">
        <v>1</v>
      </c>
      <c r="D143" s="50" t="s">
        <v>134</v>
      </c>
      <c r="E143" s="51">
        <v>5.5</v>
      </c>
      <c r="F143" s="52"/>
      <c r="G143" s="52"/>
      <c r="H143" s="52"/>
      <c r="I143" s="52"/>
      <c r="J143" s="52"/>
      <c r="K143" s="53">
        <f t="shared" si="3"/>
        <v>32.78</v>
      </c>
      <c r="L143" s="53">
        <f t="shared" si="4"/>
        <v>32.78</v>
      </c>
      <c r="M143" s="53">
        <f>IF(E143&gt;0,ROUND(E143*UCO!$A$29,2),0)</f>
        <v>103.73</v>
      </c>
      <c r="N143" s="53">
        <f>IF(I143&gt;0,ROUND(I143*Filme!$B$3,2),0)</f>
        <v>0</v>
      </c>
      <c r="O143" s="53">
        <f t="shared" si="5"/>
        <v>136.51</v>
      </c>
    </row>
    <row r="144" spans="1:15">
      <c r="A144" s="48">
        <v>20103182</v>
      </c>
      <c r="B144" s="48" t="s">
        <v>168</v>
      </c>
      <c r="C144" s="49">
        <v>1</v>
      </c>
      <c r="D144" s="50" t="s">
        <v>134</v>
      </c>
      <c r="E144" s="51"/>
      <c r="F144" s="52"/>
      <c r="G144" s="52"/>
      <c r="H144" s="52"/>
      <c r="I144" s="52"/>
      <c r="J144" s="52"/>
      <c r="K144" s="53">
        <f t="shared" si="3"/>
        <v>32.78</v>
      </c>
      <c r="L144" s="53">
        <f t="shared" si="4"/>
        <v>32.78</v>
      </c>
      <c r="M144" s="53">
        <f>IF(E144&gt;0,ROUND(E144*UCO!$A$21,2),0)</f>
        <v>0</v>
      </c>
      <c r="N144" s="53">
        <f>IF(I144&gt;0,ROUND(I144*Filme!$B$3,2),0)</f>
        <v>0</v>
      </c>
      <c r="O144" s="53">
        <f t="shared" si="5"/>
        <v>32.78</v>
      </c>
    </row>
    <row r="145" spans="1:15">
      <c r="A145" s="48">
        <v>20103190</v>
      </c>
      <c r="B145" s="48" t="s">
        <v>169</v>
      </c>
      <c r="C145" s="49">
        <v>1</v>
      </c>
      <c r="D145" s="50" t="s">
        <v>134</v>
      </c>
      <c r="E145" s="51">
        <v>0.16</v>
      </c>
      <c r="F145" s="52"/>
      <c r="G145" s="52"/>
      <c r="H145" s="52"/>
      <c r="I145" s="52"/>
      <c r="J145" s="52"/>
      <c r="K145" s="53">
        <f t="shared" si="3"/>
        <v>32.78</v>
      </c>
      <c r="L145" s="53">
        <f t="shared" si="4"/>
        <v>32.78</v>
      </c>
      <c r="M145" s="53">
        <f>IF(E145&gt;0,ROUND(E145*UCO!$A$29,2),0)</f>
        <v>3.02</v>
      </c>
      <c r="N145" s="53">
        <f>IF(I145&gt;0,ROUND(I145*Filme!$B$3,2),0)</f>
        <v>0</v>
      </c>
      <c r="O145" s="53">
        <f t="shared" si="5"/>
        <v>35.799999999999997</v>
      </c>
    </row>
    <row r="146" spans="1:15">
      <c r="A146" s="48">
        <v>20103204</v>
      </c>
      <c r="B146" s="48" t="s">
        <v>170</v>
      </c>
      <c r="C146" s="49">
        <v>1</v>
      </c>
      <c r="D146" s="50" t="s">
        <v>99</v>
      </c>
      <c r="E146" s="51">
        <v>0.45</v>
      </c>
      <c r="F146" s="52"/>
      <c r="G146" s="52"/>
      <c r="H146" s="52"/>
      <c r="I146" s="52"/>
      <c r="J146" s="52"/>
      <c r="K146" s="53">
        <f t="shared" si="3"/>
        <v>49.16</v>
      </c>
      <c r="L146" s="53">
        <f t="shared" si="4"/>
        <v>49.16</v>
      </c>
      <c r="M146" s="53">
        <f>IF(E146&gt;0,ROUND(E146*UCO!$A$29,2),0)</f>
        <v>8.49</v>
      </c>
      <c r="N146" s="53">
        <f>IF(I146&gt;0,ROUND(I146*Filme!$B$3,2),0)</f>
        <v>0</v>
      </c>
      <c r="O146" s="53">
        <f t="shared" si="5"/>
        <v>57.65</v>
      </c>
    </row>
    <row r="147" spans="1:15">
      <c r="A147" s="48">
        <v>20103212</v>
      </c>
      <c r="B147" s="48" t="s">
        <v>171</v>
      </c>
      <c r="C147" s="49">
        <v>1</v>
      </c>
      <c r="D147" s="50" t="s">
        <v>134</v>
      </c>
      <c r="E147" s="51">
        <v>1.1000000000000001</v>
      </c>
      <c r="F147" s="52"/>
      <c r="G147" s="52"/>
      <c r="H147" s="52"/>
      <c r="I147" s="52"/>
      <c r="J147" s="52"/>
      <c r="K147" s="53">
        <f t="shared" si="3"/>
        <v>32.78</v>
      </c>
      <c r="L147" s="53">
        <f t="shared" si="4"/>
        <v>32.78</v>
      </c>
      <c r="M147" s="53">
        <f>IF(E147&gt;0,ROUND(E147*UCO!$A$29,2),0)</f>
        <v>20.75</v>
      </c>
      <c r="N147" s="53">
        <f>IF(I147&gt;0,ROUND(I147*Filme!$B$3,2),0)</f>
        <v>0</v>
      </c>
      <c r="O147" s="53">
        <f t="shared" si="5"/>
        <v>53.53</v>
      </c>
    </row>
    <row r="148" spans="1:15">
      <c r="A148" s="48">
        <v>20103220</v>
      </c>
      <c r="B148" s="48" t="s">
        <v>172</v>
      </c>
      <c r="C148" s="49">
        <v>1</v>
      </c>
      <c r="D148" s="50" t="s">
        <v>134</v>
      </c>
      <c r="E148" s="51">
        <v>0.44</v>
      </c>
      <c r="F148" s="52"/>
      <c r="G148" s="52"/>
      <c r="H148" s="52"/>
      <c r="I148" s="52"/>
      <c r="J148" s="52"/>
      <c r="K148" s="53">
        <f t="shared" si="3"/>
        <v>32.78</v>
      </c>
      <c r="L148" s="53">
        <f t="shared" si="4"/>
        <v>32.78</v>
      </c>
      <c r="M148" s="53">
        <f>IF(E148&gt;0,ROUND(E148*UCO!$A$29,2),0)</f>
        <v>8.3000000000000007</v>
      </c>
      <c r="N148" s="53">
        <f>IF(I148&gt;0,ROUND(I148*Filme!$B$3,2),0)</f>
        <v>0</v>
      </c>
      <c r="O148" s="53">
        <f t="shared" si="5"/>
        <v>41.08</v>
      </c>
    </row>
    <row r="149" spans="1:15">
      <c r="A149" s="48">
        <v>20103239</v>
      </c>
      <c r="B149" s="48" t="s">
        <v>173</v>
      </c>
      <c r="C149" s="49">
        <v>1</v>
      </c>
      <c r="D149" s="50" t="s">
        <v>129</v>
      </c>
      <c r="E149" s="51"/>
      <c r="F149" s="52"/>
      <c r="G149" s="52"/>
      <c r="H149" s="52"/>
      <c r="I149" s="52"/>
      <c r="J149" s="52"/>
      <c r="K149" s="53">
        <f t="shared" si="3"/>
        <v>16.38</v>
      </c>
      <c r="L149" s="53">
        <f t="shared" si="4"/>
        <v>16.38</v>
      </c>
      <c r="M149" s="53">
        <f>IF(E149&gt;0,ROUND(E149*UCO!$A$21,2),0)</f>
        <v>0</v>
      </c>
      <c r="N149" s="53">
        <f>IF(I149&gt;0,ROUND(I149*Filme!$B$3,2),0)</f>
        <v>0</v>
      </c>
      <c r="O149" s="53">
        <f t="shared" si="5"/>
        <v>16.38</v>
      </c>
    </row>
    <row r="150" spans="1:15">
      <c r="A150" s="48">
        <v>20103247</v>
      </c>
      <c r="B150" s="48" t="s">
        <v>174</v>
      </c>
      <c r="C150" s="49">
        <v>1</v>
      </c>
      <c r="D150" s="50" t="s">
        <v>129</v>
      </c>
      <c r="E150" s="51">
        <v>0.44</v>
      </c>
      <c r="F150" s="52"/>
      <c r="G150" s="52"/>
      <c r="H150" s="52"/>
      <c r="I150" s="52"/>
      <c r="J150" s="52"/>
      <c r="K150" s="53">
        <f t="shared" si="3"/>
        <v>16.38</v>
      </c>
      <c r="L150" s="53">
        <f t="shared" si="4"/>
        <v>16.38</v>
      </c>
      <c r="M150" s="53">
        <f>IF(E150&gt;0,ROUND(E150*UCO!$A$29,2),0)</f>
        <v>8.3000000000000007</v>
      </c>
      <c r="N150" s="53">
        <f>IF(I150&gt;0,ROUND(I150*Filme!$B$3,2),0)</f>
        <v>0</v>
      </c>
      <c r="O150" s="53">
        <f t="shared" si="5"/>
        <v>24.68</v>
      </c>
    </row>
    <row r="151" spans="1:15">
      <c r="A151" s="48">
        <v>20103255</v>
      </c>
      <c r="B151" s="48" t="s">
        <v>175</v>
      </c>
      <c r="C151" s="49">
        <v>1</v>
      </c>
      <c r="D151" s="50" t="s">
        <v>134</v>
      </c>
      <c r="E151" s="51">
        <v>0.44</v>
      </c>
      <c r="F151" s="52"/>
      <c r="G151" s="52"/>
      <c r="H151" s="52"/>
      <c r="I151" s="52"/>
      <c r="J151" s="52"/>
      <c r="K151" s="53">
        <f t="shared" si="3"/>
        <v>32.78</v>
      </c>
      <c r="L151" s="53">
        <f t="shared" si="4"/>
        <v>32.78</v>
      </c>
      <c r="M151" s="53">
        <f>IF(E151&gt;0,ROUND(E151*UCO!$A$29,2),0)</f>
        <v>8.3000000000000007</v>
      </c>
      <c r="N151" s="53">
        <f>IF(I151&gt;0,ROUND(I151*Filme!$B$3,2),0)</f>
        <v>0</v>
      </c>
      <c r="O151" s="53">
        <f t="shared" si="5"/>
        <v>41.08</v>
      </c>
    </row>
    <row r="152" spans="1:15">
      <c r="A152" s="48">
        <v>20103263</v>
      </c>
      <c r="B152" s="48" t="s">
        <v>176</v>
      </c>
      <c r="C152" s="49">
        <v>1</v>
      </c>
      <c r="D152" s="50" t="s">
        <v>65</v>
      </c>
      <c r="E152" s="51">
        <v>0.25</v>
      </c>
      <c r="F152" s="52"/>
      <c r="G152" s="52"/>
      <c r="H152" s="52"/>
      <c r="I152" s="52"/>
      <c r="J152" s="52"/>
      <c r="K152" s="53">
        <f t="shared" si="3"/>
        <v>65.56</v>
      </c>
      <c r="L152" s="53">
        <f t="shared" si="4"/>
        <v>65.56</v>
      </c>
      <c r="M152" s="53">
        <f>IF(E152&gt;0,ROUND(E152*UCO!$A$29,2),0)</f>
        <v>4.72</v>
      </c>
      <c r="N152" s="53">
        <f>IF(I152&gt;0,ROUND(I152*Filme!$B$3,2),0)</f>
        <v>0</v>
      </c>
      <c r="O152" s="53">
        <f t="shared" si="5"/>
        <v>70.28</v>
      </c>
    </row>
    <row r="153" spans="1:15">
      <c r="A153" s="48">
        <v>20103271</v>
      </c>
      <c r="B153" s="48" t="s">
        <v>177</v>
      </c>
      <c r="C153" s="49">
        <v>1</v>
      </c>
      <c r="D153" s="50" t="s">
        <v>65</v>
      </c>
      <c r="E153" s="51">
        <v>0.33</v>
      </c>
      <c r="F153" s="52"/>
      <c r="G153" s="52"/>
      <c r="H153" s="52"/>
      <c r="I153" s="52"/>
      <c r="J153" s="52"/>
      <c r="K153" s="53">
        <f t="shared" si="3"/>
        <v>65.56</v>
      </c>
      <c r="L153" s="53">
        <f t="shared" si="4"/>
        <v>65.56</v>
      </c>
      <c r="M153" s="53">
        <f>IF(E153&gt;0,ROUND(E153*UCO!$A$29,2),0)</f>
        <v>6.22</v>
      </c>
      <c r="N153" s="53">
        <f>IF(I153&gt;0,ROUND(I153*Filme!$B$3,2),0)</f>
        <v>0</v>
      </c>
      <c r="O153" s="53">
        <f t="shared" si="5"/>
        <v>71.78</v>
      </c>
    </row>
    <row r="154" spans="1:15">
      <c r="A154" s="48">
        <v>20103280</v>
      </c>
      <c r="B154" s="48" t="s">
        <v>178</v>
      </c>
      <c r="C154" s="49">
        <v>1</v>
      </c>
      <c r="D154" s="50" t="s">
        <v>65</v>
      </c>
      <c r="E154" s="51">
        <v>0.35</v>
      </c>
      <c r="F154" s="52"/>
      <c r="G154" s="52"/>
      <c r="H154" s="52"/>
      <c r="I154" s="52"/>
      <c r="J154" s="52"/>
      <c r="K154" s="53">
        <f t="shared" si="3"/>
        <v>65.56</v>
      </c>
      <c r="L154" s="53">
        <f t="shared" si="4"/>
        <v>65.56</v>
      </c>
      <c r="M154" s="53">
        <f>IF(E154&gt;0,ROUND(E154*UCO!$A$29,2),0)</f>
        <v>6.6</v>
      </c>
      <c r="N154" s="53">
        <f>IF(I154&gt;0,ROUND(I154*Filme!$B$3,2),0)</f>
        <v>0</v>
      </c>
      <c r="O154" s="53">
        <f t="shared" si="5"/>
        <v>72.16</v>
      </c>
    </row>
    <row r="155" spans="1:15">
      <c r="A155" s="48">
        <v>20103298</v>
      </c>
      <c r="B155" s="48" t="s">
        <v>179</v>
      </c>
      <c r="C155" s="49">
        <v>1</v>
      </c>
      <c r="D155" s="50" t="s">
        <v>134</v>
      </c>
      <c r="E155" s="51">
        <v>0.42</v>
      </c>
      <c r="F155" s="52"/>
      <c r="G155" s="52"/>
      <c r="H155" s="52"/>
      <c r="I155" s="52"/>
      <c r="J155" s="52"/>
      <c r="K155" s="53">
        <f t="shared" si="3"/>
        <v>32.78</v>
      </c>
      <c r="L155" s="53">
        <f t="shared" si="4"/>
        <v>32.78</v>
      </c>
      <c r="M155" s="53">
        <f>IF(E155&gt;0,ROUND(E155*UCO!$A$29,2),0)</f>
        <v>7.92</v>
      </c>
      <c r="N155" s="53">
        <f>IF(I155&gt;0,ROUND(I155*Filme!$B$3,2),0)</f>
        <v>0</v>
      </c>
      <c r="O155" s="53">
        <f t="shared" si="5"/>
        <v>40.700000000000003</v>
      </c>
    </row>
    <row r="156" spans="1:15">
      <c r="A156" s="48">
        <v>20103301</v>
      </c>
      <c r="B156" s="48" t="s">
        <v>180</v>
      </c>
      <c r="C156" s="49">
        <v>1</v>
      </c>
      <c r="D156" s="50" t="s">
        <v>53</v>
      </c>
      <c r="E156" s="51"/>
      <c r="F156" s="52"/>
      <c r="G156" s="52"/>
      <c r="H156" s="52"/>
      <c r="I156" s="52"/>
      <c r="J156" s="52"/>
      <c r="K156" s="53">
        <f t="shared" si="3"/>
        <v>144.19999999999999</v>
      </c>
      <c r="L156" s="53">
        <f t="shared" si="4"/>
        <v>144.19999999999999</v>
      </c>
      <c r="M156" s="53">
        <f>IF(E156&gt;0,ROUND(E156*UCO!$A$21,2),0)</f>
        <v>0</v>
      </c>
      <c r="N156" s="53">
        <f>IF(I156&gt;0,ROUND(I156*Filme!$B$3,2),0)</f>
        <v>0</v>
      </c>
      <c r="O156" s="53">
        <f t="shared" si="5"/>
        <v>144.19999999999999</v>
      </c>
    </row>
    <row r="157" spans="1:15">
      <c r="A157" s="48">
        <v>20103310</v>
      </c>
      <c r="B157" s="48" t="s">
        <v>181</v>
      </c>
      <c r="C157" s="49">
        <v>1</v>
      </c>
      <c r="D157" s="50" t="s">
        <v>99</v>
      </c>
      <c r="E157" s="51">
        <v>0.4</v>
      </c>
      <c r="F157" s="52"/>
      <c r="G157" s="52"/>
      <c r="H157" s="52"/>
      <c r="I157" s="52"/>
      <c r="J157" s="52"/>
      <c r="K157" s="53">
        <f t="shared" si="3"/>
        <v>49.16</v>
      </c>
      <c r="L157" s="53">
        <f t="shared" si="4"/>
        <v>49.16</v>
      </c>
      <c r="M157" s="53">
        <f>IF(E157&gt;0,ROUND(E157*UCO!$A$29,2),0)</f>
        <v>7.54</v>
      </c>
      <c r="N157" s="53">
        <f>IF(I157&gt;0,ROUND(I157*Filme!$B$3,2),0)</f>
        <v>0</v>
      </c>
      <c r="O157" s="53">
        <f t="shared" si="5"/>
        <v>56.7</v>
      </c>
    </row>
    <row r="158" spans="1:15">
      <c r="A158" s="48">
        <v>20103328</v>
      </c>
      <c r="B158" s="48" t="s">
        <v>182</v>
      </c>
      <c r="C158" s="49">
        <v>1</v>
      </c>
      <c r="D158" s="50" t="s">
        <v>99</v>
      </c>
      <c r="E158" s="51">
        <v>0.4</v>
      </c>
      <c r="F158" s="52"/>
      <c r="G158" s="52"/>
      <c r="H158" s="52"/>
      <c r="I158" s="52"/>
      <c r="J158" s="52"/>
      <c r="K158" s="53">
        <f t="shared" si="3"/>
        <v>49.16</v>
      </c>
      <c r="L158" s="53">
        <f t="shared" si="4"/>
        <v>49.16</v>
      </c>
      <c r="M158" s="53">
        <f>IF(E158&gt;0,ROUND(E158*UCO!$A$29,2),0)</f>
        <v>7.54</v>
      </c>
      <c r="N158" s="53">
        <f>IF(I158&gt;0,ROUND(I158*Filme!$B$3,2),0)</f>
        <v>0</v>
      </c>
      <c r="O158" s="53">
        <f t="shared" si="5"/>
        <v>56.7</v>
      </c>
    </row>
    <row r="159" spans="1:15">
      <c r="A159" s="48">
        <v>20103336</v>
      </c>
      <c r="B159" s="48" t="s">
        <v>183</v>
      </c>
      <c r="C159" s="49">
        <v>1</v>
      </c>
      <c r="D159" s="50" t="s">
        <v>51</v>
      </c>
      <c r="E159" s="51"/>
      <c r="F159" s="52"/>
      <c r="G159" s="52"/>
      <c r="H159" s="52"/>
      <c r="I159" s="52"/>
      <c r="J159" s="52"/>
      <c r="K159" s="53">
        <f t="shared" si="3"/>
        <v>88.48</v>
      </c>
      <c r="L159" s="53">
        <f t="shared" si="4"/>
        <v>88.48</v>
      </c>
      <c r="M159" s="53">
        <f>IF(E159&gt;0,ROUND(E159*UCO!$A$29,2),0)</f>
        <v>0</v>
      </c>
      <c r="N159" s="53">
        <f>IF(I159&gt;0,ROUND(I159*Filme!$B$3,2),0)</f>
        <v>0</v>
      </c>
      <c r="O159" s="53">
        <f t="shared" si="5"/>
        <v>88.48</v>
      </c>
    </row>
    <row r="160" spans="1:15">
      <c r="A160" s="48">
        <v>20103344</v>
      </c>
      <c r="B160" s="48" t="s">
        <v>184</v>
      </c>
      <c r="C160" s="49">
        <v>1</v>
      </c>
      <c r="D160" s="50" t="s">
        <v>99</v>
      </c>
      <c r="E160" s="51">
        <v>0.37</v>
      </c>
      <c r="F160" s="52"/>
      <c r="G160" s="52"/>
      <c r="H160" s="52"/>
      <c r="I160" s="52"/>
      <c r="J160" s="52"/>
      <c r="K160" s="53">
        <f t="shared" ref="K160:K191" si="6">VLOOKUP(D160,Porte2026Geral,24,FALSE)</f>
        <v>49.16</v>
      </c>
      <c r="L160" s="53">
        <f t="shared" ref="L160:L191" si="7">ROUND(C160*K160,2)</f>
        <v>49.16</v>
      </c>
      <c r="M160" s="53">
        <f>IF(E160&gt;0,ROUND(E160*UCO!$A$29,2),0)</f>
        <v>6.98</v>
      </c>
      <c r="N160" s="53">
        <f>IF(I160&gt;0,ROUND(I160*Filme!$B$3,2),0)</f>
        <v>0</v>
      </c>
      <c r="O160" s="53">
        <f t="shared" si="5"/>
        <v>56.14</v>
      </c>
    </row>
    <row r="161" spans="1:15">
      <c r="A161" s="48">
        <v>20103360</v>
      </c>
      <c r="B161" s="48" t="s">
        <v>185</v>
      </c>
      <c r="C161" s="49">
        <v>1</v>
      </c>
      <c r="D161" s="50" t="s">
        <v>99</v>
      </c>
      <c r="E161" s="51">
        <v>0.54</v>
      </c>
      <c r="F161" s="52"/>
      <c r="G161" s="52"/>
      <c r="H161" s="52"/>
      <c r="I161" s="52"/>
      <c r="J161" s="52"/>
      <c r="K161" s="53">
        <f t="shared" si="6"/>
        <v>49.16</v>
      </c>
      <c r="L161" s="53">
        <f t="shared" si="7"/>
        <v>49.16</v>
      </c>
      <c r="M161" s="53">
        <f>IF(E161&gt;0,ROUND(E161*UCO!$A$29,2),0)</f>
        <v>10.18</v>
      </c>
      <c r="N161" s="53">
        <f>IF(I161&gt;0,ROUND(I161*Filme!$B$3,2),0)</f>
        <v>0</v>
      </c>
      <c r="O161" s="53">
        <f t="shared" si="5"/>
        <v>59.34</v>
      </c>
    </row>
    <row r="162" spans="1:15">
      <c r="A162" s="48">
        <v>20103379</v>
      </c>
      <c r="B162" s="48" t="s">
        <v>186</v>
      </c>
      <c r="C162" s="49">
        <v>1</v>
      </c>
      <c r="D162" s="50" t="s">
        <v>134</v>
      </c>
      <c r="E162" s="51"/>
      <c r="F162" s="52"/>
      <c r="G162" s="52"/>
      <c r="H162" s="52"/>
      <c r="I162" s="52"/>
      <c r="J162" s="52"/>
      <c r="K162" s="53">
        <f t="shared" si="6"/>
        <v>32.78</v>
      </c>
      <c r="L162" s="53">
        <f t="shared" si="7"/>
        <v>32.78</v>
      </c>
      <c r="M162" s="53">
        <f>IF(E162&gt;0,ROUND(E162*UCO!$A$21,2),0)</f>
        <v>0</v>
      </c>
      <c r="N162" s="53">
        <f>IF(I162&gt;0,ROUND(I162*Filme!$B$3,2),0)</f>
        <v>0</v>
      </c>
      <c r="O162" s="53">
        <f t="shared" si="5"/>
        <v>32.78</v>
      </c>
    </row>
    <row r="163" spans="1:15">
      <c r="A163" s="48">
        <v>20103387</v>
      </c>
      <c r="B163" s="48" t="s">
        <v>187</v>
      </c>
      <c r="C163" s="49">
        <v>1</v>
      </c>
      <c r="D163" s="50" t="s">
        <v>134</v>
      </c>
      <c r="E163" s="51"/>
      <c r="F163" s="52"/>
      <c r="G163" s="52"/>
      <c r="H163" s="52"/>
      <c r="I163" s="52"/>
      <c r="J163" s="52"/>
      <c r="K163" s="53">
        <f t="shared" si="6"/>
        <v>32.78</v>
      </c>
      <c r="L163" s="53">
        <f t="shared" si="7"/>
        <v>32.78</v>
      </c>
      <c r="M163" s="53">
        <f>IF(E163&gt;0,ROUND(E163*UCO!$A$21,2),0)</f>
        <v>0</v>
      </c>
      <c r="N163" s="53">
        <f>IF(I163&gt;0,ROUND(I163*Filme!$B$3,2),0)</f>
        <v>0</v>
      </c>
      <c r="O163" s="53">
        <f t="shared" si="5"/>
        <v>32.78</v>
      </c>
    </row>
    <row r="164" spans="1:15">
      <c r="A164" s="48">
        <v>20103395</v>
      </c>
      <c r="B164" s="48" t="s">
        <v>188</v>
      </c>
      <c r="C164" s="49">
        <v>1</v>
      </c>
      <c r="D164" s="50" t="s">
        <v>134</v>
      </c>
      <c r="E164" s="51"/>
      <c r="F164" s="52"/>
      <c r="G164" s="52"/>
      <c r="H164" s="52"/>
      <c r="I164" s="52"/>
      <c r="J164" s="52"/>
      <c r="K164" s="53">
        <f t="shared" si="6"/>
        <v>32.78</v>
      </c>
      <c r="L164" s="53">
        <f t="shared" si="7"/>
        <v>32.78</v>
      </c>
      <c r="M164" s="53">
        <f>IF(E164&gt;0,ROUND(E164*UCO!$A$21,2),0)</f>
        <v>0</v>
      </c>
      <c r="N164" s="53">
        <f>IF(I164&gt;0,ROUND(I164*Filme!$B$3,2),0)</f>
        <v>0</v>
      </c>
      <c r="O164" s="53">
        <f t="shared" si="5"/>
        <v>32.78</v>
      </c>
    </row>
    <row r="165" spans="1:15">
      <c r="A165" s="48">
        <v>20103409</v>
      </c>
      <c r="B165" s="48" t="s">
        <v>189</v>
      </c>
      <c r="C165" s="49">
        <v>1</v>
      </c>
      <c r="D165" s="50" t="s">
        <v>134</v>
      </c>
      <c r="E165" s="51">
        <v>0.14000000000000001</v>
      </c>
      <c r="F165" s="52"/>
      <c r="G165" s="52"/>
      <c r="H165" s="52"/>
      <c r="I165" s="52"/>
      <c r="J165" s="52"/>
      <c r="K165" s="53">
        <f t="shared" si="6"/>
        <v>32.78</v>
      </c>
      <c r="L165" s="53">
        <f t="shared" si="7"/>
        <v>32.78</v>
      </c>
      <c r="M165" s="53">
        <f>IF(E165&gt;0,ROUND(E165*UCO!$A$29,2),0)</f>
        <v>2.64</v>
      </c>
      <c r="N165" s="53">
        <f>IF(I165&gt;0,ROUND(I165*Filme!$B$3,2),0)</f>
        <v>0</v>
      </c>
      <c r="O165" s="53">
        <f t="shared" si="5"/>
        <v>35.42</v>
      </c>
    </row>
    <row r="166" spans="1:15" ht="22.5">
      <c r="A166" s="48">
        <v>20103417</v>
      </c>
      <c r="B166" s="48" t="s">
        <v>190</v>
      </c>
      <c r="C166" s="49">
        <v>1</v>
      </c>
      <c r="D166" s="50" t="s">
        <v>99</v>
      </c>
      <c r="E166" s="51">
        <v>1.06</v>
      </c>
      <c r="F166" s="52"/>
      <c r="G166" s="52"/>
      <c r="H166" s="52"/>
      <c r="I166" s="52"/>
      <c r="J166" s="52"/>
      <c r="K166" s="53">
        <f t="shared" si="6"/>
        <v>49.16</v>
      </c>
      <c r="L166" s="53">
        <f t="shared" si="7"/>
        <v>49.16</v>
      </c>
      <c r="M166" s="53">
        <f>IF(E166&gt;0,ROUND(E166*UCO!$A$29,2),0)</f>
        <v>19.989999999999998</v>
      </c>
      <c r="N166" s="53">
        <f>IF(I166&gt;0,ROUND(I166*Filme!$B$3,2),0)</f>
        <v>0</v>
      </c>
      <c r="O166" s="53">
        <f t="shared" si="5"/>
        <v>69.150000000000006</v>
      </c>
    </row>
    <row r="167" spans="1:15">
      <c r="A167" s="48">
        <v>20103425</v>
      </c>
      <c r="B167" s="48" t="s">
        <v>191</v>
      </c>
      <c r="C167" s="49">
        <v>1</v>
      </c>
      <c r="D167" s="50" t="s">
        <v>65</v>
      </c>
      <c r="E167" s="51">
        <v>0.59</v>
      </c>
      <c r="F167" s="52"/>
      <c r="G167" s="52"/>
      <c r="H167" s="52"/>
      <c r="I167" s="52"/>
      <c r="J167" s="52"/>
      <c r="K167" s="53">
        <f t="shared" si="6"/>
        <v>65.56</v>
      </c>
      <c r="L167" s="53">
        <f t="shared" si="7"/>
        <v>65.56</v>
      </c>
      <c r="M167" s="53">
        <f>IF(E167&gt;0,ROUND(E167*UCO!$A$29,2),0)</f>
        <v>11.13</v>
      </c>
      <c r="N167" s="53">
        <f>IF(I167&gt;0,ROUND(I167*Filme!$B$3,2),0)</f>
        <v>0</v>
      </c>
      <c r="O167" s="53">
        <f t="shared" si="5"/>
        <v>76.69</v>
      </c>
    </row>
    <row r="168" spans="1:15">
      <c r="A168" s="48">
        <v>20103433</v>
      </c>
      <c r="B168" s="48" t="s">
        <v>192</v>
      </c>
      <c r="C168" s="49">
        <v>1</v>
      </c>
      <c r="D168" s="50" t="s">
        <v>65</v>
      </c>
      <c r="E168" s="51">
        <v>0.45</v>
      </c>
      <c r="F168" s="52"/>
      <c r="G168" s="52"/>
      <c r="H168" s="52"/>
      <c r="I168" s="52"/>
      <c r="J168" s="52"/>
      <c r="K168" s="53">
        <f t="shared" si="6"/>
        <v>65.56</v>
      </c>
      <c r="L168" s="53">
        <f t="shared" si="7"/>
        <v>65.56</v>
      </c>
      <c r="M168" s="53">
        <f>IF(E168&gt;0,ROUND(E168*UCO!$A$29,2),0)</f>
        <v>8.49</v>
      </c>
      <c r="N168" s="53">
        <f>IF(I168&gt;0,ROUND(I168*Filme!$B$3,2),0)</f>
        <v>0</v>
      </c>
      <c r="O168" s="53">
        <f t="shared" si="5"/>
        <v>74.05</v>
      </c>
    </row>
    <row r="169" spans="1:15">
      <c r="A169" s="48">
        <v>20103441</v>
      </c>
      <c r="B169" s="48" t="s">
        <v>193</v>
      </c>
      <c r="C169" s="49">
        <v>1</v>
      </c>
      <c r="D169" s="50" t="s">
        <v>99</v>
      </c>
      <c r="E169" s="51">
        <v>0.66</v>
      </c>
      <c r="F169" s="52"/>
      <c r="G169" s="52"/>
      <c r="H169" s="52"/>
      <c r="I169" s="52"/>
      <c r="J169" s="52"/>
      <c r="K169" s="53">
        <f t="shared" si="6"/>
        <v>49.16</v>
      </c>
      <c r="L169" s="53">
        <f t="shared" si="7"/>
        <v>49.16</v>
      </c>
      <c r="M169" s="53">
        <f>IF(E169&gt;0,ROUND(E169*UCO!$A$29,2),0)</f>
        <v>12.45</v>
      </c>
      <c r="N169" s="53">
        <f>IF(I169&gt;0,ROUND(I169*Filme!$B$3,2),0)</f>
        <v>0</v>
      </c>
      <c r="O169" s="53">
        <f t="shared" si="5"/>
        <v>61.61</v>
      </c>
    </row>
    <row r="170" spans="1:15">
      <c r="A170" s="48">
        <v>20103450</v>
      </c>
      <c r="B170" s="48" t="s">
        <v>194</v>
      </c>
      <c r="C170" s="49">
        <v>1</v>
      </c>
      <c r="D170" s="50" t="s">
        <v>99</v>
      </c>
      <c r="E170" s="51">
        <v>0.52</v>
      </c>
      <c r="F170" s="52"/>
      <c r="G170" s="52"/>
      <c r="H170" s="52"/>
      <c r="I170" s="52"/>
      <c r="J170" s="52"/>
      <c r="K170" s="53">
        <f t="shared" si="6"/>
        <v>49.16</v>
      </c>
      <c r="L170" s="53">
        <f t="shared" si="7"/>
        <v>49.16</v>
      </c>
      <c r="M170" s="53">
        <f>IF(E170&gt;0,ROUND(E170*UCO!$A$29,2),0)</f>
        <v>9.81</v>
      </c>
      <c r="N170" s="53">
        <f>IF(I170&gt;0,ROUND(I170*Filme!$B$3,2),0)</f>
        <v>0</v>
      </c>
      <c r="O170" s="53">
        <f t="shared" si="5"/>
        <v>58.97</v>
      </c>
    </row>
    <row r="171" spans="1:15">
      <c r="A171" s="48">
        <v>20103468</v>
      </c>
      <c r="B171" s="48" t="s">
        <v>195</v>
      </c>
      <c r="C171" s="49">
        <v>1</v>
      </c>
      <c r="D171" s="50" t="s">
        <v>65</v>
      </c>
      <c r="E171" s="51">
        <v>0.23</v>
      </c>
      <c r="F171" s="52"/>
      <c r="G171" s="52"/>
      <c r="H171" s="52"/>
      <c r="I171" s="52"/>
      <c r="J171" s="52"/>
      <c r="K171" s="53">
        <f t="shared" si="6"/>
        <v>65.56</v>
      </c>
      <c r="L171" s="53">
        <f t="shared" si="7"/>
        <v>65.56</v>
      </c>
      <c r="M171" s="53">
        <f>IF(E171&gt;0,ROUND(E171*UCO!$A$29,2),0)</f>
        <v>4.34</v>
      </c>
      <c r="N171" s="53">
        <f>IF(I171&gt;0,ROUND(I171*Filme!$B$3,2),0)</f>
        <v>0</v>
      </c>
      <c r="O171" s="53">
        <f t="shared" si="5"/>
        <v>69.900000000000006</v>
      </c>
    </row>
    <row r="172" spans="1:15">
      <c r="A172" s="48">
        <v>20103476</v>
      </c>
      <c r="B172" s="48" t="s">
        <v>196</v>
      </c>
      <c r="C172" s="49">
        <v>1</v>
      </c>
      <c r="D172" s="50" t="s">
        <v>99</v>
      </c>
      <c r="E172" s="51">
        <v>0.87</v>
      </c>
      <c r="F172" s="52"/>
      <c r="G172" s="52"/>
      <c r="H172" s="52"/>
      <c r="I172" s="52"/>
      <c r="J172" s="52"/>
      <c r="K172" s="53">
        <f t="shared" si="6"/>
        <v>49.16</v>
      </c>
      <c r="L172" s="53">
        <f t="shared" si="7"/>
        <v>49.16</v>
      </c>
      <c r="M172" s="53">
        <f>IF(E172&gt;0,ROUND(E172*UCO!$A$29,2),0)</f>
        <v>16.41</v>
      </c>
      <c r="N172" s="53">
        <f>IF(I172&gt;0,ROUND(I172*Filme!$B$3,2),0)</f>
        <v>0</v>
      </c>
      <c r="O172" s="53">
        <f t="shared" si="5"/>
        <v>65.569999999999993</v>
      </c>
    </row>
    <row r="173" spans="1:15">
      <c r="A173" s="48">
        <v>20103484</v>
      </c>
      <c r="B173" s="48" t="s">
        <v>197</v>
      </c>
      <c r="C173" s="49">
        <v>1</v>
      </c>
      <c r="D173" s="50" t="s">
        <v>99</v>
      </c>
      <c r="E173" s="51">
        <v>0.47</v>
      </c>
      <c r="F173" s="52"/>
      <c r="G173" s="52"/>
      <c r="H173" s="52"/>
      <c r="I173" s="52"/>
      <c r="J173" s="52"/>
      <c r="K173" s="53">
        <f t="shared" si="6"/>
        <v>49.16</v>
      </c>
      <c r="L173" s="53">
        <f t="shared" si="7"/>
        <v>49.16</v>
      </c>
      <c r="M173" s="53">
        <f>IF(E173&gt;0,ROUND(E173*UCO!$A$29,2),0)</f>
        <v>8.86</v>
      </c>
      <c r="N173" s="53">
        <f>IF(I173&gt;0,ROUND(I173*Filme!$B$3,2),0)</f>
        <v>0</v>
      </c>
      <c r="O173" s="53">
        <f t="shared" si="5"/>
        <v>58.02</v>
      </c>
    </row>
    <row r="174" spans="1:15">
      <c r="A174" s="48">
        <v>20103492</v>
      </c>
      <c r="B174" s="48" t="s">
        <v>198</v>
      </c>
      <c r="C174" s="49">
        <v>1</v>
      </c>
      <c r="D174" s="50" t="s">
        <v>65</v>
      </c>
      <c r="E174" s="51">
        <v>0.6</v>
      </c>
      <c r="F174" s="52"/>
      <c r="G174" s="52"/>
      <c r="H174" s="52"/>
      <c r="I174" s="52"/>
      <c r="J174" s="52"/>
      <c r="K174" s="53">
        <f t="shared" si="6"/>
        <v>65.56</v>
      </c>
      <c r="L174" s="53">
        <f t="shared" si="7"/>
        <v>65.56</v>
      </c>
      <c r="M174" s="53">
        <f>IF(E174&gt;0,ROUND(E174*UCO!$A$29,2),0)</f>
        <v>11.32</v>
      </c>
      <c r="N174" s="53">
        <f>IF(I174&gt;0,ROUND(I174*Filme!$B$3,2),0)</f>
        <v>0</v>
      </c>
      <c r="O174" s="53">
        <f t="shared" si="5"/>
        <v>76.88</v>
      </c>
    </row>
    <row r="175" spans="1:15">
      <c r="A175" s="48">
        <v>20103506</v>
      </c>
      <c r="B175" s="48" t="s">
        <v>199</v>
      </c>
      <c r="C175" s="49">
        <v>1</v>
      </c>
      <c r="D175" s="50" t="s">
        <v>99</v>
      </c>
      <c r="E175" s="51">
        <v>0.27</v>
      </c>
      <c r="F175" s="52"/>
      <c r="G175" s="52"/>
      <c r="H175" s="52"/>
      <c r="I175" s="52"/>
      <c r="J175" s="52"/>
      <c r="K175" s="53">
        <f t="shared" si="6"/>
        <v>49.16</v>
      </c>
      <c r="L175" s="53">
        <f t="shared" si="7"/>
        <v>49.16</v>
      </c>
      <c r="M175" s="53">
        <f>IF(E175&gt;0,ROUND(E175*UCO!$A$29,2),0)</f>
        <v>5.09</v>
      </c>
      <c r="N175" s="53">
        <f>IF(I175&gt;0,ROUND(I175*Filme!$B$3,2),0)</f>
        <v>0</v>
      </c>
      <c r="O175" s="53">
        <f t="shared" si="5"/>
        <v>54.25</v>
      </c>
    </row>
    <row r="176" spans="1:15">
      <c r="A176" s="48">
        <v>20103514</v>
      </c>
      <c r="B176" s="48" t="s">
        <v>200</v>
      </c>
      <c r="C176" s="49">
        <v>1</v>
      </c>
      <c r="D176" s="50" t="s">
        <v>65</v>
      </c>
      <c r="E176" s="51">
        <v>1.56</v>
      </c>
      <c r="F176" s="52"/>
      <c r="G176" s="52"/>
      <c r="H176" s="52"/>
      <c r="I176" s="52"/>
      <c r="J176" s="52"/>
      <c r="K176" s="53">
        <f t="shared" si="6"/>
        <v>65.56</v>
      </c>
      <c r="L176" s="53">
        <f t="shared" si="7"/>
        <v>65.56</v>
      </c>
      <c r="M176" s="53">
        <f>IF(E176&gt;0,ROUND(E176*UCO!$A$29,2),0)</f>
        <v>29.42</v>
      </c>
      <c r="N176" s="53">
        <f>IF(I176&gt;0,ROUND(I176*Filme!$B$3,2),0)</f>
        <v>0</v>
      </c>
      <c r="O176" s="53">
        <f t="shared" si="5"/>
        <v>94.98</v>
      </c>
    </row>
    <row r="177" spans="1:15">
      <c r="A177" s="48">
        <v>20103522</v>
      </c>
      <c r="B177" s="48" t="s">
        <v>201</v>
      </c>
      <c r="C177" s="49">
        <v>1</v>
      </c>
      <c r="D177" s="50" t="s">
        <v>99</v>
      </c>
      <c r="E177" s="51">
        <v>0.63</v>
      </c>
      <c r="F177" s="52"/>
      <c r="G177" s="52"/>
      <c r="H177" s="52"/>
      <c r="I177" s="52"/>
      <c r="J177" s="52"/>
      <c r="K177" s="53">
        <f t="shared" si="6"/>
        <v>49.16</v>
      </c>
      <c r="L177" s="53">
        <f t="shared" si="7"/>
        <v>49.16</v>
      </c>
      <c r="M177" s="53">
        <f>IF(E177&gt;0,ROUND(E177*UCO!$A$29,2),0)</f>
        <v>11.88</v>
      </c>
      <c r="N177" s="53">
        <f>IF(I177&gt;0,ROUND(I177*Filme!$B$3,2),0)</f>
        <v>0</v>
      </c>
      <c r="O177" s="53">
        <f t="shared" si="5"/>
        <v>61.04</v>
      </c>
    </row>
    <row r="178" spans="1:15">
      <c r="A178" s="48">
        <v>20103530</v>
      </c>
      <c r="B178" s="48" t="s">
        <v>202</v>
      </c>
      <c r="C178" s="49">
        <v>1</v>
      </c>
      <c r="D178" s="50" t="s">
        <v>99</v>
      </c>
      <c r="E178" s="51">
        <v>0.9</v>
      </c>
      <c r="F178" s="52"/>
      <c r="G178" s="52"/>
      <c r="H178" s="52"/>
      <c r="I178" s="52"/>
      <c r="J178" s="52"/>
      <c r="K178" s="53">
        <f t="shared" si="6"/>
        <v>49.16</v>
      </c>
      <c r="L178" s="53">
        <f t="shared" si="7"/>
        <v>49.16</v>
      </c>
      <c r="M178" s="53">
        <f>IF(E178&gt;0,ROUND(E178*UCO!$A$29,2),0)</f>
        <v>16.97</v>
      </c>
      <c r="N178" s="53">
        <f>IF(I178&gt;0,ROUND(I178*Filme!$B$3,2),0)</f>
        <v>0</v>
      </c>
      <c r="O178" s="53">
        <f t="shared" si="5"/>
        <v>66.13</v>
      </c>
    </row>
    <row r="179" spans="1:15">
      <c r="A179" s="48">
        <v>20103549</v>
      </c>
      <c r="B179" s="48" t="s">
        <v>203</v>
      </c>
      <c r="C179" s="49">
        <v>1</v>
      </c>
      <c r="D179" s="50" t="s">
        <v>99</v>
      </c>
      <c r="E179" s="51">
        <v>0.1</v>
      </c>
      <c r="F179" s="52"/>
      <c r="G179" s="52"/>
      <c r="H179" s="52"/>
      <c r="I179" s="52"/>
      <c r="J179" s="52"/>
      <c r="K179" s="53">
        <f t="shared" si="6"/>
        <v>49.16</v>
      </c>
      <c r="L179" s="53">
        <f t="shared" si="7"/>
        <v>49.16</v>
      </c>
      <c r="M179" s="53">
        <f>IF(E179&gt;0,ROUND(E179*UCO!$A$29,2),0)</f>
        <v>1.89</v>
      </c>
      <c r="N179" s="53">
        <f>IF(I179&gt;0,ROUND(I179*Filme!$B$3,2),0)</f>
        <v>0</v>
      </c>
      <c r="O179" s="53">
        <f t="shared" si="5"/>
        <v>51.05</v>
      </c>
    </row>
    <row r="180" spans="1:15">
      <c r="A180" s="48">
        <v>20103557</v>
      </c>
      <c r="B180" s="48" t="s">
        <v>204</v>
      </c>
      <c r="C180" s="49">
        <v>1</v>
      </c>
      <c r="D180" s="50" t="s">
        <v>99</v>
      </c>
      <c r="E180" s="51">
        <v>0.1</v>
      </c>
      <c r="F180" s="52"/>
      <c r="G180" s="52"/>
      <c r="H180" s="52"/>
      <c r="I180" s="52"/>
      <c r="J180" s="52"/>
      <c r="K180" s="53">
        <f t="shared" si="6"/>
        <v>49.16</v>
      </c>
      <c r="L180" s="53">
        <f t="shared" si="7"/>
        <v>49.16</v>
      </c>
      <c r="M180" s="53">
        <f>IF(E180&gt;0,ROUND(E180*UCO!$A$29,2),0)</f>
        <v>1.89</v>
      </c>
      <c r="N180" s="53">
        <f>IF(I180&gt;0,ROUND(I180*Filme!$B$3,2),0)</f>
        <v>0</v>
      </c>
      <c r="O180" s="53">
        <f t="shared" si="5"/>
        <v>51.05</v>
      </c>
    </row>
    <row r="181" spans="1:15">
      <c r="A181" s="48">
        <v>20103565</v>
      </c>
      <c r="B181" s="48" t="s">
        <v>205</v>
      </c>
      <c r="C181" s="49">
        <v>1</v>
      </c>
      <c r="D181" s="50" t="s">
        <v>134</v>
      </c>
      <c r="E181" s="51">
        <v>0.46</v>
      </c>
      <c r="F181" s="52"/>
      <c r="G181" s="52"/>
      <c r="H181" s="52"/>
      <c r="I181" s="52"/>
      <c r="J181" s="52"/>
      <c r="K181" s="53">
        <f t="shared" si="6"/>
        <v>32.78</v>
      </c>
      <c r="L181" s="53">
        <f t="shared" si="7"/>
        <v>32.78</v>
      </c>
      <c r="M181" s="53">
        <f>IF(E181&gt;0,ROUND(E181*UCO!$A$29,2),0)</f>
        <v>8.68</v>
      </c>
      <c r="N181" s="53">
        <f>IF(I181&gt;0,ROUND(I181*Filme!$B$3,2),0)</f>
        <v>0</v>
      </c>
      <c r="O181" s="53">
        <f t="shared" si="5"/>
        <v>41.46</v>
      </c>
    </row>
    <row r="182" spans="1:15">
      <c r="A182" s="48">
        <v>20103573</v>
      </c>
      <c r="B182" s="48" t="s">
        <v>206</v>
      </c>
      <c r="C182" s="49">
        <v>1</v>
      </c>
      <c r="D182" s="50" t="s">
        <v>129</v>
      </c>
      <c r="E182" s="51"/>
      <c r="F182" s="52"/>
      <c r="G182" s="52"/>
      <c r="H182" s="52"/>
      <c r="I182" s="52"/>
      <c r="J182" s="52"/>
      <c r="K182" s="53">
        <f t="shared" si="6"/>
        <v>16.38</v>
      </c>
      <c r="L182" s="53">
        <f t="shared" si="7"/>
        <v>16.38</v>
      </c>
      <c r="M182" s="53">
        <f>IF(E182&gt;0,ROUND(E182*UCO!$A$21,2),0)</f>
        <v>0</v>
      </c>
      <c r="N182" s="53">
        <f>IF(I182&gt;0,ROUND(I182*Filme!$B$3,2),0)</f>
        <v>0</v>
      </c>
      <c r="O182" s="53">
        <f t="shared" si="5"/>
        <v>16.38</v>
      </c>
    </row>
    <row r="183" spans="1:15">
      <c r="A183" s="48">
        <v>20103581</v>
      </c>
      <c r="B183" s="48" t="s">
        <v>207</v>
      </c>
      <c r="C183" s="49">
        <v>1</v>
      </c>
      <c r="D183" s="50" t="s">
        <v>129</v>
      </c>
      <c r="E183" s="51"/>
      <c r="F183" s="52"/>
      <c r="G183" s="52"/>
      <c r="H183" s="52"/>
      <c r="I183" s="52"/>
      <c r="J183" s="52"/>
      <c r="K183" s="53">
        <f t="shared" si="6"/>
        <v>16.38</v>
      </c>
      <c r="L183" s="53">
        <f t="shared" si="7"/>
        <v>16.38</v>
      </c>
      <c r="M183" s="53">
        <f>IF(E183&gt;0,ROUND(E183*UCO!$A$21,2),0)</f>
        <v>0</v>
      </c>
      <c r="N183" s="53">
        <f>IF(I183&gt;0,ROUND(I183*Filme!$B$3,2),0)</f>
        <v>0</v>
      </c>
      <c r="O183" s="53">
        <f t="shared" si="5"/>
        <v>16.38</v>
      </c>
    </row>
    <row r="184" spans="1:15">
      <c r="A184" s="48">
        <v>20103590</v>
      </c>
      <c r="B184" s="48" t="s">
        <v>208</v>
      </c>
      <c r="C184" s="49">
        <v>1</v>
      </c>
      <c r="D184" s="50" t="s">
        <v>129</v>
      </c>
      <c r="E184" s="51"/>
      <c r="F184" s="52"/>
      <c r="G184" s="52"/>
      <c r="H184" s="52"/>
      <c r="I184" s="52"/>
      <c r="J184" s="52"/>
      <c r="K184" s="53">
        <f t="shared" si="6"/>
        <v>16.38</v>
      </c>
      <c r="L184" s="53">
        <f t="shared" si="7"/>
        <v>16.38</v>
      </c>
      <c r="M184" s="53">
        <f>IF(E184&gt;0,ROUND(E184*UCO!$A$21,2),0)</f>
        <v>0</v>
      </c>
      <c r="N184" s="53">
        <f>IF(I184&gt;0,ROUND(I184*Filme!$B$3,2),0)</f>
        <v>0</v>
      </c>
      <c r="O184" s="53">
        <f t="shared" si="5"/>
        <v>16.38</v>
      </c>
    </row>
    <row r="185" spans="1:15">
      <c r="A185" s="48">
        <v>20103603</v>
      </c>
      <c r="B185" s="48" t="s">
        <v>209</v>
      </c>
      <c r="C185" s="49">
        <v>1</v>
      </c>
      <c r="D185" s="50" t="s">
        <v>129</v>
      </c>
      <c r="E185" s="51"/>
      <c r="F185" s="52"/>
      <c r="G185" s="52"/>
      <c r="H185" s="52"/>
      <c r="I185" s="52"/>
      <c r="J185" s="52"/>
      <c r="K185" s="53">
        <f t="shared" si="6"/>
        <v>16.38</v>
      </c>
      <c r="L185" s="53">
        <f t="shared" si="7"/>
        <v>16.38</v>
      </c>
      <c r="M185" s="53">
        <f>IF(E185&gt;0,ROUND(E185*UCO!$A$21,2),0)</f>
        <v>0</v>
      </c>
      <c r="N185" s="53">
        <f>IF(I185&gt;0,ROUND(I185*Filme!$B$3,2),0)</f>
        <v>0</v>
      </c>
      <c r="O185" s="53">
        <f t="shared" si="5"/>
        <v>16.38</v>
      </c>
    </row>
    <row r="186" spans="1:15">
      <c r="A186" s="48">
        <v>20103611</v>
      </c>
      <c r="B186" s="48" t="s">
        <v>210</v>
      </c>
      <c r="C186" s="49">
        <v>1</v>
      </c>
      <c r="D186" s="50" t="s">
        <v>99</v>
      </c>
      <c r="E186" s="51">
        <v>0.3</v>
      </c>
      <c r="F186" s="52"/>
      <c r="G186" s="52"/>
      <c r="H186" s="52"/>
      <c r="I186" s="52"/>
      <c r="J186" s="52"/>
      <c r="K186" s="53">
        <f t="shared" si="6"/>
        <v>49.16</v>
      </c>
      <c r="L186" s="53">
        <f t="shared" si="7"/>
        <v>49.16</v>
      </c>
      <c r="M186" s="53">
        <f>IF(E186&gt;0,ROUND(E186*UCO!$A$29,2),0)</f>
        <v>5.66</v>
      </c>
      <c r="N186" s="53">
        <f>IF(I186&gt;0,ROUND(I186*Filme!$B$3,2),0)</f>
        <v>0</v>
      </c>
      <c r="O186" s="53">
        <f t="shared" si="5"/>
        <v>54.82</v>
      </c>
    </row>
    <row r="187" spans="1:15">
      <c r="A187" s="48">
        <v>20103620</v>
      </c>
      <c r="B187" s="48" t="s">
        <v>211</v>
      </c>
      <c r="C187" s="49">
        <v>1</v>
      </c>
      <c r="D187" s="50" t="s">
        <v>134</v>
      </c>
      <c r="E187" s="51">
        <v>0.76</v>
      </c>
      <c r="F187" s="52"/>
      <c r="G187" s="52"/>
      <c r="H187" s="52"/>
      <c r="I187" s="52"/>
      <c r="J187" s="52"/>
      <c r="K187" s="53">
        <f t="shared" si="6"/>
        <v>32.78</v>
      </c>
      <c r="L187" s="53">
        <f t="shared" si="7"/>
        <v>32.78</v>
      </c>
      <c r="M187" s="53">
        <f>IF(E187&gt;0,ROUND(E187*UCO!$A$29,2),0)</f>
        <v>14.33</v>
      </c>
      <c r="N187" s="53">
        <f>IF(I187&gt;0,ROUND(I187*Filme!$B$3,2),0)</f>
        <v>0</v>
      </c>
      <c r="O187" s="53">
        <f t="shared" si="5"/>
        <v>47.11</v>
      </c>
    </row>
    <row r="188" spans="1:15">
      <c r="A188" s="48">
        <v>20103638</v>
      </c>
      <c r="B188" s="48" t="s">
        <v>212</v>
      </c>
      <c r="C188" s="49">
        <v>1</v>
      </c>
      <c r="D188" s="50" t="s">
        <v>99</v>
      </c>
      <c r="E188" s="51">
        <v>1</v>
      </c>
      <c r="F188" s="52"/>
      <c r="G188" s="52"/>
      <c r="H188" s="52"/>
      <c r="I188" s="52"/>
      <c r="J188" s="52"/>
      <c r="K188" s="53">
        <f t="shared" si="6"/>
        <v>49.16</v>
      </c>
      <c r="L188" s="53">
        <f t="shared" si="7"/>
        <v>49.16</v>
      </c>
      <c r="M188" s="53">
        <f>IF(E188&gt;0,ROUND(E188*UCO!$A$29,2),0)</f>
        <v>18.86</v>
      </c>
      <c r="N188" s="53">
        <f>IF(I188&gt;0,ROUND(I188*Filme!$B$3,2),0)</f>
        <v>0</v>
      </c>
      <c r="O188" s="53">
        <f t="shared" si="5"/>
        <v>68.02</v>
      </c>
    </row>
    <row r="189" spans="1:15">
      <c r="A189" s="48">
        <v>20103646</v>
      </c>
      <c r="B189" s="48" t="s">
        <v>213</v>
      </c>
      <c r="C189" s="49">
        <v>1</v>
      </c>
      <c r="D189" s="50" t="s">
        <v>70</v>
      </c>
      <c r="E189" s="51">
        <v>8.3000000000000007</v>
      </c>
      <c r="F189" s="52"/>
      <c r="G189" s="52"/>
      <c r="H189" s="52"/>
      <c r="I189" s="52"/>
      <c r="J189" s="52"/>
      <c r="K189" s="53">
        <f t="shared" si="6"/>
        <v>209.71</v>
      </c>
      <c r="L189" s="53">
        <f t="shared" si="7"/>
        <v>209.71</v>
      </c>
      <c r="M189" s="53">
        <f>IF(E189&gt;0,ROUND(E189*UCO!$A$29,2),0)</f>
        <v>156.54</v>
      </c>
      <c r="N189" s="53">
        <f>IF(I189&gt;0,ROUND(I189*Filme!$B$3,2),0)</f>
        <v>0</v>
      </c>
      <c r="O189" s="53">
        <f t="shared" si="5"/>
        <v>366.25</v>
      </c>
    </row>
    <row r="190" spans="1:15">
      <c r="A190" s="48">
        <v>20103654</v>
      </c>
      <c r="B190" s="48" t="s">
        <v>214</v>
      </c>
      <c r="C190" s="49">
        <v>1</v>
      </c>
      <c r="D190" s="50" t="s">
        <v>134</v>
      </c>
      <c r="E190" s="51">
        <v>0.34</v>
      </c>
      <c r="F190" s="52"/>
      <c r="G190" s="52"/>
      <c r="H190" s="52"/>
      <c r="I190" s="52"/>
      <c r="J190" s="52"/>
      <c r="K190" s="53">
        <f t="shared" si="6"/>
        <v>32.78</v>
      </c>
      <c r="L190" s="53">
        <f t="shared" si="7"/>
        <v>32.78</v>
      </c>
      <c r="M190" s="53">
        <f>IF(E190&gt;0,ROUND(E190*UCO!$A$29,2),0)</f>
        <v>6.41</v>
      </c>
      <c r="N190" s="53">
        <f>IF(I190&gt;0,ROUND(I190*Filme!$B$3,2),0)</f>
        <v>0</v>
      </c>
      <c r="O190" s="53">
        <f t="shared" si="5"/>
        <v>39.19</v>
      </c>
    </row>
    <row r="191" spans="1:15" ht="22.5">
      <c r="A191" s="48">
        <v>20103662</v>
      </c>
      <c r="B191" s="48" t="s">
        <v>215</v>
      </c>
      <c r="C191" s="49">
        <v>1</v>
      </c>
      <c r="D191" s="50" t="s">
        <v>134</v>
      </c>
      <c r="E191" s="51">
        <v>0.47</v>
      </c>
      <c r="F191" s="52"/>
      <c r="G191" s="52"/>
      <c r="H191" s="52"/>
      <c r="I191" s="52"/>
      <c r="J191" s="52"/>
      <c r="K191" s="53">
        <f t="shared" si="6"/>
        <v>32.78</v>
      </c>
      <c r="L191" s="53">
        <f t="shared" si="7"/>
        <v>32.78</v>
      </c>
      <c r="M191" s="53">
        <f>IF(E191&gt;0,ROUND(E191*UCO!$A$29,2),0)</f>
        <v>8.86</v>
      </c>
      <c r="N191" s="53">
        <f>IF(I191&gt;0,ROUND(I191*Filme!$B$3,2),0)</f>
        <v>0</v>
      </c>
      <c r="O191" s="53">
        <f t="shared" si="5"/>
        <v>41.64</v>
      </c>
    </row>
    <row r="192" spans="1:15" ht="22.5">
      <c r="A192" s="48">
        <v>20103670</v>
      </c>
      <c r="B192" s="48" t="s">
        <v>216</v>
      </c>
      <c r="C192" s="49">
        <v>1</v>
      </c>
      <c r="D192" s="50" t="s">
        <v>134</v>
      </c>
      <c r="E192" s="51">
        <v>0.7</v>
      </c>
      <c r="F192" s="52"/>
      <c r="G192" s="52"/>
      <c r="H192" s="52"/>
      <c r="I192" s="52"/>
      <c r="J192" s="52"/>
      <c r="K192" s="53">
        <f t="shared" ref="K192:K197" si="8">VLOOKUP(D192,Porte2026Geral,24,FALSE)</f>
        <v>32.78</v>
      </c>
      <c r="L192" s="53">
        <f t="shared" ref="L192:L197" si="9">ROUND(C192*K192,2)</f>
        <v>32.78</v>
      </c>
      <c r="M192" s="53">
        <f>IF(E192&gt;0,ROUND(E192*UCO!$A$29,2),0)</f>
        <v>13.2</v>
      </c>
      <c r="N192" s="53">
        <f>IF(I192&gt;0,ROUND(I192*Filme!$B$3,2),0)</f>
        <v>0</v>
      </c>
      <c r="O192" s="53">
        <f t="shared" si="5"/>
        <v>45.98</v>
      </c>
    </row>
    <row r="193" spans="1:15">
      <c r="A193" s="48">
        <v>20103689</v>
      </c>
      <c r="B193" s="48" t="s">
        <v>217</v>
      </c>
      <c r="C193" s="49">
        <v>1</v>
      </c>
      <c r="D193" s="50" t="s">
        <v>134</v>
      </c>
      <c r="E193" s="51">
        <v>0.62</v>
      </c>
      <c r="F193" s="52"/>
      <c r="G193" s="52"/>
      <c r="H193" s="52"/>
      <c r="I193" s="52"/>
      <c r="J193" s="52"/>
      <c r="K193" s="53">
        <f t="shared" si="8"/>
        <v>32.78</v>
      </c>
      <c r="L193" s="53">
        <f t="shared" si="9"/>
        <v>32.78</v>
      </c>
      <c r="M193" s="53">
        <f>IF(E193&gt;0,ROUND(E193*UCO!$A$29,2),0)</f>
        <v>11.69</v>
      </c>
      <c r="N193" s="53">
        <f>IF(I193&gt;0,ROUND(I193*Filme!$B$3,2),0)</f>
        <v>0</v>
      </c>
      <c r="O193" s="53">
        <f t="shared" si="5"/>
        <v>44.47</v>
      </c>
    </row>
    <row r="194" spans="1:15">
      <c r="A194" s="48">
        <v>20103697</v>
      </c>
      <c r="B194" s="48" t="s">
        <v>218</v>
      </c>
      <c r="C194" s="49">
        <v>1</v>
      </c>
      <c r="D194" s="50" t="s">
        <v>134</v>
      </c>
      <c r="E194" s="51">
        <v>0.3</v>
      </c>
      <c r="F194" s="52"/>
      <c r="G194" s="52"/>
      <c r="H194" s="52"/>
      <c r="I194" s="52"/>
      <c r="J194" s="52"/>
      <c r="K194" s="53">
        <f t="shared" si="8"/>
        <v>32.78</v>
      </c>
      <c r="L194" s="53">
        <f t="shared" si="9"/>
        <v>32.78</v>
      </c>
      <c r="M194" s="53">
        <f>IF(E194&gt;0,ROUND(E194*UCO!$A$29,2),0)</f>
        <v>5.66</v>
      </c>
      <c r="N194" s="53">
        <f>IF(I194&gt;0,ROUND(I194*Filme!$B$3,2),0)</f>
        <v>0</v>
      </c>
      <c r="O194" s="53">
        <f t="shared" si="5"/>
        <v>38.44</v>
      </c>
    </row>
    <row r="195" spans="1:15">
      <c r="A195" s="48">
        <v>20103700</v>
      </c>
      <c r="B195" s="48" t="s">
        <v>219</v>
      </c>
      <c r="C195" s="49">
        <v>1</v>
      </c>
      <c r="D195" s="50" t="s">
        <v>134</v>
      </c>
      <c r="E195" s="51">
        <v>1.56</v>
      </c>
      <c r="F195" s="52"/>
      <c r="G195" s="52"/>
      <c r="H195" s="52"/>
      <c r="I195" s="52"/>
      <c r="J195" s="52"/>
      <c r="K195" s="53">
        <f t="shared" si="8"/>
        <v>32.78</v>
      </c>
      <c r="L195" s="53">
        <f t="shared" si="9"/>
        <v>32.78</v>
      </c>
      <c r="M195" s="53">
        <f>IF(E195&gt;0,ROUND(E195*UCO!$A$29,2),0)</f>
        <v>29.42</v>
      </c>
      <c r="N195" s="53">
        <f>IF(I195&gt;0,ROUND(I195*Filme!$B$3,2),0)</f>
        <v>0</v>
      </c>
      <c r="O195" s="53">
        <f t="shared" si="5"/>
        <v>62.2</v>
      </c>
    </row>
    <row r="196" spans="1:15">
      <c r="A196" s="48">
        <v>20103719</v>
      </c>
      <c r="B196" s="48" t="s">
        <v>220</v>
      </c>
      <c r="C196" s="49">
        <v>1</v>
      </c>
      <c r="D196" s="50" t="s">
        <v>134</v>
      </c>
      <c r="E196" s="51">
        <v>0.3</v>
      </c>
      <c r="F196" s="52"/>
      <c r="G196" s="52"/>
      <c r="H196" s="52"/>
      <c r="I196" s="52"/>
      <c r="J196" s="52"/>
      <c r="K196" s="53">
        <f t="shared" si="8"/>
        <v>32.78</v>
      </c>
      <c r="L196" s="53">
        <f t="shared" si="9"/>
        <v>32.78</v>
      </c>
      <c r="M196" s="53">
        <f>IF(E196&gt;0,ROUND(E196*UCO!$A$29,2),0)</f>
        <v>5.66</v>
      </c>
      <c r="N196" s="53">
        <f>IF(I196&gt;0,ROUND(I196*Filme!$B$3,2),0)</f>
        <v>0</v>
      </c>
      <c r="O196" s="53">
        <f t="shared" si="5"/>
        <v>38.44</v>
      </c>
    </row>
    <row r="197" spans="1:15">
      <c r="A197" s="48">
        <v>20103727</v>
      </c>
      <c r="B197" s="48" t="s">
        <v>221</v>
      </c>
      <c r="C197" s="49">
        <v>1</v>
      </c>
      <c r="D197" s="50" t="s">
        <v>99</v>
      </c>
      <c r="E197" s="51"/>
      <c r="F197" s="52"/>
      <c r="G197" s="52"/>
      <c r="H197" s="52"/>
      <c r="I197" s="52"/>
      <c r="J197" s="52"/>
      <c r="K197" s="53">
        <f t="shared" si="8"/>
        <v>49.16</v>
      </c>
      <c r="L197" s="53">
        <f t="shared" si="9"/>
        <v>49.16</v>
      </c>
      <c r="M197" s="53">
        <f>IF(E197&gt;0,ROUND(E197*UCO!$A$17,2),0)</f>
        <v>0</v>
      </c>
      <c r="N197" s="53">
        <f>IF(I197&gt;0,ROUND(I197*Filme!$B$3,2),0)</f>
        <v>0</v>
      </c>
      <c r="O197" s="53">
        <f t="shared" si="5"/>
        <v>49.16</v>
      </c>
    </row>
    <row r="198" spans="1:15" ht="28.5" customHeight="1">
      <c r="A198" s="131" t="s">
        <v>222</v>
      </c>
      <c r="B198" s="132"/>
      <c r="C198" s="132"/>
      <c r="D198" s="132"/>
      <c r="E198" s="132"/>
      <c r="F198" s="132"/>
      <c r="G198" s="132"/>
      <c r="H198" s="132"/>
      <c r="I198" s="132"/>
      <c r="J198" s="132"/>
      <c r="K198" s="132"/>
      <c r="L198" s="132"/>
      <c r="M198" s="132"/>
      <c r="N198" s="132"/>
      <c r="O198" s="132"/>
    </row>
    <row r="199" spans="1:15">
      <c r="A199" s="48">
        <v>20104014</v>
      </c>
      <c r="B199" s="48" t="s">
        <v>223</v>
      </c>
      <c r="C199" s="49">
        <v>1</v>
      </c>
      <c r="D199" s="50" t="s">
        <v>129</v>
      </c>
      <c r="E199" s="51"/>
      <c r="F199" s="52"/>
      <c r="G199" s="52"/>
      <c r="H199" s="52"/>
      <c r="I199" s="52"/>
      <c r="J199" s="52"/>
      <c r="K199" s="53">
        <f t="shared" ref="K199:K226" si="10">VLOOKUP(D199,Porte2026Geral,24,FALSE)</f>
        <v>16.38</v>
      </c>
      <c r="L199" s="53">
        <f t="shared" ref="L199:L226" si="11">ROUND(C199*K199,2)</f>
        <v>16.38</v>
      </c>
      <c r="M199" s="53">
        <f>IF(E199&gt;0,ROUND(E199*UCO!$A$17,2),0)</f>
        <v>0</v>
      </c>
      <c r="N199" s="53">
        <f>IF(I199&gt;0,ROUND(I199*Filme!$B$3,2),0)</f>
        <v>0</v>
      </c>
      <c r="O199" s="53">
        <f t="shared" ref="O199:O227" si="12">ROUND(L199+M199+N199,2)</f>
        <v>16.38</v>
      </c>
    </row>
    <row r="200" spans="1:15">
      <c r="A200" s="48">
        <v>20104022</v>
      </c>
      <c r="B200" s="48" t="s">
        <v>224</v>
      </c>
      <c r="C200" s="49">
        <v>1</v>
      </c>
      <c r="D200" s="50" t="s">
        <v>129</v>
      </c>
      <c r="E200" s="51"/>
      <c r="F200" s="52"/>
      <c r="G200" s="52"/>
      <c r="H200" s="52"/>
      <c r="I200" s="52"/>
      <c r="J200" s="52"/>
      <c r="K200" s="53">
        <f t="shared" si="10"/>
        <v>16.38</v>
      </c>
      <c r="L200" s="53">
        <f t="shared" si="11"/>
        <v>16.38</v>
      </c>
      <c r="M200" s="53">
        <f>IF(E200&gt;0,ROUND(E200*UCO!$A$17,2),0)</f>
        <v>0</v>
      </c>
      <c r="N200" s="53">
        <f>IF(I200&gt;0,ROUND(I200*Filme!$B$3,2),0)</f>
        <v>0</v>
      </c>
      <c r="O200" s="53">
        <f t="shared" si="12"/>
        <v>16.38</v>
      </c>
    </row>
    <row r="201" spans="1:15">
      <c r="A201" s="48">
        <v>20104049</v>
      </c>
      <c r="B201" s="48" t="s">
        <v>225</v>
      </c>
      <c r="C201" s="49">
        <v>1</v>
      </c>
      <c r="D201" s="50" t="s">
        <v>99</v>
      </c>
      <c r="E201" s="51"/>
      <c r="F201" s="52"/>
      <c r="G201" s="52"/>
      <c r="H201" s="52"/>
      <c r="I201" s="52"/>
      <c r="J201" s="52"/>
      <c r="K201" s="53">
        <f t="shared" si="10"/>
        <v>49.16</v>
      </c>
      <c r="L201" s="53">
        <f t="shared" si="11"/>
        <v>49.16</v>
      </c>
      <c r="M201" s="53">
        <f>IF(E201&gt;0,ROUND(E201*UCO!$A$17,2),0)</f>
        <v>0</v>
      </c>
      <c r="N201" s="53">
        <f>IF(I201&gt;0,ROUND(I201*Filme!$B$3,2),0)</f>
        <v>0</v>
      </c>
      <c r="O201" s="53">
        <f t="shared" si="12"/>
        <v>49.16</v>
      </c>
    </row>
    <row r="202" spans="1:15">
      <c r="A202" s="48">
        <v>20104065</v>
      </c>
      <c r="B202" s="48" t="s">
        <v>226</v>
      </c>
      <c r="C202" s="49">
        <v>1</v>
      </c>
      <c r="D202" s="50" t="s">
        <v>134</v>
      </c>
      <c r="E202" s="51"/>
      <c r="F202" s="52"/>
      <c r="G202" s="52"/>
      <c r="H202" s="52"/>
      <c r="I202" s="52"/>
      <c r="J202" s="52"/>
      <c r="K202" s="53">
        <f t="shared" si="10"/>
        <v>32.78</v>
      </c>
      <c r="L202" s="53">
        <f t="shared" si="11"/>
        <v>32.78</v>
      </c>
      <c r="M202" s="53">
        <f>IF(E202&gt;0,ROUND(E202*UCO!$A$17,2),0)</f>
        <v>0</v>
      </c>
      <c r="N202" s="53">
        <f>IF(I202&gt;0,ROUND(I202*Filme!$B$3,2),0)</f>
        <v>0</v>
      </c>
      <c r="O202" s="53">
        <f t="shared" si="12"/>
        <v>32.78</v>
      </c>
    </row>
    <row r="203" spans="1:15">
      <c r="A203" s="48">
        <v>20104073</v>
      </c>
      <c r="B203" s="48" t="s">
        <v>227</v>
      </c>
      <c r="C203" s="49">
        <v>1</v>
      </c>
      <c r="D203" s="50" t="s">
        <v>65</v>
      </c>
      <c r="E203" s="51"/>
      <c r="F203" s="52"/>
      <c r="G203" s="52"/>
      <c r="H203" s="52"/>
      <c r="I203" s="52"/>
      <c r="J203" s="52"/>
      <c r="K203" s="53">
        <f t="shared" si="10"/>
        <v>65.56</v>
      </c>
      <c r="L203" s="53">
        <f t="shared" si="11"/>
        <v>65.56</v>
      </c>
      <c r="M203" s="53">
        <f>IF(E203&gt;0,ROUND(E203*UCO!$A$17,2),0)</f>
        <v>0</v>
      </c>
      <c r="N203" s="53">
        <f>IF(I203&gt;0,ROUND(I203*Filme!$B$3,2),0)</f>
        <v>0</v>
      </c>
      <c r="O203" s="53">
        <f t="shared" si="12"/>
        <v>65.56</v>
      </c>
    </row>
    <row r="204" spans="1:15">
      <c r="A204" s="48">
        <v>20104081</v>
      </c>
      <c r="B204" s="48" t="s">
        <v>228</v>
      </c>
      <c r="C204" s="49">
        <v>1</v>
      </c>
      <c r="D204" s="50" t="s">
        <v>129</v>
      </c>
      <c r="E204" s="51"/>
      <c r="F204" s="52"/>
      <c r="G204" s="52"/>
      <c r="H204" s="52"/>
      <c r="I204" s="52"/>
      <c r="J204" s="52"/>
      <c r="K204" s="53">
        <f t="shared" si="10"/>
        <v>16.38</v>
      </c>
      <c r="L204" s="53">
        <f t="shared" si="11"/>
        <v>16.38</v>
      </c>
      <c r="M204" s="53">
        <f>IF(E204&gt;0,ROUND(E204*UCO!$A$17,2),0)</f>
        <v>0</v>
      </c>
      <c r="N204" s="53">
        <f>IF(I204&gt;0,ROUND(I204*Filme!$B$3,2),0)</f>
        <v>0</v>
      </c>
      <c r="O204" s="53">
        <f t="shared" si="12"/>
        <v>16.38</v>
      </c>
    </row>
    <row r="205" spans="1:15">
      <c r="A205" s="48">
        <v>20104090</v>
      </c>
      <c r="B205" s="48" t="s">
        <v>229</v>
      </c>
      <c r="C205" s="49">
        <v>1</v>
      </c>
      <c r="D205" s="50" t="s">
        <v>65</v>
      </c>
      <c r="E205" s="51"/>
      <c r="F205" s="52"/>
      <c r="G205" s="52"/>
      <c r="H205" s="52"/>
      <c r="I205" s="52"/>
      <c r="J205" s="52"/>
      <c r="K205" s="53">
        <f t="shared" si="10"/>
        <v>65.56</v>
      </c>
      <c r="L205" s="53">
        <f t="shared" si="11"/>
        <v>65.56</v>
      </c>
      <c r="M205" s="53">
        <f>IF(E205&gt;0,ROUND(E205*UCO!$A$17,2),0)</f>
        <v>0</v>
      </c>
      <c r="N205" s="53">
        <f>IF(I205&gt;0,ROUND(I205*Filme!$B$3,2),0)</f>
        <v>0</v>
      </c>
      <c r="O205" s="53">
        <f t="shared" si="12"/>
        <v>65.56</v>
      </c>
    </row>
    <row r="206" spans="1:15">
      <c r="A206" s="48">
        <v>20104103</v>
      </c>
      <c r="B206" s="48" t="s">
        <v>230</v>
      </c>
      <c r="C206" s="49">
        <v>1</v>
      </c>
      <c r="D206" s="50" t="s">
        <v>129</v>
      </c>
      <c r="E206" s="51"/>
      <c r="F206" s="52"/>
      <c r="G206" s="52"/>
      <c r="H206" s="52"/>
      <c r="I206" s="52"/>
      <c r="J206" s="52"/>
      <c r="K206" s="53">
        <f t="shared" si="10"/>
        <v>16.38</v>
      </c>
      <c r="L206" s="53">
        <f t="shared" si="11"/>
        <v>16.38</v>
      </c>
      <c r="M206" s="53">
        <f>IF(E206&gt;0,ROUND(E206*UCO!$A$17,2),0)</f>
        <v>0</v>
      </c>
      <c r="N206" s="53">
        <f>IF(I206&gt;0,ROUND(I206*Filme!$B$3,2),0)</f>
        <v>0</v>
      </c>
      <c r="O206" s="53">
        <f t="shared" si="12"/>
        <v>16.38</v>
      </c>
    </row>
    <row r="207" spans="1:15">
      <c r="A207" s="48">
        <v>20104111</v>
      </c>
      <c r="B207" s="48" t="s">
        <v>231</v>
      </c>
      <c r="C207" s="49">
        <v>1</v>
      </c>
      <c r="D207" s="50" t="s">
        <v>137</v>
      </c>
      <c r="E207" s="51"/>
      <c r="F207" s="52"/>
      <c r="G207" s="52"/>
      <c r="H207" s="52"/>
      <c r="I207" s="52"/>
      <c r="J207" s="52"/>
      <c r="K207" s="53">
        <f t="shared" si="10"/>
        <v>104.87</v>
      </c>
      <c r="L207" s="53">
        <f t="shared" si="11"/>
        <v>104.87</v>
      </c>
      <c r="M207" s="53">
        <f>IF(E207&gt;0,ROUND(E207*UCO!$A$17,2),0)</f>
        <v>0</v>
      </c>
      <c r="N207" s="53">
        <f>IF(I207&gt;0,ROUND(I207*Filme!$B$3,2),0)</f>
        <v>0</v>
      </c>
      <c r="O207" s="53">
        <f t="shared" si="12"/>
        <v>104.87</v>
      </c>
    </row>
    <row r="208" spans="1:15">
      <c r="A208" s="48">
        <v>20104120</v>
      </c>
      <c r="B208" s="48" t="s">
        <v>232</v>
      </c>
      <c r="C208" s="49">
        <v>1</v>
      </c>
      <c r="D208" s="50" t="s">
        <v>134</v>
      </c>
      <c r="E208" s="51"/>
      <c r="F208" s="52"/>
      <c r="G208" s="52"/>
      <c r="H208" s="52"/>
      <c r="I208" s="52"/>
      <c r="J208" s="52"/>
      <c r="K208" s="53">
        <f t="shared" si="10"/>
        <v>32.78</v>
      </c>
      <c r="L208" s="53">
        <f t="shared" si="11"/>
        <v>32.78</v>
      </c>
      <c r="M208" s="53">
        <f>IF(E208&gt;0,ROUND(E208*UCO!$A$17,2),0)</f>
        <v>0</v>
      </c>
      <c r="N208" s="53">
        <f>IF(I208&gt;0,ROUND(I208*Filme!$B$3,2),0)</f>
        <v>0</v>
      </c>
      <c r="O208" s="53">
        <f t="shared" si="12"/>
        <v>32.78</v>
      </c>
    </row>
    <row r="209" spans="1:15">
      <c r="A209" s="48">
        <v>20104138</v>
      </c>
      <c r="B209" s="48" t="s">
        <v>233</v>
      </c>
      <c r="C209" s="49">
        <v>1</v>
      </c>
      <c r="D209" s="50" t="s">
        <v>137</v>
      </c>
      <c r="E209" s="51"/>
      <c r="F209" s="52"/>
      <c r="G209" s="52"/>
      <c r="H209" s="52"/>
      <c r="I209" s="52"/>
      <c r="J209" s="52"/>
      <c r="K209" s="53">
        <f t="shared" si="10"/>
        <v>104.87</v>
      </c>
      <c r="L209" s="53">
        <f t="shared" si="11"/>
        <v>104.87</v>
      </c>
      <c r="M209" s="53">
        <f>IF(E209&gt;0,ROUND(E209*UCO!$A$17,2),0)</f>
        <v>0</v>
      </c>
      <c r="N209" s="53">
        <f>IF(I209&gt;0,ROUND(I209*Filme!$B$3,2),0)</f>
        <v>0</v>
      </c>
      <c r="O209" s="53">
        <f t="shared" si="12"/>
        <v>104.87</v>
      </c>
    </row>
    <row r="210" spans="1:15">
      <c r="A210" s="48">
        <v>20104146</v>
      </c>
      <c r="B210" s="48" t="s">
        <v>234</v>
      </c>
      <c r="C210" s="49">
        <v>1</v>
      </c>
      <c r="D210" s="50" t="s">
        <v>137</v>
      </c>
      <c r="E210" s="51"/>
      <c r="F210" s="52"/>
      <c r="G210" s="52"/>
      <c r="H210" s="52"/>
      <c r="I210" s="52"/>
      <c r="J210" s="52"/>
      <c r="K210" s="53">
        <f t="shared" si="10"/>
        <v>104.87</v>
      </c>
      <c r="L210" s="53">
        <f t="shared" si="11"/>
        <v>104.87</v>
      </c>
      <c r="M210" s="53">
        <f>IF(E210&gt;0,ROUND(E210*UCO!$A$17,2),0)</f>
        <v>0</v>
      </c>
      <c r="N210" s="53">
        <f>IF(I210&gt;0,ROUND(I210*Filme!$B$3,2),0)</f>
        <v>0</v>
      </c>
      <c r="O210" s="53">
        <f t="shared" si="12"/>
        <v>104.87</v>
      </c>
    </row>
    <row r="211" spans="1:15">
      <c r="A211" s="48">
        <v>20104154</v>
      </c>
      <c r="B211" s="48" t="s">
        <v>235</v>
      </c>
      <c r="C211" s="49">
        <v>1</v>
      </c>
      <c r="D211" s="50" t="s">
        <v>51</v>
      </c>
      <c r="E211" s="51"/>
      <c r="F211" s="52"/>
      <c r="G211" s="52"/>
      <c r="H211" s="52"/>
      <c r="I211" s="52"/>
      <c r="J211" s="52"/>
      <c r="K211" s="53">
        <f t="shared" si="10"/>
        <v>88.48</v>
      </c>
      <c r="L211" s="53">
        <f t="shared" si="11"/>
        <v>88.48</v>
      </c>
      <c r="M211" s="53">
        <f>IF(E211&gt;0,ROUND(E211*UCO!$A$17,2),0)</f>
        <v>0</v>
      </c>
      <c r="N211" s="53">
        <f>IF(I211&gt;0,ROUND(I211*Filme!$B$3,2),0)</f>
        <v>0</v>
      </c>
      <c r="O211" s="53">
        <f t="shared" si="12"/>
        <v>88.48</v>
      </c>
    </row>
    <row r="212" spans="1:15">
      <c r="A212" s="48">
        <v>20104170</v>
      </c>
      <c r="B212" s="48" t="s">
        <v>236</v>
      </c>
      <c r="C212" s="49">
        <v>1</v>
      </c>
      <c r="D212" s="50" t="s">
        <v>70</v>
      </c>
      <c r="E212" s="51"/>
      <c r="F212" s="52"/>
      <c r="G212" s="52"/>
      <c r="H212" s="52"/>
      <c r="I212" s="52"/>
      <c r="J212" s="52"/>
      <c r="K212" s="53">
        <f t="shared" si="10"/>
        <v>209.71</v>
      </c>
      <c r="L212" s="53">
        <f t="shared" si="11"/>
        <v>209.71</v>
      </c>
      <c r="M212" s="53">
        <f>IF(E212&gt;0,ROUND(E212*UCO!$A$17,2),0)</f>
        <v>0</v>
      </c>
      <c r="N212" s="53">
        <f>IF(I212&gt;0,ROUND(I212*Filme!$B$3,2),0)</f>
        <v>0</v>
      </c>
      <c r="O212" s="53">
        <f t="shared" si="12"/>
        <v>209.71</v>
      </c>
    </row>
    <row r="213" spans="1:15">
      <c r="A213" s="48">
        <v>20104189</v>
      </c>
      <c r="B213" s="48" t="s">
        <v>237</v>
      </c>
      <c r="C213" s="49">
        <v>1</v>
      </c>
      <c r="D213" s="50" t="s">
        <v>74</v>
      </c>
      <c r="E213" s="51">
        <v>9.2100000000000009</v>
      </c>
      <c r="F213" s="52"/>
      <c r="G213" s="52"/>
      <c r="H213" s="52"/>
      <c r="I213" s="52"/>
      <c r="J213" s="52"/>
      <c r="K213" s="53">
        <f t="shared" si="10"/>
        <v>360.46</v>
      </c>
      <c r="L213" s="53">
        <f t="shared" si="11"/>
        <v>360.46</v>
      </c>
      <c r="M213" s="53">
        <f>IF(E213&gt;0,ROUND(E213*UCO!$A$29,2),0)</f>
        <v>173.7</v>
      </c>
      <c r="N213" s="53">
        <f>IF(I213&gt;0,ROUND(I213*Filme!$B$3,2),0)</f>
        <v>0</v>
      </c>
      <c r="O213" s="53">
        <f t="shared" si="12"/>
        <v>534.16</v>
      </c>
    </row>
    <row r="214" spans="1:15">
      <c r="A214" s="76">
        <v>20104227</v>
      </c>
      <c r="B214" s="76" t="s">
        <v>238</v>
      </c>
      <c r="C214" s="49">
        <v>1</v>
      </c>
      <c r="D214" s="50" t="s">
        <v>137</v>
      </c>
      <c r="E214" s="77"/>
      <c r="F214" s="49"/>
      <c r="G214" s="49"/>
      <c r="H214" s="49"/>
      <c r="I214" s="49"/>
      <c r="J214" s="49"/>
      <c r="K214" s="53">
        <f t="shared" si="10"/>
        <v>104.87</v>
      </c>
      <c r="L214" s="53">
        <f t="shared" si="11"/>
        <v>104.87</v>
      </c>
      <c r="M214" s="53">
        <f>IF(E214&gt;0,ROUND(E214*UCO!$A$17,2),0)</f>
        <v>0</v>
      </c>
      <c r="N214" s="53">
        <f>IF(I214&gt;0,ROUND(I214*Filme!$B$3,2),0)</f>
        <v>0</v>
      </c>
      <c r="O214" s="53">
        <f t="shared" si="12"/>
        <v>104.87</v>
      </c>
    </row>
    <row r="215" spans="1:15">
      <c r="A215" s="48">
        <v>20104235</v>
      </c>
      <c r="B215" s="48" t="s">
        <v>239</v>
      </c>
      <c r="C215" s="49">
        <v>1</v>
      </c>
      <c r="D215" s="50" t="s">
        <v>129</v>
      </c>
      <c r="E215" s="51"/>
      <c r="F215" s="52"/>
      <c r="G215" s="52"/>
      <c r="H215" s="52"/>
      <c r="I215" s="52"/>
      <c r="J215" s="52"/>
      <c r="K215" s="53">
        <f t="shared" si="10"/>
        <v>16.38</v>
      </c>
      <c r="L215" s="53">
        <f t="shared" si="11"/>
        <v>16.38</v>
      </c>
      <c r="M215" s="53">
        <f>IF(E215&gt;0,ROUND(E215*UCO!$A$17,2),0)</f>
        <v>0</v>
      </c>
      <c r="N215" s="53">
        <f>IF(I215&gt;0,ROUND(I215*Filme!$B$3,2),0)</f>
        <v>0</v>
      </c>
      <c r="O215" s="53">
        <f t="shared" si="12"/>
        <v>16.38</v>
      </c>
    </row>
    <row r="216" spans="1:15">
      <c r="A216" s="48">
        <v>20104243</v>
      </c>
      <c r="B216" s="48" t="s">
        <v>240</v>
      </c>
      <c r="C216" s="49">
        <v>1</v>
      </c>
      <c r="D216" s="50" t="s">
        <v>241</v>
      </c>
      <c r="E216" s="51"/>
      <c r="F216" s="52"/>
      <c r="G216" s="52"/>
      <c r="H216" s="52"/>
      <c r="I216" s="52"/>
      <c r="J216" s="52"/>
      <c r="K216" s="53">
        <f t="shared" si="10"/>
        <v>542.33000000000004</v>
      </c>
      <c r="L216" s="53">
        <f t="shared" si="11"/>
        <v>542.33000000000004</v>
      </c>
      <c r="M216" s="53">
        <f>IF(E216&gt;0,ROUND(E216*UCO!$A$17,2),0)</f>
        <v>0</v>
      </c>
      <c r="N216" s="53">
        <f>IF(I216&gt;0,ROUND(I216*Filme!$B$3,2),0)</f>
        <v>0</v>
      </c>
      <c r="O216" s="53">
        <f t="shared" si="12"/>
        <v>542.33000000000004</v>
      </c>
    </row>
    <row r="217" spans="1:15">
      <c r="A217" s="48">
        <v>20104251</v>
      </c>
      <c r="B217" s="48" t="s">
        <v>242</v>
      </c>
      <c r="C217" s="49">
        <v>1</v>
      </c>
      <c r="D217" s="50" t="s">
        <v>137</v>
      </c>
      <c r="E217" s="51"/>
      <c r="F217" s="52"/>
      <c r="G217" s="52"/>
      <c r="H217" s="52"/>
      <c r="I217" s="52"/>
      <c r="J217" s="52"/>
      <c r="K217" s="53">
        <f t="shared" si="10"/>
        <v>104.87</v>
      </c>
      <c r="L217" s="53">
        <f t="shared" si="11"/>
        <v>104.87</v>
      </c>
      <c r="M217" s="53">
        <f>IF(E217&gt;0,ROUND(E217*UCO!$A$17,2),0)</f>
        <v>0</v>
      </c>
      <c r="N217" s="53">
        <f>IF(I217&gt;0,ROUND(I217*Filme!$B$3,2),0)</f>
        <v>0</v>
      </c>
      <c r="O217" s="53">
        <f t="shared" si="12"/>
        <v>104.87</v>
      </c>
    </row>
    <row r="218" spans="1:15">
      <c r="A218" s="48">
        <v>20104260</v>
      </c>
      <c r="B218" s="48" t="s">
        <v>243</v>
      </c>
      <c r="C218" s="49">
        <v>1</v>
      </c>
      <c r="D218" s="50" t="s">
        <v>72</v>
      </c>
      <c r="E218" s="51"/>
      <c r="F218" s="52"/>
      <c r="G218" s="52"/>
      <c r="H218" s="52"/>
      <c r="I218" s="52"/>
      <c r="J218" s="52"/>
      <c r="K218" s="53">
        <f t="shared" si="10"/>
        <v>309.68</v>
      </c>
      <c r="L218" s="53">
        <f t="shared" si="11"/>
        <v>309.68</v>
      </c>
      <c r="M218" s="53">
        <f>IF(E218&gt;0,ROUND(E218*UCO!$A$17,2),0)</f>
        <v>0</v>
      </c>
      <c r="N218" s="53">
        <f>IF(I218&gt;0,ROUND(I218*Filme!$B$3,2),0)</f>
        <v>0</v>
      </c>
      <c r="O218" s="53">
        <f t="shared" si="12"/>
        <v>309.68</v>
      </c>
    </row>
    <row r="219" spans="1:15" ht="22.5">
      <c r="A219" s="48">
        <v>20104278</v>
      </c>
      <c r="B219" s="48" t="s">
        <v>244</v>
      </c>
      <c r="C219" s="49">
        <v>1</v>
      </c>
      <c r="D219" s="50" t="s">
        <v>245</v>
      </c>
      <c r="E219" s="51"/>
      <c r="F219" s="52"/>
      <c r="G219" s="52"/>
      <c r="H219" s="52"/>
      <c r="I219" s="52"/>
      <c r="J219" s="52"/>
      <c r="K219" s="53">
        <f t="shared" si="10"/>
        <v>275.27999999999997</v>
      </c>
      <c r="L219" s="53">
        <f t="shared" si="11"/>
        <v>275.27999999999997</v>
      </c>
      <c r="M219" s="53">
        <f>IF(E219&gt;0,ROUND(E219*UCO!$A$17,2),0)</f>
        <v>0</v>
      </c>
      <c r="N219" s="53">
        <f>IF(I219&gt;0,ROUND(I219*Filme!$B$3,2),0)</f>
        <v>0</v>
      </c>
      <c r="O219" s="53">
        <f t="shared" si="12"/>
        <v>275.27999999999997</v>
      </c>
    </row>
    <row r="220" spans="1:15" ht="22.5">
      <c r="A220" s="48">
        <v>20104286</v>
      </c>
      <c r="B220" s="48" t="s">
        <v>246</v>
      </c>
      <c r="C220" s="49">
        <v>1</v>
      </c>
      <c r="D220" s="50" t="s">
        <v>65</v>
      </c>
      <c r="E220" s="51"/>
      <c r="F220" s="52"/>
      <c r="G220" s="52"/>
      <c r="H220" s="52"/>
      <c r="I220" s="52"/>
      <c r="J220" s="52"/>
      <c r="K220" s="53">
        <f t="shared" si="10"/>
        <v>65.56</v>
      </c>
      <c r="L220" s="53">
        <f t="shared" si="11"/>
        <v>65.56</v>
      </c>
      <c r="M220" s="53">
        <f>IF(E220&gt;0,ROUND(E220*UCO!$A$17,2),0)</f>
        <v>0</v>
      </c>
      <c r="N220" s="53">
        <f>IF(I220&gt;0,ROUND(I220*Filme!$B$3,2),0)</f>
        <v>0</v>
      </c>
      <c r="O220" s="53">
        <f t="shared" si="12"/>
        <v>65.56</v>
      </c>
    </row>
    <row r="221" spans="1:15">
      <c r="A221" s="48">
        <v>20104294</v>
      </c>
      <c r="B221" s="48" t="s">
        <v>247</v>
      </c>
      <c r="C221" s="49">
        <v>1</v>
      </c>
      <c r="D221" s="50" t="s">
        <v>93</v>
      </c>
      <c r="E221" s="51"/>
      <c r="F221" s="52"/>
      <c r="G221" s="52"/>
      <c r="H221" s="52"/>
      <c r="I221" s="52"/>
      <c r="J221" s="52"/>
      <c r="K221" s="53">
        <f t="shared" si="10"/>
        <v>250.68</v>
      </c>
      <c r="L221" s="53">
        <f t="shared" si="11"/>
        <v>250.68</v>
      </c>
      <c r="M221" s="53">
        <f>IF(E221&gt;0,ROUND(E221*UCO!$A$17,2),0)</f>
        <v>0</v>
      </c>
      <c r="N221" s="53">
        <f>IF(I221&gt;0,ROUND(I221*Filme!$B$3,2),0)</f>
        <v>0</v>
      </c>
      <c r="O221" s="53">
        <f t="shared" si="12"/>
        <v>250.68</v>
      </c>
    </row>
    <row r="222" spans="1:15">
      <c r="A222" s="48">
        <v>20104308</v>
      </c>
      <c r="B222" s="48" t="s">
        <v>248</v>
      </c>
      <c r="C222" s="49">
        <v>1</v>
      </c>
      <c r="D222" s="50" t="s">
        <v>99</v>
      </c>
      <c r="E222" s="51"/>
      <c r="F222" s="52"/>
      <c r="G222" s="52"/>
      <c r="H222" s="52"/>
      <c r="I222" s="52"/>
      <c r="J222" s="52"/>
      <c r="K222" s="53">
        <f t="shared" si="10"/>
        <v>49.16</v>
      </c>
      <c r="L222" s="53">
        <f t="shared" si="11"/>
        <v>49.16</v>
      </c>
      <c r="M222" s="53">
        <f>IF(E222&gt;0,ROUND(E222*UCO!$A$17,2),0)</f>
        <v>0</v>
      </c>
      <c r="N222" s="53">
        <f>IF(I222&gt;0,ROUND(I222*Filme!$B$3,2),0)</f>
        <v>0</v>
      </c>
      <c r="O222" s="53">
        <f t="shared" si="12"/>
        <v>49.16</v>
      </c>
    </row>
    <row r="223" spans="1:15">
      <c r="A223" s="48">
        <v>20104316</v>
      </c>
      <c r="B223" s="48" t="s">
        <v>249</v>
      </c>
      <c r="C223" s="49">
        <v>1</v>
      </c>
      <c r="D223" s="50" t="s">
        <v>134</v>
      </c>
      <c r="E223" s="51"/>
      <c r="F223" s="52"/>
      <c r="G223" s="52"/>
      <c r="H223" s="52"/>
      <c r="I223" s="52"/>
      <c r="J223" s="52"/>
      <c r="K223" s="53">
        <f t="shared" si="10"/>
        <v>32.78</v>
      </c>
      <c r="L223" s="53">
        <f t="shared" si="11"/>
        <v>32.78</v>
      </c>
      <c r="M223" s="53">
        <f>IF(E223&gt;0,ROUND(E223*UCO!$A$17,2),0)</f>
        <v>0</v>
      </c>
      <c r="N223" s="53">
        <f>IF(I223&gt;0,ROUND(I223*Filme!$B$3,2),0)</f>
        <v>0</v>
      </c>
      <c r="O223" s="53">
        <f t="shared" si="12"/>
        <v>32.78</v>
      </c>
    </row>
    <row r="224" spans="1:15">
      <c r="A224" s="48">
        <v>20104324</v>
      </c>
      <c r="B224" s="48" t="s">
        <v>250</v>
      </c>
      <c r="C224" s="49">
        <v>1</v>
      </c>
      <c r="D224" s="50" t="s">
        <v>134</v>
      </c>
      <c r="E224" s="51"/>
      <c r="F224" s="52"/>
      <c r="G224" s="52"/>
      <c r="H224" s="52"/>
      <c r="I224" s="52"/>
      <c r="J224" s="52"/>
      <c r="K224" s="53">
        <f t="shared" si="10"/>
        <v>32.78</v>
      </c>
      <c r="L224" s="53">
        <f t="shared" si="11"/>
        <v>32.78</v>
      </c>
      <c r="M224" s="53">
        <f>IF(E224&gt;0,ROUND(E224*UCO!$A$17,2),0)</f>
        <v>0</v>
      </c>
      <c r="N224" s="53">
        <f>IF(I224&gt;0,ROUND(I224*Filme!$B$3,2),0)</f>
        <v>0</v>
      </c>
      <c r="O224" s="53">
        <f t="shared" si="12"/>
        <v>32.78</v>
      </c>
    </row>
    <row r="225" spans="1:15">
      <c r="A225" s="48">
        <v>20104391</v>
      </c>
      <c r="B225" s="48" t="s">
        <v>251</v>
      </c>
      <c r="C225" s="49">
        <v>1</v>
      </c>
      <c r="D225" s="50" t="s">
        <v>72</v>
      </c>
      <c r="E225" s="51"/>
      <c r="F225" s="52"/>
      <c r="G225" s="52"/>
      <c r="H225" s="52"/>
      <c r="I225" s="52"/>
      <c r="J225" s="52"/>
      <c r="K225" s="53">
        <f t="shared" si="10"/>
        <v>309.68</v>
      </c>
      <c r="L225" s="53">
        <f t="shared" si="11"/>
        <v>309.68</v>
      </c>
      <c r="M225" s="53">
        <f>IF(E225&gt;0,ROUND(E225*UCO!$A$17,2),0)</f>
        <v>0</v>
      </c>
      <c r="N225" s="53">
        <f>IF(I225&gt;0,ROUND(I225*Filme!$B$3,2),0)</f>
        <v>0</v>
      </c>
      <c r="O225" s="53">
        <f t="shared" si="12"/>
        <v>309.68</v>
      </c>
    </row>
    <row r="226" spans="1:15">
      <c r="A226" s="48">
        <v>20104413</v>
      </c>
      <c r="B226" s="48" t="s">
        <v>252</v>
      </c>
      <c r="C226" s="49">
        <v>1</v>
      </c>
      <c r="D226" s="50" t="s">
        <v>70</v>
      </c>
      <c r="E226" s="51">
        <v>5.3</v>
      </c>
      <c r="F226" s="52"/>
      <c r="G226" s="52"/>
      <c r="H226" s="52"/>
      <c r="I226" s="52"/>
      <c r="J226" s="52"/>
      <c r="K226" s="53">
        <f t="shared" si="10"/>
        <v>209.71</v>
      </c>
      <c r="L226" s="53">
        <f t="shared" si="11"/>
        <v>209.71</v>
      </c>
      <c r="M226" s="53">
        <f>IF(E226&gt;0,ROUND(E226*UCO!$A$29,2),0)</f>
        <v>99.96</v>
      </c>
      <c r="N226" s="53">
        <f>IF(I226&gt;0,ROUND(I226*Filme!$B$3,2),0)</f>
        <v>0</v>
      </c>
      <c r="O226" s="53">
        <f t="shared" si="12"/>
        <v>309.67</v>
      </c>
    </row>
    <row r="227" spans="1:15">
      <c r="A227" s="48">
        <v>20104421</v>
      </c>
      <c r="B227" s="48" t="s">
        <v>253</v>
      </c>
      <c r="C227" s="49">
        <v>1</v>
      </c>
      <c r="D227" s="50" t="s">
        <v>70</v>
      </c>
      <c r="E227" s="51">
        <v>5.3</v>
      </c>
      <c r="F227" s="52"/>
      <c r="G227" s="52"/>
      <c r="H227" s="52"/>
      <c r="I227" s="52"/>
      <c r="J227" s="52"/>
      <c r="K227" s="53">
        <f t="shared" ref="K227" si="13">VLOOKUP(D227,Porte2026Geral,24,FALSE)</f>
        <v>209.71</v>
      </c>
      <c r="L227" s="53">
        <f t="shared" ref="L227" si="14">ROUND(C227*K227,2)</f>
        <v>209.71</v>
      </c>
      <c r="M227" s="53">
        <f>IF(E227&gt;0,ROUND(E227*UCO!$A$29,2),0)</f>
        <v>99.96</v>
      </c>
      <c r="N227" s="53">
        <f>IF(I227&gt;0,ROUND(I227*Filme!$B$3,2),0)</f>
        <v>0</v>
      </c>
      <c r="O227" s="53">
        <f t="shared" si="12"/>
        <v>309.67</v>
      </c>
    </row>
    <row r="228" spans="1:15">
      <c r="A228" s="59">
        <v>20104413</v>
      </c>
      <c r="B228" s="59" t="s">
        <v>254</v>
      </c>
      <c r="C228" s="49">
        <v>1</v>
      </c>
      <c r="D228" s="50" t="s">
        <v>70</v>
      </c>
      <c r="E228" s="51">
        <v>5.3</v>
      </c>
      <c r="F228" s="52"/>
      <c r="G228" s="52"/>
      <c r="H228" s="52"/>
      <c r="I228" s="52"/>
      <c r="J228" s="52"/>
      <c r="K228" s="53">
        <f t="shared" ref="K228" si="15">VLOOKUP(D228,Porte2026Geral,24,FALSE)</f>
        <v>209.71</v>
      </c>
      <c r="L228" s="53">
        <f t="shared" ref="L228" si="16">ROUND(C228*K228,2)</f>
        <v>209.71</v>
      </c>
      <c r="M228" s="53">
        <f>IF(E228&gt;0,ROUND(E228*UCO!$A$29,2),0)</f>
        <v>99.96</v>
      </c>
      <c r="N228" s="53">
        <f>IF(I228&gt;0,ROUND(I228*Filme!$B$3,2),0)</f>
        <v>0</v>
      </c>
      <c r="O228" s="53">
        <f t="shared" ref="O228" si="17">ROUND(L228+M228+N228,2)</f>
        <v>309.67</v>
      </c>
    </row>
    <row r="229" spans="1:15" ht="28.5" customHeight="1">
      <c r="A229" s="131" t="s">
        <v>255</v>
      </c>
      <c r="B229" s="132"/>
      <c r="C229" s="132"/>
      <c r="D229" s="132"/>
      <c r="E229" s="132"/>
      <c r="F229" s="132"/>
      <c r="G229" s="132"/>
      <c r="H229" s="132"/>
      <c r="I229" s="132"/>
      <c r="J229" s="132"/>
      <c r="K229" s="132"/>
      <c r="L229" s="132"/>
      <c r="M229" s="132"/>
      <c r="N229" s="132"/>
      <c r="O229" s="132"/>
    </row>
    <row r="230" spans="1:15">
      <c r="A230" s="59">
        <v>20105010</v>
      </c>
      <c r="B230" s="59" t="s">
        <v>256</v>
      </c>
      <c r="C230" s="60">
        <v>1</v>
      </c>
      <c r="D230" s="61" t="s">
        <v>257</v>
      </c>
      <c r="E230" s="62"/>
      <c r="F230" s="63"/>
      <c r="G230" s="63"/>
      <c r="H230" s="63"/>
      <c r="I230" s="63"/>
      <c r="J230" s="64"/>
      <c r="K230" s="53">
        <f>VLOOKUP(D230,PORTES2026,21,FALSE())</f>
        <v>1635.2</v>
      </c>
      <c r="L230" s="53">
        <f>ROUND(C230*K230,2)</f>
        <v>1635.2</v>
      </c>
      <c r="M230" s="53">
        <f>IF(E230&gt;0,ROUND(E230*#REF!,2),0)</f>
        <v>0</v>
      </c>
      <c r="N230" s="53">
        <f>IF(I230&gt;0,ROUND(I230*#REF!,2),0)</f>
        <v>0</v>
      </c>
      <c r="O230" s="53">
        <f>ROUND(L230+M230+N230,2)</f>
        <v>1635.2</v>
      </c>
    </row>
    <row r="231" spans="1:15">
      <c r="A231" s="59">
        <v>20105029</v>
      </c>
      <c r="B231" s="59" t="s">
        <v>258</v>
      </c>
      <c r="C231" s="60">
        <v>1</v>
      </c>
      <c r="D231" s="61" t="s">
        <v>259</v>
      </c>
      <c r="E231" s="62"/>
      <c r="F231" s="63"/>
      <c r="G231" s="63"/>
      <c r="H231" s="63"/>
      <c r="I231" s="63"/>
      <c r="J231" s="64"/>
      <c r="K231" s="53">
        <f>VLOOKUP(D231,PORTES2026,21,FALSE())</f>
        <v>852.02</v>
      </c>
      <c r="L231" s="53">
        <f>ROUND(C231*K231,2)</f>
        <v>852.02</v>
      </c>
      <c r="M231" s="53">
        <f>IF(E231&gt;0,ROUND(E231*#REF!,2),0)</f>
        <v>0</v>
      </c>
      <c r="N231" s="53">
        <f>IF(I231&gt;0,ROUND(I231*#REF!,2),0)</f>
        <v>0</v>
      </c>
      <c r="O231" s="53">
        <f>ROUND(L231+M231+N231,2)</f>
        <v>852.02</v>
      </c>
    </row>
    <row r="232" spans="1:15" ht="22.5" customHeight="1">
      <c r="A232" s="129" t="s">
        <v>260</v>
      </c>
      <c r="B232" s="130"/>
      <c r="C232" s="130"/>
      <c r="D232" s="130"/>
      <c r="E232" s="130"/>
      <c r="F232" s="130"/>
      <c r="G232" s="130"/>
      <c r="H232" s="130"/>
      <c r="I232" s="130"/>
      <c r="J232" s="130"/>
      <c r="K232" s="130"/>
      <c r="L232" s="130"/>
      <c r="M232" s="130"/>
      <c r="N232" s="130"/>
      <c r="O232" s="130"/>
    </row>
    <row r="233" spans="1:15" ht="22.5" customHeight="1">
      <c r="A233" s="129" t="s">
        <v>261</v>
      </c>
      <c r="B233" s="130"/>
      <c r="C233" s="130"/>
      <c r="D233" s="130"/>
      <c r="E233" s="130"/>
      <c r="F233" s="130"/>
      <c r="G233" s="130"/>
      <c r="H233" s="130"/>
      <c r="I233" s="130"/>
      <c r="J233" s="130"/>
      <c r="K233" s="130"/>
      <c r="L233" s="130"/>
      <c r="M233" s="130"/>
      <c r="N233" s="130"/>
      <c r="O233" s="130"/>
    </row>
    <row r="234" spans="1:15" ht="22.5" customHeight="1">
      <c r="A234" s="129" t="s">
        <v>262</v>
      </c>
      <c r="B234" s="130"/>
      <c r="C234" s="130"/>
      <c r="D234" s="130"/>
      <c r="E234" s="130"/>
      <c r="F234" s="130"/>
      <c r="G234" s="130"/>
      <c r="H234" s="130"/>
      <c r="I234" s="130"/>
      <c r="J234" s="130"/>
      <c r="K234" s="130"/>
      <c r="L234" s="130"/>
      <c r="M234" s="130"/>
      <c r="N234" s="130"/>
      <c r="O234" s="130"/>
    </row>
    <row r="235" spans="1:15" ht="22.5" customHeight="1">
      <c r="A235" s="129" t="s">
        <v>263</v>
      </c>
      <c r="B235" s="130"/>
      <c r="C235" s="130"/>
      <c r="D235" s="130"/>
      <c r="E235" s="130"/>
      <c r="F235" s="130"/>
      <c r="G235" s="130"/>
      <c r="H235" s="130"/>
      <c r="I235" s="130"/>
      <c r="J235" s="130"/>
      <c r="K235" s="130"/>
      <c r="L235" s="130"/>
      <c r="M235" s="130"/>
      <c r="N235" s="130"/>
      <c r="O235" s="130"/>
    </row>
    <row r="236" spans="1:15" ht="22.5" customHeight="1">
      <c r="A236" s="129" t="s">
        <v>264</v>
      </c>
      <c r="B236" s="130"/>
      <c r="C236" s="130"/>
      <c r="D236" s="130"/>
      <c r="E236" s="130"/>
      <c r="F236" s="130"/>
      <c r="G236" s="130"/>
      <c r="H236" s="130"/>
      <c r="I236" s="130"/>
      <c r="J236" s="130"/>
      <c r="K236" s="130"/>
      <c r="L236" s="130"/>
      <c r="M236" s="130"/>
      <c r="N236" s="130"/>
      <c r="O236" s="130"/>
    </row>
    <row r="237" spans="1:15" ht="27.75" customHeight="1">
      <c r="A237" s="129" t="s">
        <v>265</v>
      </c>
      <c r="B237" s="130"/>
      <c r="C237" s="130"/>
      <c r="D237" s="130"/>
      <c r="E237" s="130"/>
      <c r="F237" s="130"/>
      <c r="G237" s="130"/>
      <c r="H237" s="130"/>
      <c r="I237" s="130"/>
      <c r="J237" s="130"/>
      <c r="K237" s="130"/>
      <c r="L237" s="130"/>
      <c r="M237" s="130"/>
      <c r="N237" s="130"/>
      <c r="O237" s="130"/>
    </row>
    <row r="238" spans="1:15" ht="27" customHeight="1">
      <c r="A238" s="129" t="s">
        <v>266</v>
      </c>
      <c r="B238" s="130"/>
      <c r="C238" s="130"/>
      <c r="D238" s="130"/>
      <c r="E238" s="130"/>
      <c r="F238" s="130"/>
      <c r="G238" s="130"/>
      <c r="H238" s="130"/>
      <c r="I238" s="130"/>
      <c r="J238" s="130"/>
      <c r="K238" s="130"/>
      <c r="L238" s="130"/>
      <c r="M238" s="130"/>
      <c r="N238" s="130"/>
      <c r="O238" s="130"/>
    </row>
    <row r="239" spans="1:15" ht="29.25" customHeight="1">
      <c r="A239" s="134" t="s">
        <v>267</v>
      </c>
      <c r="B239" s="135"/>
      <c r="C239" s="135"/>
      <c r="D239" s="135"/>
      <c r="E239" s="135"/>
      <c r="F239" s="135"/>
      <c r="G239" s="135"/>
      <c r="H239" s="135"/>
      <c r="I239" s="135"/>
      <c r="J239" s="135"/>
      <c r="K239" s="135"/>
      <c r="L239" s="135"/>
      <c r="M239" s="135"/>
      <c r="N239" s="135"/>
      <c r="O239" s="136"/>
    </row>
    <row r="240" spans="1:15">
      <c r="A240" s="1">
        <v>20201010</v>
      </c>
      <c r="B240" s="1" t="s">
        <v>268</v>
      </c>
      <c r="C240" s="2">
        <v>1</v>
      </c>
      <c r="D240" s="6" t="s">
        <v>269</v>
      </c>
      <c r="E240" s="4"/>
      <c r="F240" s="5"/>
      <c r="G240" s="5"/>
      <c r="H240" s="5"/>
      <c r="I240" s="5"/>
      <c r="J240" s="5"/>
      <c r="K240" s="3">
        <f t="shared" ref="K240:K251" si="18">VLOOKUP(D240,Porte2026Geral,24,FALSE)</f>
        <v>3645.61</v>
      </c>
      <c r="L240" s="3">
        <f t="shared" ref="L240:L251" si="19">ROUND(C240*K240,2)</f>
        <v>3645.61</v>
      </c>
      <c r="M240" s="3">
        <f>IF(E240&gt;0,ROUND(E240*UCO!$A$17,2),0)</f>
        <v>0</v>
      </c>
      <c r="N240" s="3">
        <f>IF(I240&gt;0,ROUND(I240*Filme!$B$3,2),0)</f>
        <v>0</v>
      </c>
      <c r="O240" s="3">
        <f t="shared" ref="O240:O251" si="20">ROUND(L240+M240+N240,2)</f>
        <v>3645.61</v>
      </c>
    </row>
    <row r="241" spans="1:15">
      <c r="A241" s="1">
        <v>20201028</v>
      </c>
      <c r="B241" s="1" t="s">
        <v>270</v>
      </c>
      <c r="C241" s="2">
        <v>1</v>
      </c>
      <c r="D241" s="6" t="s">
        <v>51</v>
      </c>
      <c r="E241" s="4"/>
      <c r="F241" s="5"/>
      <c r="G241" s="5"/>
      <c r="H241" s="5"/>
      <c r="I241" s="5"/>
      <c r="J241" s="5"/>
      <c r="K241" s="3">
        <f t="shared" si="18"/>
        <v>88.48</v>
      </c>
      <c r="L241" s="3">
        <f t="shared" si="19"/>
        <v>88.48</v>
      </c>
      <c r="M241" s="3">
        <f>IF(E241&gt;0,ROUND(E241*UCO!$A$17,2),0)</f>
        <v>0</v>
      </c>
      <c r="N241" s="3">
        <f>IF(I241&gt;0,ROUND(I241*Filme!$B$3,2),0)</f>
        <v>0</v>
      </c>
      <c r="O241" s="3">
        <f t="shared" si="20"/>
        <v>88.48</v>
      </c>
    </row>
    <row r="242" spans="1:15">
      <c r="A242" s="1">
        <v>20201036</v>
      </c>
      <c r="B242" s="1" t="s">
        <v>271</v>
      </c>
      <c r="C242" s="2">
        <v>1</v>
      </c>
      <c r="D242" s="6" t="s">
        <v>53</v>
      </c>
      <c r="E242" s="4"/>
      <c r="F242" s="5"/>
      <c r="G242" s="5"/>
      <c r="H242" s="5"/>
      <c r="I242" s="5"/>
      <c r="J242" s="5"/>
      <c r="K242" s="3">
        <f t="shared" si="18"/>
        <v>144.19999999999999</v>
      </c>
      <c r="L242" s="3">
        <f t="shared" si="19"/>
        <v>144.19999999999999</v>
      </c>
      <c r="M242" s="3">
        <f>IF(E242&gt;0,ROUND(E242*UCO!$A$17,2),0)</f>
        <v>0</v>
      </c>
      <c r="N242" s="3">
        <f>IF(I242&gt;0,ROUND(I242*Filme!$B$3,2),0)</f>
        <v>0</v>
      </c>
      <c r="O242" s="3">
        <f t="shared" si="20"/>
        <v>144.19999999999999</v>
      </c>
    </row>
    <row r="243" spans="1:15">
      <c r="A243" s="1">
        <v>20201044</v>
      </c>
      <c r="B243" s="1" t="s">
        <v>272</v>
      </c>
      <c r="C243" s="2">
        <v>1</v>
      </c>
      <c r="D243" s="6" t="s">
        <v>65</v>
      </c>
      <c r="E243" s="4"/>
      <c r="F243" s="5"/>
      <c r="G243" s="5"/>
      <c r="H243" s="5"/>
      <c r="I243" s="5"/>
      <c r="J243" s="5"/>
      <c r="K243" s="3">
        <f t="shared" si="18"/>
        <v>65.56</v>
      </c>
      <c r="L243" s="3">
        <f t="shared" si="19"/>
        <v>65.56</v>
      </c>
      <c r="M243" s="3">
        <f>IF(E243&gt;0,ROUND(E243*UCO!$A$17,2),0)</f>
        <v>0</v>
      </c>
      <c r="N243" s="3">
        <f>IF(I243&gt;0,ROUND(I243*Filme!$B$3,2),0)</f>
        <v>0</v>
      </c>
      <c r="O243" s="3">
        <f t="shared" si="20"/>
        <v>65.56</v>
      </c>
    </row>
    <row r="244" spans="1:15">
      <c r="A244" s="1">
        <v>20201052</v>
      </c>
      <c r="B244" s="1" t="s">
        <v>273</v>
      </c>
      <c r="C244" s="2">
        <v>1</v>
      </c>
      <c r="D244" s="6" t="s">
        <v>137</v>
      </c>
      <c r="E244" s="4"/>
      <c r="F244" s="5"/>
      <c r="G244" s="5"/>
      <c r="H244" s="5"/>
      <c r="I244" s="5"/>
      <c r="J244" s="5"/>
      <c r="K244" s="3">
        <f t="shared" si="18"/>
        <v>104.87</v>
      </c>
      <c r="L244" s="3">
        <f t="shared" si="19"/>
        <v>104.87</v>
      </c>
      <c r="M244" s="3">
        <f>IF(E244&gt;0,ROUND(E244*UCO!$A$17,2),0)</f>
        <v>0</v>
      </c>
      <c r="N244" s="3">
        <f>IF(I244&gt;0,ROUND(I244*Filme!$B$3,2),0)</f>
        <v>0</v>
      </c>
      <c r="O244" s="3">
        <f t="shared" si="20"/>
        <v>104.87</v>
      </c>
    </row>
    <row r="245" spans="1:15">
      <c r="A245" s="1">
        <v>20201060</v>
      </c>
      <c r="B245" s="1" t="s">
        <v>274</v>
      </c>
      <c r="C245" s="2">
        <v>1</v>
      </c>
      <c r="D245" s="6" t="s">
        <v>137</v>
      </c>
      <c r="E245" s="4"/>
      <c r="F245" s="5"/>
      <c r="G245" s="5"/>
      <c r="H245" s="5"/>
      <c r="I245" s="5"/>
      <c r="J245" s="5"/>
      <c r="K245" s="3">
        <f t="shared" si="18"/>
        <v>104.87</v>
      </c>
      <c r="L245" s="3">
        <f t="shared" si="19"/>
        <v>104.87</v>
      </c>
      <c r="M245" s="3">
        <f>IF(E245&gt;0,ROUND(E245*UCO!$A$17,2),0)</f>
        <v>0</v>
      </c>
      <c r="N245" s="3">
        <f>IF(I245&gt;0,ROUND(I245*Filme!$B$3,2),0)</f>
        <v>0</v>
      </c>
      <c r="O245" s="3">
        <f t="shared" si="20"/>
        <v>104.87</v>
      </c>
    </row>
    <row r="246" spans="1:15">
      <c r="A246" s="1">
        <v>20201079</v>
      </c>
      <c r="B246" s="1" t="s">
        <v>275</v>
      </c>
      <c r="C246" s="2">
        <v>1</v>
      </c>
      <c r="D246" s="6" t="s">
        <v>269</v>
      </c>
      <c r="E246" s="4"/>
      <c r="F246" s="5"/>
      <c r="G246" s="5"/>
      <c r="H246" s="5"/>
      <c r="I246" s="5"/>
      <c r="J246" s="5"/>
      <c r="K246" s="3">
        <f t="shared" si="18"/>
        <v>3645.61</v>
      </c>
      <c r="L246" s="3">
        <f t="shared" si="19"/>
        <v>3645.61</v>
      </c>
      <c r="M246" s="3">
        <f>IF(E246&gt;0,ROUND(E246*UCO!$A$17,2),0)</f>
        <v>0</v>
      </c>
      <c r="N246" s="3">
        <f>IF(I246&gt;0,ROUND(I246*Filme!$B$3,2),0)</f>
        <v>0</v>
      </c>
      <c r="O246" s="3">
        <f t="shared" si="20"/>
        <v>3645.61</v>
      </c>
    </row>
    <row r="247" spans="1:15">
      <c r="A247" s="1">
        <v>20201087</v>
      </c>
      <c r="B247" s="1" t="s">
        <v>276</v>
      </c>
      <c r="C247" s="2">
        <v>1</v>
      </c>
      <c r="D247" s="6" t="s">
        <v>70</v>
      </c>
      <c r="E247" s="4"/>
      <c r="F247" s="5"/>
      <c r="G247" s="5"/>
      <c r="H247" s="5"/>
      <c r="I247" s="5"/>
      <c r="J247" s="5"/>
      <c r="K247" s="3">
        <f t="shared" si="18"/>
        <v>209.71</v>
      </c>
      <c r="L247" s="3">
        <f t="shared" si="19"/>
        <v>209.71</v>
      </c>
      <c r="M247" s="3">
        <f>IF(E247&gt;0,ROUND(E247*UCO!$A$17,2),0)</f>
        <v>0</v>
      </c>
      <c r="N247" s="3">
        <f>IF(I247&gt;0,ROUND(I247*Filme!$B$3,2),0)</f>
        <v>0</v>
      </c>
      <c r="O247" s="3">
        <f t="shared" si="20"/>
        <v>209.71</v>
      </c>
    </row>
    <row r="248" spans="1:15">
      <c r="A248" s="1">
        <v>20201095</v>
      </c>
      <c r="B248" s="1" t="s">
        <v>277</v>
      </c>
      <c r="C248" s="2">
        <v>1</v>
      </c>
      <c r="D248" s="6" t="s">
        <v>65</v>
      </c>
      <c r="E248" s="4"/>
      <c r="F248" s="5"/>
      <c r="G248" s="5"/>
      <c r="H248" s="5"/>
      <c r="I248" s="5"/>
      <c r="J248" s="5"/>
      <c r="K248" s="3">
        <f t="shared" si="18"/>
        <v>65.56</v>
      </c>
      <c r="L248" s="3">
        <f t="shared" si="19"/>
        <v>65.56</v>
      </c>
      <c r="M248" s="3">
        <f>IF(E248&gt;0,ROUND(E248*UCO!$A$17,2),0)</f>
        <v>0</v>
      </c>
      <c r="N248" s="3">
        <f>IF(I248&gt;0,ROUND(I248*Filme!$B$3,2),0)</f>
        <v>0</v>
      </c>
      <c r="O248" s="3">
        <f t="shared" si="20"/>
        <v>65.56</v>
      </c>
    </row>
    <row r="249" spans="1:15">
      <c r="A249" s="1">
        <v>20201109</v>
      </c>
      <c r="B249" s="1" t="s">
        <v>278</v>
      </c>
      <c r="C249" s="2">
        <v>1</v>
      </c>
      <c r="D249" s="6" t="s">
        <v>51</v>
      </c>
      <c r="E249" s="4"/>
      <c r="F249" s="5"/>
      <c r="G249" s="5"/>
      <c r="H249" s="5"/>
      <c r="I249" s="5"/>
      <c r="J249" s="5"/>
      <c r="K249" s="3">
        <f t="shared" si="18"/>
        <v>88.48</v>
      </c>
      <c r="L249" s="3">
        <f t="shared" si="19"/>
        <v>88.48</v>
      </c>
      <c r="M249" s="3">
        <f>IF(E249&gt;0,ROUND(E249*UCO!$A$17,2),0)</f>
        <v>0</v>
      </c>
      <c r="N249" s="3">
        <f>IF(I249&gt;0,ROUND(I249*Filme!$B$3,2),0)</f>
        <v>0</v>
      </c>
      <c r="O249" s="3">
        <f t="shared" si="20"/>
        <v>88.48</v>
      </c>
    </row>
    <row r="250" spans="1:15">
      <c r="A250" s="1">
        <v>20201117</v>
      </c>
      <c r="B250" s="1" t="s">
        <v>279</v>
      </c>
      <c r="C250" s="2">
        <v>1</v>
      </c>
      <c r="D250" s="6" t="s">
        <v>53</v>
      </c>
      <c r="E250" s="4"/>
      <c r="F250" s="5"/>
      <c r="G250" s="5"/>
      <c r="H250" s="5"/>
      <c r="I250" s="5"/>
      <c r="J250" s="5"/>
      <c r="K250" s="3">
        <f t="shared" si="18"/>
        <v>144.19999999999999</v>
      </c>
      <c r="L250" s="3">
        <f t="shared" si="19"/>
        <v>144.19999999999999</v>
      </c>
      <c r="M250" s="3">
        <f>IF(E250&gt;0,ROUND(E250*UCO!$A$17,2),0)</f>
        <v>0</v>
      </c>
      <c r="N250" s="3">
        <f>IF(I250&gt;0,ROUND(I250*Filme!$B$3,2),0)</f>
        <v>0</v>
      </c>
      <c r="O250" s="3">
        <f t="shared" si="20"/>
        <v>144.19999999999999</v>
      </c>
    </row>
    <row r="251" spans="1:15">
      <c r="A251" s="40">
        <v>20201125</v>
      </c>
      <c r="B251" s="40" t="s">
        <v>280</v>
      </c>
      <c r="C251" s="43">
        <v>1</v>
      </c>
      <c r="D251" s="46" t="s">
        <v>102</v>
      </c>
      <c r="E251" s="44"/>
      <c r="F251" s="45"/>
      <c r="G251" s="45"/>
      <c r="H251" s="45"/>
      <c r="I251" s="45"/>
      <c r="J251" s="45"/>
      <c r="K251" s="3">
        <f t="shared" si="18"/>
        <v>183.5</v>
      </c>
      <c r="L251" s="41">
        <f t="shared" si="19"/>
        <v>183.5</v>
      </c>
      <c r="M251" s="41">
        <f>IF(E251&gt;0,ROUND(E251*UCO!$A$17,2),0)</f>
        <v>0</v>
      </c>
      <c r="N251" s="41">
        <f>IF(I251&gt;0,ROUND(I251*Filme!$B$3,2),0)</f>
        <v>0</v>
      </c>
      <c r="O251" s="41">
        <f t="shared" si="20"/>
        <v>183.5</v>
      </c>
    </row>
    <row r="252" spans="1:15" ht="22.5" customHeight="1">
      <c r="A252" s="129" t="s">
        <v>281</v>
      </c>
      <c r="B252" s="130"/>
      <c r="C252" s="130"/>
      <c r="D252" s="130"/>
      <c r="E252" s="130"/>
      <c r="F252" s="130"/>
      <c r="G252" s="130"/>
      <c r="H252" s="130"/>
      <c r="I252" s="130"/>
      <c r="J252" s="130"/>
      <c r="K252" s="130"/>
      <c r="L252" s="130"/>
      <c r="M252" s="130"/>
      <c r="N252" s="130"/>
      <c r="O252" s="130"/>
    </row>
    <row r="253" spans="1:15" ht="22.5" customHeight="1">
      <c r="A253" s="129" t="s">
        <v>282</v>
      </c>
      <c r="B253" s="130"/>
      <c r="C253" s="130"/>
      <c r="D253" s="130"/>
      <c r="E253" s="130"/>
      <c r="F253" s="130"/>
      <c r="G253" s="130"/>
      <c r="H253" s="130"/>
      <c r="I253" s="130"/>
      <c r="J253" s="130"/>
      <c r="K253" s="130"/>
      <c r="L253" s="130"/>
      <c r="M253" s="130"/>
      <c r="N253" s="130"/>
      <c r="O253" s="130"/>
    </row>
    <row r="254" spans="1:15" ht="22.5" customHeight="1">
      <c r="A254" s="129" t="s">
        <v>283</v>
      </c>
      <c r="B254" s="130"/>
      <c r="C254" s="130"/>
      <c r="D254" s="130"/>
      <c r="E254" s="130"/>
      <c r="F254" s="130"/>
      <c r="G254" s="130"/>
      <c r="H254" s="130"/>
      <c r="I254" s="130"/>
      <c r="J254" s="130"/>
      <c r="K254" s="130"/>
      <c r="L254" s="130"/>
      <c r="M254" s="130"/>
      <c r="N254" s="130"/>
      <c r="O254" s="130"/>
    </row>
    <row r="255" spans="1:15" ht="28.5" customHeight="1">
      <c r="A255" s="129" t="s">
        <v>284</v>
      </c>
      <c r="B255" s="130"/>
      <c r="C255" s="130"/>
      <c r="D255" s="130"/>
      <c r="E255" s="130"/>
      <c r="F255" s="130"/>
      <c r="G255" s="130"/>
      <c r="H255" s="130"/>
      <c r="I255" s="130"/>
      <c r="J255" s="130"/>
      <c r="K255" s="130"/>
      <c r="L255" s="130"/>
      <c r="M255" s="130"/>
      <c r="N255" s="130"/>
      <c r="O255" s="130"/>
    </row>
    <row r="256" spans="1:15" ht="12.75" customHeight="1">
      <c r="A256" s="129" t="s">
        <v>285</v>
      </c>
      <c r="B256" s="130"/>
      <c r="C256" s="130"/>
      <c r="D256" s="130"/>
      <c r="E256" s="130"/>
      <c r="F256" s="130"/>
      <c r="G256" s="130"/>
      <c r="H256" s="130"/>
      <c r="I256" s="130"/>
      <c r="J256" s="130"/>
      <c r="K256" s="130"/>
      <c r="L256" s="130"/>
      <c r="M256" s="130"/>
      <c r="N256" s="130"/>
      <c r="O256" s="130"/>
    </row>
    <row r="257" spans="1:15" ht="30" customHeight="1">
      <c r="A257" s="131" t="s">
        <v>286</v>
      </c>
      <c r="B257" s="132"/>
      <c r="C257" s="132"/>
      <c r="D257" s="132"/>
      <c r="E257" s="132"/>
      <c r="F257" s="132"/>
      <c r="G257" s="132"/>
      <c r="H257" s="132"/>
      <c r="I257" s="132"/>
      <c r="J257" s="132"/>
      <c r="K257" s="132"/>
      <c r="L257" s="132"/>
      <c r="M257" s="132"/>
      <c r="N257" s="132"/>
      <c r="O257" s="132"/>
    </row>
    <row r="258" spans="1:15">
      <c r="A258" s="48">
        <v>20202016</v>
      </c>
      <c r="B258" s="48" t="s">
        <v>287</v>
      </c>
      <c r="C258" s="49">
        <v>1</v>
      </c>
      <c r="D258" s="50" t="s">
        <v>134</v>
      </c>
      <c r="E258" s="51">
        <v>1.74</v>
      </c>
      <c r="F258" s="52"/>
      <c r="G258" s="52"/>
      <c r="H258" s="52"/>
      <c r="I258" s="52"/>
      <c r="J258" s="52"/>
      <c r="K258" s="53">
        <f t="shared" ref="K258:K263" si="21">VLOOKUP(D258,Porte2026Geral,24,FALSE)</f>
        <v>32.78</v>
      </c>
      <c r="L258" s="53">
        <f t="shared" ref="L258:L263" si="22">ROUND(C258*K258,2)</f>
        <v>32.78</v>
      </c>
      <c r="M258" s="53">
        <f>IF(E258&gt;0,ROUND(E258*UCO!$A$29,2),0)</f>
        <v>32.82</v>
      </c>
      <c r="N258" s="53">
        <f>IF(I258&gt;0,ROUND(I258*Filme!$B$3,2),0)</f>
        <v>0</v>
      </c>
      <c r="O258" s="53">
        <f t="shared" ref="O258:O263" si="23">ROUND(L258+M258+N258,2)</f>
        <v>65.599999999999994</v>
      </c>
    </row>
    <row r="259" spans="1:15">
      <c r="A259" s="48">
        <v>20202024</v>
      </c>
      <c r="B259" s="48" t="s">
        <v>288</v>
      </c>
      <c r="C259" s="49">
        <v>1</v>
      </c>
      <c r="D259" s="50" t="s">
        <v>129</v>
      </c>
      <c r="E259" s="51"/>
      <c r="F259" s="52"/>
      <c r="G259" s="52"/>
      <c r="H259" s="52"/>
      <c r="I259" s="52"/>
      <c r="J259" s="52"/>
      <c r="K259" s="53">
        <f t="shared" si="21"/>
        <v>16.38</v>
      </c>
      <c r="L259" s="53">
        <f t="shared" si="22"/>
        <v>16.38</v>
      </c>
      <c r="M259" s="53">
        <f>IF(E259&gt;0,ROUND(E259*UCO!$A$29,2),0)</f>
        <v>0</v>
      </c>
      <c r="N259" s="53">
        <f>IF(I259&gt;0,ROUND(I259*Filme!$B$3,2),0)</f>
        <v>0</v>
      </c>
      <c r="O259" s="53">
        <f t="shared" si="23"/>
        <v>16.38</v>
      </c>
    </row>
    <row r="260" spans="1:15">
      <c r="A260" s="48">
        <v>20202032</v>
      </c>
      <c r="B260" s="48" t="s">
        <v>289</v>
      </c>
      <c r="C260" s="49">
        <v>1</v>
      </c>
      <c r="D260" s="50" t="s">
        <v>65</v>
      </c>
      <c r="E260" s="51"/>
      <c r="F260" s="52"/>
      <c r="G260" s="52"/>
      <c r="H260" s="52"/>
      <c r="I260" s="52"/>
      <c r="J260" s="52"/>
      <c r="K260" s="53">
        <f t="shared" si="21"/>
        <v>65.56</v>
      </c>
      <c r="L260" s="53">
        <f t="shared" si="22"/>
        <v>65.56</v>
      </c>
      <c r="M260" s="53">
        <f>IF(E260&gt;0,ROUND(E260*UCO!$A$29,2),0)</f>
        <v>0</v>
      </c>
      <c r="N260" s="53">
        <f>IF(I260&gt;0,ROUND(I260*Filme!$B$3,2),0)</f>
        <v>0</v>
      </c>
      <c r="O260" s="53">
        <f t="shared" si="23"/>
        <v>65.56</v>
      </c>
    </row>
    <row r="261" spans="1:15">
      <c r="A261" s="48">
        <v>20202040</v>
      </c>
      <c r="B261" s="48" t="s">
        <v>290</v>
      </c>
      <c r="C261" s="49">
        <v>1</v>
      </c>
      <c r="D261" s="50" t="s">
        <v>291</v>
      </c>
      <c r="E261" s="51">
        <v>32</v>
      </c>
      <c r="F261" s="52"/>
      <c r="G261" s="52"/>
      <c r="H261" s="52"/>
      <c r="I261" s="52"/>
      <c r="J261" s="52"/>
      <c r="K261" s="53">
        <f t="shared" si="21"/>
        <v>709.46</v>
      </c>
      <c r="L261" s="53">
        <f t="shared" si="22"/>
        <v>709.46</v>
      </c>
      <c r="M261" s="53">
        <f>IF(E261&gt;0,ROUND(E261*UCO!$A$29,2),0)</f>
        <v>603.52</v>
      </c>
      <c r="N261" s="53">
        <f>IF(I261&gt;0,ROUND(I261*Filme!$B$3,2),0)</f>
        <v>0</v>
      </c>
      <c r="O261" s="53">
        <f t="shared" si="23"/>
        <v>1312.98</v>
      </c>
    </row>
    <row r="262" spans="1:15">
      <c r="A262" s="48">
        <v>20202059</v>
      </c>
      <c r="B262" s="48" t="s">
        <v>292</v>
      </c>
      <c r="C262" s="49">
        <v>1</v>
      </c>
      <c r="D262" s="50" t="s">
        <v>51</v>
      </c>
      <c r="E262" s="51">
        <v>8.26</v>
      </c>
      <c r="F262" s="52"/>
      <c r="G262" s="52"/>
      <c r="H262" s="52"/>
      <c r="I262" s="52"/>
      <c r="J262" s="52"/>
      <c r="K262" s="53">
        <f t="shared" si="21"/>
        <v>88.48</v>
      </c>
      <c r="L262" s="53">
        <f t="shared" si="22"/>
        <v>88.48</v>
      </c>
      <c r="M262" s="53">
        <f>IF(E262&gt;0,ROUND(E262*UCO!$A$29,2),0)</f>
        <v>155.78</v>
      </c>
      <c r="N262" s="53">
        <f>IF(I262&gt;0,ROUND(I262*Filme!$B$3,2),0)</f>
        <v>0</v>
      </c>
      <c r="O262" s="53">
        <f t="shared" si="23"/>
        <v>244.26</v>
      </c>
    </row>
    <row r="263" spans="1:15">
      <c r="A263" s="48">
        <v>20202067</v>
      </c>
      <c r="B263" s="48" t="s">
        <v>293</v>
      </c>
      <c r="C263" s="49">
        <v>1</v>
      </c>
      <c r="D263" s="50" t="s">
        <v>51</v>
      </c>
      <c r="E263" s="51"/>
      <c r="F263" s="52"/>
      <c r="G263" s="52"/>
      <c r="H263" s="52"/>
      <c r="I263" s="52"/>
      <c r="J263" s="52"/>
      <c r="K263" s="53">
        <f t="shared" si="21"/>
        <v>88.48</v>
      </c>
      <c r="L263" s="53">
        <f t="shared" si="22"/>
        <v>88.48</v>
      </c>
      <c r="M263" s="53">
        <f>IF(E263&gt;0,ROUND(E263*UCO!$A$17,2),0)</f>
        <v>0</v>
      </c>
      <c r="N263" s="53">
        <f>IF(I263&gt;0,ROUND(I263*Filme!$B$3,2),0)</f>
        <v>0</v>
      </c>
      <c r="O263" s="53">
        <f t="shared" si="23"/>
        <v>88.48</v>
      </c>
    </row>
    <row r="264" spans="1:15" ht="22.5" customHeight="1">
      <c r="A264" s="131" t="s">
        <v>294</v>
      </c>
      <c r="B264" s="132"/>
      <c r="C264" s="132"/>
      <c r="D264" s="132"/>
      <c r="E264" s="132"/>
      <c r="F264" s="132"/>
      <c r="G264" s="132"/>
      <c r="H264" s="132"/>
      <c r="I264" s="132"/>
      <c r="J264" s="132"/>
      <c r="K264" s="132"/>
      <c r="L264" s="132"/>
      <c r="M264" s="132"/>
      <c r="N264" s="132"/>
      <c r="O264" s="132"/>
    </row>
    <row r="265" spans="1:15">
      <c r="A265" s="48">
        <v>20203012</v>
      </c>
      <c r="B265" s="48" t="s">
        <v>295</v>
      </c>
      <c r="C265" s="49">
        <v>1</v>
      </c>
      <c r="D265" s="50" t="s">
        <v>134</v>
      </c>
      <c r="E265" s="51">
        <v>0.44</v>
      </c>
      <c r="F265" s="52"/>
      <c r="G265" s="52"/>
      <c r="H265" s="52"/>
      <c r="I265" s="52"/>
      <c r="J265" s="52"/>
      <c r="K265" s="53">
        <f>VLOOKUP(D265,Porte2026Geral,24,FALSE)</f>
        <v>32.78</v>
      </c>
      <c r="L265" s="53">
        <f>ROUND(C265*K265,2)</f>
        <v>32.78</v>
      </c>
      <c r="M265" s="53">
        <f>IF(E265&gt;0,ROUND(E265*UCO!$A$29,2),0)</f>
        <v>8.3000000000000007</v>
      </c>
      <c r="N265" s="53">
        <f>IF(I265&gt;0,ROUND(I265*Filme!$B$3,2),0)</f>
        <v>0</v>
      </c>
      <c r="O265" s="53">
        <f>ROUND(L265+M265+N265,2)</f>
        <v>41.08</v>
      </c>
    </row>
    <row r="266" spans="1:15">
      <c r="A266" s="48">
        <v>20203020</v>
      </c>
      <c r="B266" s="48" t="s">
        <v>296</v>
      </c>
      <c r="C266" s="49">
        <v>1</v>
      </c>
      <c r="D266" s="50" t="s">
        <v>99</v>
      </c>
      <c r="E266" s="51"/>
      <c r="F266" s="52"/>
      <c r="G266" s="52"/>
      <c r="H266" s="52"/>
      <c r="I266" s="52"/>
      <c r="J266" s="52"/>
      <c r="K266" s="53">
        <f>VLOOKUP(D266,Porte2026Geral,24,FALSE)</f>
        <v>49.16</v>
      </c>
      <c r="L266" s="53">
        <f>ROUND(C266*K266,2)</f>
        <v>49.16</v>
      </c>
      <c r="M266" s="53">
        <f>IF(E266&gt;0,ROUND(E266*UCO!$A$29,2),0)</f>
        <v>0</v>
      </c>
      <c r="N266" s="53">
        <f>IF(I266&gt;0,ROUND(I266*Filme!$B$3,2),0)</f>
        <v>0</v>
      </c>
      <c r="O266" s="53">
        <f>ROUND(L266+M266+N266,2)</f>
        <v>49.16</v>
      </c>
    </row>
    <row r="267" spans="1:15">
      <c r="A267" s="48">
        <v>20203047</v>
      </c>
      <c r="B267" s="48" t="s">
        <v>297</v>
      </c>
      <c r="C267" s="49">
        <v>1</v>
      </c>
      <c r="D267" s="50" t="s">
        <v>134</v>
      </c>
      <c r="E267" s="51">
        <v>0.3</v>
      </c>
      <c r="F267" s="52"/>
      <c r="G267" s="52"/>
      <c r="H267" s="52"/>
      <c r="I267" s="52"/>
      <c r="J267" s="52"/>
      <c r="K267" s="53">
        <f>VLOOKUP(D267,Porte2026Geral,24,FALSE)</f>
        <v>32.78</v>
      </c>
      <c r="L267" s="53">
        <f>ROUND(C267*K267,2)</f>
        <v>32.78</v>
      </c>
      <c r="M267" s="53">
        <f>IF(E267&gt;0,ROUND(E267*UCO!$A$29,2),0)</f>
        <v>5.66</v>
      </c>
      <c r="N267" s="53">
        <f>IF(I267&gt;0,ROUND(I267*Filme!$B$3,2),0)</f>
        <v>0</v>
      </c>
      <c r="O267" s="53">
        <f>ROUND(L267+M267+N267,2)</f>
        <v>38.44</v>
      </c>
    </row>
    <row r="268" spans="1:15">
      <c r="A268" s="48">
        <v>20203063</v>
      </c>
      <c r="B268" s="48" t="s">
        <v>298</v>
      </c>
      <c r="C268" s="49">
        <v>1</v>
      </c>
      <c r="D268" s="50" t="s">
        <v>134</v>
      </c>
      <c r="E268" s="51">
        <v>1.06</v>
      </c>
      <c r="F268" s="52"/>
      <c r="G268" s="52"/>
      <c r="H268" s="52"/>
      <c r="I268" s="52"/>
      <c r="J268" s="52"/>
      <c r="K268" s="53">
        <f>VLOOKUP(D268,Porte2026Geral,24,FALSE)</f>
        <v>32.78</v>
      </c>
      <c r="L268" s="53">
        <f>ROUND(C268*K268,2)</f>
        <v>32.78</v>
      </c>
      <c r="M268" s="53">
        <f>IF(E268&gt;0,ROUND(E268*UCO!$A$29,2),0)</f>
        <v>19.989999999999998</v>
      </c>
      <c r="N268" s="53">
        <f>IF(I268&gt;0,ROUND(I268*Filme!$B$3,2),0)</f>
        <v>0</v>
      </c>
      <c r="O268" s="53">
        <f>ROUND(L268+M268+N268,2)</f>
        <v>52.77</v>
      </c>
    </row>
    <row r="269" spans="1:15">
      <c r="A269" s="48">
        <v>20203071</v>
      </c>
      <c r="B269" s="48" t="s">
        <v>299</v>
      </c>
      <c r="C269" s="49">
        <v>1</v>
      </c>
      <c r="D269" s="50" t="s">
        <v>134</v>
      </c>
      <c r="E269" s="51">
        <v>1.06</v>
      </c>
      <c r="F269" s="52"/>
      <c r="G269" s="52"/>
      <c r="H269" s="52"/>
      <c r="I269" s="52"/>
      <c r="J269" s="52"/>
      <c r="K269" s="53">
        <f>VLOOKUP(D269,Porte2026Geral,24,FALSE)</f>
        <v>32.78</v>
      </c>
      <c r="L269" s="53">
        <f>ROUND(C269*K269,2)</f>
        <v>32.78</v>
      </c>
      <c r="M269" s="53">
        <f>IF(E269&gt;0,ROUND(E269*UCO!$A$29,2),0)</f>
        <v>19.989999999999998</v>
      </c>
      <c r="N269" s="53">
        <f>IF(I269&gt;0,ROUND(I269*Filme!$B$3,2),0)</f>
        <v>0</v>
      </c>
      <c r="O269" s="53">
        <f>ROUND(L269+M269+N269,2)</f>
        <v>52.77</v>
      </c>
    </row>
    <row r="270" spans="1:15" ht="33.75" customHeight="1">
      <c r="A270" s="131" t="s">
        <v>300</v>
      </c>
      <c r="B270" s="132"/>
      <c r="C270" s="132"/>
      <c r="D270" s="132"/>
      <c r="E270" s="132"/>
      <c r="F270" s="132"/>
      <c r="G270" s="132"/>
      <c r="H270" s="132"/>
      <c r="I270" s="132"/>
      <c r="J270" s="132"/>
      <c r="K270" s="132"/>
      <c r="L270" s="132"/>
      <c r="M270" s="132"/>
      <c r="N270" s="132"/>
      <c r="O270" s="132"/>
    </row>
    <row r="271" spans="1:15">
      <c r="A271" s="48">
        <v>20204027</v>
      </c>
      <c r="B271" s="48" t="s">
        <v>301</v>
      </c>
      <c r="C271" s="49">
        <v>1</v>
      </c>
      <c r="D271" s="50" t="s">
        <v>137</v>
      </c>
      <c r="E271" s="51"/>
      <c r="F271" s="52"/>
      <c r="G271" s="52"/>
      <c r="H271" s="52"/>
      <c r="I271" s="52"/>
      <c r="J271" s="52"/>
      <c r="K271" s="53">
        <f t="shared" ref="K271:K276" si="24">VLOOKUP(D271,Porte2026Geral,24,FALSE)</f>
        <v>104.87</v>
      </c>
      <c r="L271" s="53">
        <f t="shared" ref="L271:L276" si="25">ROUND(C271*K271,2)</f>
        <v>104.87</v>
      </c>
      <c r="M271" s="53">
        <f>IF(E271&gt;0,ROUND(E271*UCO!$A$14,2),0)</f>
        <v>0</v>
      </c>
      <c r="N271" s="53">
        <f>IF(I271&gt;0,ROUND(I271*Filme!$B$3,2),0)</f>
        <v>0</v>
      </c>
      <c r="O271" s="53">
        <f t="shared" ref="O271:O276" si="26">ROUND(L271+M271+N271,2)</f>
        <v>104.87</v>
      </c>
    </row>
    <row r="272" spans="1:15">
      <c r="A272" s="48">
        <v>20204035</v>
      </c>
      <c r="B272" s="48" t="s">
        <v>302</v>
      </c>
      <c r="C272" s="49">
        <v>1</v>
      </c>
      <c r="D272" s="50" t="s">
        <v>137</v>
      </c>
      <c r="E272" s="51"/>
      <c r="F272" s="52"/>
      <c r="G272" s="52"/>
      <c r="H272" s="52"/>
      <c r="I272" s="52"/>
      <c r="J272" s="52"/>
      <c r="K272" s="53">
        <f t="shared" si="24"/>
        <v>104.87</v>
      </c>
      <c r="L272" s="53">
        <f t="shared" si="25"/>
        <v>104.87</v>
      </c>
      <c r="M272" s="53">
        <f>IF(E272&gt;0,ROUND(E272*UCO!$A$14,2),0)</f>
        <v>0</v>
      </c>
      <c r="N272" s="53">
        <f>IF(I272&gt;0,ROUND(I272*Filme!$B$3,2),0)</f>
        <v>0</v>
      </c>
      <c r="O272" s="53">
        <f t="shared" si="26"/>
        <v>104.87</v>
      </c>
    </row>
    <row r="273" spans="1:15">
      <c r="A273" s="48">
        <v>20204043</v>
      </c>
      <c r="B273" s="48" t="s">
        <v>303</v>
      </c>
      <c r="C273" s="49">
        <v>1</v>
      </c>
      <c r="D273" s="50" t="s">
        <v>53</v>
      </c>
      <c r="E273" s="51"/>
      <c r="F273" s="52"/>
      <c r="G273" s="52"/>
      <c r="H273" s="52"/>
      <c r="I273" s="52"/>
      <c r="J273" s="52"/>
      <c r="K273" s="53">
        <f t="shared" si="24"/>
        <v>144.19999999999999</v>
      </c>
      <c r="L273" s="53">
        <f t="shared" si="25"/>
        <v>144.19999999999999</v>
      </c>
      <c r="M273" s="53">
        <f>IF(E273&gt;0,ROUND(E273*UCO!$A$14,2),0)</f>
        <v>0</v>
      </c>
      <c r="N273" s="53">
        <f>IF(I273&gt;0,ROUND(I273*Filme!$B$3,2),0)</f>
        <v>0</v>
      </c>
      <c r="O273" s="53">
        <f t="shared" si="26"/>
        <v>144.19999999999999</v>
      </c>
    </row>
    <row r="274" spans="1:15" ht="22.5">
      <c r="A274" s="48">
        <v>20204086</v>
      </c>
      <c r="B274" s="48" t="s">
        <v>304</v>
      </c>
      <c r="C274" s="49">
        <v>1</v>
      </c>
      <c r="D274" s="50" t="s">
        <v>305</v>
      </c>
      <c r="E274" s="51"/>
      <c r="F274" s="52"/>
      <c r="G274" s="52"/>
      <c r="H274" s="52"/>
      <c r="I274" s="52"/>
      <c r="J274" s="52"/>
      <c r="K274" s="53">
        <f t="shared" si="24"/>
        <v>802.86</v>
      </c>
      <c r="L274" s="53">
        <f t="shared" si="25"/>
        <v>802.86</v>
      </c>
      <c r="M274" s="53">
        <f>IF(E274&gt;0,ROUND(E274*UCO!$A$14,2),0)</f>
        <v>0</v>
      </c>
      <c r="N274" s="53">
        <f>IF(I274&gt;0,ROUND(I274*Filme!$B$3,2),0)</f>
        <v>0</v>
      </c>
      <c r="O274" s="53">
        <f t="shared" si="26"/>
        <v>802.86</v>
      </c>
    </row>
    <row r="275" spans="1:15">
      <c r="A275" s="48">
        <v>20204159</v>
      </c>
      <c r="B275" s="48" t="s">
        <v>306</v>
      </c>
      <c r="C275" s="49">
        <v>1</v>
      </c>
      <c r="D275" s="50" t="s">
        <v>72</v>
      </c>
      <c r="E275" s="51"/>
      <c r="F275" s="52"/>
      <c r="G275" s="52"/>
      <c r="H275" s="52"/>
      <c r="I275" s="52"/>
      <c r="J275" s="52"/>
      <c r="K275" s="53">
        <f t="shared" si="24"/>
        <v>309.68</v>
      </c>
      <c r="L275" s="53">
        <f t="shared" si="25"/>
        <v>309.68</v>
      </c>
      <c r="M275" s="53">
        <f>IF(E275&gt;0,ROUND(E275*UCO!$A$14,2),0)</f>
        <v>0</v>
      </c>
      <c r="N275" s="53">
        <f>IF(I275&gt;0,ROUND(I275*Filme!$B$3,2),0)</f>
        <v>0</v>
      </c>
      <c r="O275" s="53">
        <f t="shared" si="26"/>
        <v>309.68</v>
      </c>
    </row>
    <row r="276" spans="1:15">
      <c r="A276" s="48">
        <v>20204167</v>
      </c>
      <c r="B276" s="48" t="s">
        <v>251</v>
      </c>
      <c r="C276" s="49">
        <v>1</v>
      </c>
      <c r="D276" s="50" t="s">
        <v>72</v>
      </c>
      <c r="E276" s="51"/>
      <c r="F276" s="52"/>
      <c r="G276" s="52"/>
      <c r="H276" s="52"/>
      <c r="I276" s="52"/>
      <c r="J276" s="52"/>
      <c r="K276" s="53">
        <f t="shared" si="24"/>
        <v>309.68</v>
      </c>
      <c r="L276" s="53">
        <f t="shared" si="25"/>
        <v>309.68</v>
      </c>
      <c r="M276" s="53">
        <f>IF(E276&gt;0,ROUND(E276*UCO!$A$14,2),0)</f>
        <v>0</v>
      </c>
      <c r="N276" s="53">
        <f>IF(I276&gt;0,ROUND(I276*Filme!$B$3,2),0)</f>
        <v>0</v>
      </c>
      <c r="O276" s="53">
        <f t="shared" si="26"/>
        <v>309.68</v>
      </c>
    </row>
    <row r="277" spans="1:15" ht="22.5" customHeight="1">
      <c r="A277" s="129" t="s">
        <v>307</v>
      </c>
      <c r="B277" s="130"/>
      <c r="C277" s="130"/>
      <c r="D277" s="130"/>
      <c r="E277" s="130"/>
      <c r="F277" s="130"/>
      <c r="G277" s="130"/>
      <c r="H277" s="130"/>
      <c r="I277" s="130"/>
      <c r="J277" s="130"/>
      <c r="K277" s="130"/>
      <c r="L277" s="130"/>
      <c r="M277" s="130"/>
      <c r="N277" s="130"/>
      <c r="O277" s="130"/>
    </row>
    <row r="278" spans="1:15" ht="22.5" customHeight="1">
      <c r="A278" s="129" t="s">
        <v>308</v>
      </c>
      <c r="B278" s="130"/>
      <c r="C278" s="130"/>
      <c r="D278" s="130"/>
      <c r="E278" s="130"/>
      <c r="F278" s="130"/>
      <c r="G278" s="130"/>
      <c r="H278" s="130"/>
      <c r="I278" s="130"/>
      <c r="J278" s="130"/>
      <c r="K278" s="130"/>
      <c r="L278" s="130"/>
      <c r="M278" s="130"/>
      <c r="N278" s="130"/>
      <c r="O278" s="130"/>
    </row>
    <row r="279" spans="1:15" ht="22.5" customHeight="1">
      <c r="A279" s="129" t="s">
        <v>309</v>
      </c>
      <c r="B279" s="130"/>
      <c r="C279" s="130"/>
      <c r="D279" s="130"/>
      <c r="E279" s="130"/>
      <c r="F279" s="130"/>
      <c r="G279" s="130"/>
      <c r="H279" s="130"/>
      <c r="I279" s="130"/>
      <c r="J279" s="130"/>
      <c r="K279" s="130"/>
      <c r="L279" s="130"/>
      <c r="M279" s="130"/>
      <c r="N279" s="130"/>
      <c r="O279" s="130"/>
    </row>
    <row r="280" spans="1:15" ht="22.5" customHeight="1">
      <c r="A280" s="129" t="s">
        <v>310</v>
      </c>
      <c r="B280" s="130"/>
      <c r="C280" s="130"/>
      <c r="D280" s="130"/>
      <c r="E280" s="130"/>
      <c r="F280" s="130"/>
      <c r="G280" s="130"/>
      <c r="H280" s="130"/>
      <c r="I280" s="130"/>
      <c r="J280" s="130"/>
      <c r="K280" s="130"/>
      <c r="L280" s="130"/>
      <c r="M280" s="130"/>
      <c r="N280" s="130"/>
      <c r="O280" s="130"/>
    </row>
    <row r="281" spans="1:15" ht="22.5" customHeight="1">
      <c r="A281" s="129" t="s">
        <v>311</v>
      </c>
      <c r="B281" s="130"/>
      <c r="C281" s="130"/>
      <c r="D281" s="130"/>
      <c r="E281" s="130"/>
      <c r="F281" s="130"/>
      <c r="G281" s="130"/>
      <c r="H281" s="130"/>
      <c r="I281" s="130"/>
      <c r="J281" s="130"/>
      <c r="K281" s="130"/>
      <c r="L281" s="130"/>
      <c r="M281" s="130"/>
      <c r="N281" s="130"/>
      <c r="O281" s="130"/>
    </row>
    <row r="282" spans="1:15" ht="22.5" customHeight="1">
      <c r="A282" s="129" t="s">
        <v>312</v>
      </c>
      <c r="B282" s="130"/>
      <c r="C282" s="130"/>
      <c r="D282" s="130"/>
      <c r="E282" s="130"/>
      <c r="F282" s="130"/>
      <c r="G282" s="130"/>
      <c r="H282" s="130"/>
      <c r="I282" s="130"/>
      <c r="J282" s="130"/>
      <c r="K282" s="130"/>
      <c r="L282" s="130"/>
      <c r="M282" s="130"/>
      <c r="N282" s="130"/>
      <c r="O282" s="130"/>
    </row>
    <row r="283" spans="1:15" ht="22.5" customHeight="1">
      <c r="A283" s="129" t="s">
        <v>313</v>
      </c>
      <c r="B283" s="130"/>
      <c r="C283" s="130"/>
      <c r="D283" s="130"/>
      <c r="E283" s="130"/>
      <c r="F283" s="130"/>
      <c r="G283" s="130"/>
      <c r="H283" s="130"/>
      <c r="I283" s="130"/>
      <c r="J283" s="130"/>
      <c r="K283" s="130"/>
      <c r="L283" s="130"/>
      <c r="M283" s="130"/>
      <c r="N283" s="130"/>
      <c r="O283" s="130"/>
    </row>
    <row r="284" spans="1:15" ht="22.5" customHeight="1">
      <c r="A284" s="129" t="s">
        <v>314</v>
      </c>
      <c r="B284" s="130"/>
      <c r="C284" s="130"/>
      <c r="D284" s="130"/>
      <c r="E284" s="130"/>
      <c r="F284" s="130"/>
      <c r="G284" s="130"/>
      <c r="H284" s="130"/>
      <c r="I284" s="130"/>
      <c r="J284" s="130"/>
      <c r="K284" s="130"/>
      <c r="L284" s="130"/>
      <c r="M284" s="130"/>
      <c r="N284" s="130"/>
      <c r="O284" s="130"/>
    </row>
    <row r="285" spans="1:15" ht="33" customHeight="1">
      <c r="A285" s="129" t="s">
        <v>315</v>
      </c>
      <c r="B285" s="130"/>
      <c r="C285" s="130"/>
      <c r="D285" s="130"/>
      <c r="E285" s="130"/>
      <c r="F285" s="130"/>
      <c r="G285" s="130"/>
      <c r="H285" s="130"/>
      <c r="I285" s="130"/>
      <c r="J285" s="130"/>
      <c r="K285" s="130"/>
      <c r="L285" s="130"/>
      <c r="M285" s="130"/>
      <c r="N285" s="130"/>
      <c r="O285" s="130"/>
    </row>
    <row r="286" spans="1:15" ht="27.75" customHeight="1">
      <c r="A286" s="129" t="s">
        <v>316</v>
      </c>
      <c r="B286" s="130"/>
      <c r="C286" s="130"/>
      <c r="D286" s="130"/>
      <c r="E286" s="130"/>
      <c r="F286" s="130"/>
      <c r="G286" s="130"/>
      <c r="H286" s="130"/>
      <c r="I286" s="130"/>
      <c r="J286" s="130"/>
      <c r="K286" s="130"/>
      <c r="L286" s="130"/>
      <c r="M286" s="130"/>
      <c r="N286" s="130"/>
      <c r="O286" s="130"/>
    </row>
    <row r="287" spans="1:15" ht="24" customHeight="1">
      <c r="A287" s="137" t="s">
        <v>317</v>
      </c>
      <c r="B287" s="132"/>
      <c r="C287" s="132"/>
      <c r="D287" s="132"/>
      <c r="E287" s="132"/>
      <c r="F287" s="132"/>
      <c r="G287" s="132"/>
      <c r="H287" s="132"/>
      <c r="I287" s="132"/>
      <c r="J287" s="132"/>
      <c r="K287" s="132"/>
      <c r="L287" s="132"/>
      <c r="M287" s="132"/>
      <c r="N287" s="132"/>
      <c r="O287" s="132"/>
    </row>
    <row r="288" spans="1:15" ht="26.25" customHeight="1">
      <c r="A288" s="131" t="s">
        <v>318</v>
      </c>
      <c r="B288" s="132"/>
      <c r="C288" s="132"/>
      <c r="D288" s="132"/>
      <c r="E288" s="132"/>
      <c r="F288" s="132"/>
      <c r="G288" s="132"/>
      <c r="H288" s="132"/>
      <c r="I288" s="132"/>
      <c r="J288" s="132"/>
      <c r="K288" s="132"/>
      <c r="L288" s="132"/>
      <c r="M288" s="132"/>
      <c r="N288" s="132"/>
      <c r="O288" s="132"/>
    </row>
    <row r="289" spans="1:15" ht="12.75" customHeight="1">
      <c r="A289" s="48">
        <v>30101018</v>
      </c>
      <c r="B289" s="48" t="s">
        <v>319</v>
      </c>
      <c r="C289" s="49">
        <v>1</v>
      </c>
      <c r="D289" s="50" t="s">
        <v>70</v>
      </c>
      <c r="E289" s="51"/>
      <c r="F289" s="52"/>
      <c r="G289" s="52">
        <v>2</v>
      </c>
      <c r="H289" s="52"/>
      <c r="I289" s="52"/>
      <c r="J289" s="52"/>
      <c r="K289" s="53">
        <f t="shared" ref="K289:K320" si="27">VLOOKUP(D289,Porte2026Geral,24,FALSE)</f>
        <v>209.71</v>
      </c>
      <c r="L289" s="53">
        <f t="shared" ref="L289:L320" si="28">ROUND(C289*K289,2)</f>
        <v>209.71</v>
      </c>
      <c r="M289" s="53">
        <f>IF(E289&gt;0,ROUND(E289*UCO!$A$14,2),0)</f>
        <v>0</v>
      </c>
      <c r="N289" s="53">
        <f>IF(I289&gt;0,ROUND(I289*Filme!$B$3,2),0)</f>
        <v>0</v>
      </c>
      <c r="O289" s="53">
        <f t="shared" ref="O289:O378" si="29">ROUND(L289+M289+N289,2)</f>
        <v>209.71</v>
      </c>
    </row>
    <row r="290" spans="1:15" ht="12.75" customHeight="1">
      <c r="A290" s="48">
        <v>30101026</v>
      </c>
      <c r="B290" s="48" t="s">
        <v>320</v>
      </c>
      <c r="C290" s="49">
        <v>1</v>
      </c>
      <c r="D290" s="50" t="s">
        <v>72</v>
      </c>
      <c r="E290" s="51"/>
      <c r="F290" s="52">
        <v>1</v>
      </c>
      <c r="G290" s="52">
        <v>3</v>
      </c>
      <c r="H290" s="52"/>
      <c r="I290" s="52"/>
      <c r="J290" s="52"/>
      <c r="K290" s="53">
        <f t="shared" si="27"/>
        <v>309.68</v>
      </c>
      <c r="L290" s="53">
        <f t="shared" si="28"/>
        <v>309.68</v>
      </c>
      <c r="M290" s="53">
        <f>IF(E290&gt;0,ROUND(E290*UCO!$A$14,2),0)</f>
        <v>0</v>
      </c>
      <c r="N290" s="53">
        <f>IF(I290&gt;0,ROUND(I290*Filme!$B$3,2),0)</f>
        <v>0</v>
      </c>
      <c r="O290" s="53">
        <f t="shared" si="29"/>
        <v>309.68</v>
      </c>
    </row>
    <row r="291" spans="1:15" ht="12.75" customHeight="1">
      <c r="A291" s="48">
        <v>30101034</v>
      </c>
      <c r="B291" s="48" t="s">
        <v>321</v>
      </c>
      <c r="C291" s="49">
        <v>1</v>
      </c>
      <c r="D291" s="50" t="s">
        <v>74</v>
      </c>
      <c r="E291" s="51"/>
      <c r="F291" s="52">
        <v>1</v>
      </c>
      <c r="G291" s="52">
        <v>3</v>
      </c>
      <c r="H291" s="52"/>
      <c r="I291" s="52"/>
      <c r="J291" s="52"/>
      <c r="K291" s="53">
        <f t="shared" si="27"/>
        <v>360.46</v>
      </c>
      <c r="L291" s="53">
        <f t="shared" si="28"/>
        <v>360.46</v>
      </c>
      <c r="M291" s="53">
        <f>IF(E291&gt;0,ROUND(E291*UCO!$A$14,2),0)</f>
        <v>0</v>
      </c>
      <c r="N291" s="53">
        <f>IF(I291&gt;0,ROUND(I291*Filme!$B$3,2),0)</f>
        <v>0</v>
      </c>
      <c r="O291" s="53">
        <f t="shared" si="29"/>
        <v>360.46</v>
      </c>
    </row>
    <row r="292" spans="1:15" ht="12.75" customHeight="1">
      <c r="A292" s="48">
        <v>30101042</v>
      </c>
      <c r="B292" s="48" t="s">
        <v>322</v>
      </c>
      <c r="C292" s="49">
        <v>1</v>
      </c>
      <c r="D292" s="50" t="s">
        <v>259</v>
      </c>
      <c r="E292" s="51"/>
      <c r="F292" s="52">
        <v>2</v>
      </c>
      <c r="G292" s="52">
        <v>3</v>
      </c>
      <c r="H292" s="52"/>
      <c r="I292" s="52"/>
      <c r="J292" s="52"/>
      <c r="K292" s="53">
        <f t="shared" si="27"/>
        <v>852.02</v>
      </c>
      <c r="L292" s="53">
        <f t="shared" si="28"/>
        <v>852.02</v>
      </c>
      <c r="M292" s="53">
        <f>IF(E292&gt;0,ROUND(E292*UCO!$A$14,2),0)</f>
        <v>0</v>
      </c>
      <c r="N292" s="53">
        <f>IF(I292&gt;0,ROUND(I292*Filme!$B$3,2),0)</f>
        <v>0</v>
      </c>
      <c r="O292" s="53">
        <f t="shared" si="29"/>
        <v>852.02</v>
      </c>
    </row>
    <row r="293" spans="1:15" ht="12.75" customHeight="1">
      <c r="A293" s="48">
        <v>30101050</v>
      </c>
      <c r="B293" s="48" t="s">
        <v>323</v>
      </c>
      <c r="C293" s="49">
        <v>1</v>
      </c>
      <c r="D293" s="50" t="s">
        <v>93</v>
      </c>
      <c r="E293" s="51"/>
      <c r="F293" s="52">
        <v>1</v>
      </c>
      <c r="G293" s="52">
        <v>4</v>
      </c>
      <c r="H293" s="52"/>
      <c r="I293" s="52"/>
      <c r="J293" s="52"/>
      <c r="K293" s="53">
        <f t="shared" si="27"/>
        <v>250.68</v>
      </c>
      <c r="L293" s="53">
        <f t="shared" si="28"/>
        <v>250.68</v>
      </c>
      <c r="M293" s="53">
        <f>IF(E293&gt;0,ROUND(E293*UCO!$A$14,2),0)</f>
        <v>0</v>
      </c>
      <c r="N293" s="53">
        <f>IF(I293&gt;0,ROUND(I293*Filme!$B$3,2),0)</f>
        <v>0</v>
      </c>
      <c r="O293" s="53">
        <f t="shared" si="29"/>
        <v>250.68</v>
      </c>
    </row>
    <row r="294" spans="1:15" ht="12.75" customHeight="1">
      <c r="A294" s="48">
        <v>30101069</v>
      </c>
      <c r="B294" s="48" t="s">
        <v>324</v>
      </c>
      <c r="C294" s="49">
        <v>1</v>
      </c>
      <c r="D294" s="50" t="s">
        <v>74</v>
      </c>
      <c r="E294" s="51"/>
      <c r="F294" s="52">
        <v>1</v>
      </c>
      <c r="G294" s="52">
        <v>2</v>
      </c>
      <c r="H294" s="52"/>
      <c r="I294" s="52"/>
      <c r="J294" s="52"/>
      <c r="K294" s="53">
        <f t="shared" si="27"/>
        <v>360.46</v>
      </c>
      <c r="L294" s="53">
        <f t="shared" si="28"/>
        <v>360.46</v>
      </c>
      <c r="M294" s="53">
        <f>IF(E294&gt;0,ROUND(E294*UCO!$A$14,2),0)</f>
        <v>0</v>
      </c>
      <c r="N294" s="53">
        <f>IF(I294&gt;0,ROUND(I294*Filme!$B$3,2),0)</f>
        <v>0</v>
      </c>
      <c r="O294" s="53">
        <f t="shared" si="29"/>
        <v>360.46</v>
      </c>
    </row>
    <row r="295" spans="1:15" ht="12.75" customHeight="1">
      <c r="A295" s="48">
        <v>30101077</v>
      </c>
      <c r="B295" s="48" t="s">
        <v>325</v>
      </c>
      <c r="C295" s="49">
        <v>1</v>
      </c>
      <c r="D295" s="50" t="s">
        <v>51</v>
      </c>
      <c r="E295" s="51"/>
      <c r="F295" s="52">
        <v>1</v>
      </c>
      <c r="G295" s="52">
        <v>0</v>
      </c>
      <c r="H295" s="52"/>
      <c r="I295" s="52"/>
      <c r="J295" s="52"/>
      <c r="K295" s="53">
        <f t="shared" si="27"/>
        <v>88.48</v>
      </c>
      <c r="L295" s="53">
        <f t="shared" si="28"/>
        <v>88.48</v>
      </c>
      <c r="M295" s="53">
        <f>IF(E295&gt;0,ROUND(E295*UCO!$A$14,2),0)</f>
        <v>0</v>
      </c>
      <c r="N295" s="53">
        <f>IF(I295&gt;0,ROUND(I295*Filme!$B$3,2),0)</f>
        <v>0</v>
      </c>
      <c r="O295" s="53">
        <f t="shared" si="29"/>
        <v>88.48</v>
      </c>
    </row>
    <row r="296" spans="1:15" ht="12.75" customHeight="1">
      <c r="A296" s="48">
        <v>30101085</v>
      </c>
      <c r="B296" s="48" t="s">
        <v>326</v>
      </c>
      <c r="C296" s="49">
        <v>1</v>
      </c>
      <c r="D296" s="50" t="s">
        <v>51</v>
      </c>
      <c r="E296" s="51"/>
      <c r="F296" s="52"/>
      <c r="G296" s="52">
        <v>0</v>
      </c>
      <c r="H296" s="52"/>
      <c r="I296" s="52"/>
      <c r="J296" s="52"/>
      <c r="K296" s="53">
        <f t="shared" si="27"/>
        <v>88.48</v>
      </c>
      <c r="L296" s="53">
        <f t="shared" si="28"/>
        <v>88.48</v>
      </c>
      <c r="M296" s="53">
        <f>IF(E296&gt;0,ROUND(E296*UCO!$A$14,2),0)</f>
        <v>0</v>
      </c>
      <c r="N296" s="53">
        <f>IF(I296&gt;0,ROUND(I296*Filme!$B$3,2),0)</f>
        <v>0</v>
      </c>
      <c r="O296" s="53">
        <f t="shared" si="29"/>
        <v>88.48</v>
      </c>
    </row>
    <row r="297" spans="1:15" ht="12.75" customHeight="1">
      <c r="A297" s="48">
        <v>30101093</v>
      </c>
      <c r="B297" s="48" t="s">
        <v>327</v>
      </c>
      <c r="C297" s="49">
        <v>1</v>
      </c>
      <c r="D297" s="50" t="s">
        <v>134</v>
      </c>
      <c r="E297" s="51"/>
      <c r="F297" s="52"/>
      <c r="G297" s="52">
        <v>0</v>
      </c>
      <c r="H297" s="52"/>
      <c r="I297" s="52"/>
      <c r="J297" s="52"/>
      <c r="K297" s="53">
        <f t="shared" si="27"/>
        <v>32.78</v>
      </c>
      <c r="L297" s="53">
        <f t="shared" si="28"/>
        <v>32.78</v>
      </c>
      <c r="M297" s="53">
        <f>IF(E297&gt;0,ROUND(E297*UCO!$A$14,2),0)</f>
        <v>0</v>
      </c>
      <c r="N297" s="53">
        <f>IF(I297&gt;0,ROUND(I297*Filme!$B$3,2),0)</f>
        <v>0</v>
      </c>
      <c r="O297" s="53">
        <f t="shared" si="29"/>
        <v>32.78</v>
      </c>
    </row>
    <row r="298" spans="1:15" ht="12.75" customHeight="1">
      <c r="A298" s="48">
        <v>30101107</v>
      </c>
      <c r="B298" s="48" t="s">
        <v>328</v>
      </c>
      <c r="C298" s="49">
        <v>1</v>
      </c>
      <c r="D298" s="50" t="s">
        <v>65</v>
      </c>
      <c r="E298" s="51"/>
      <c r="F298" s="52"/>
      <c r="G298" s="52">
        <v>0</v>
      </c>
      <c r="H298" s="52"/>
      <c r="I298" s="52"/>
      <c r="J298" s="52"/>
      <c r="K298" s="53">
        <f t="shared" si="27"/>
        <v>65.56</v>
      </c>
      <c r="L298" s="53">
        <f t="shared" si="28"/>
        <v>65.56</v>
      </c>
      <c r="M298" s="53">
        <f>IF(E298&gt;0,ROUND(E298*UCO!$A$14,2),0)</f>
        <v>0</v>
      </c>
      <c r="N298" s="53">
        <f>IF(I298&gt;0,ROUND(I298*Filme!$B$3,2),0)</f>
        <v>0</v>
      </c>
      <c r="O298" s="53">
        <f t="shared" si="29"/>
        <v>65.56</v>
      </c>
    </row>
    <row r="299" spans="1:15" ht="12.75" customHeight="1">
      <c r="A299" s="48">
        <v>30101115</v>
      </c>
      <c r="B299" s="48" t="s">
        <v>329</v>
      </c>
      <c r="C299" s="49">
        <v>1</v>
      </c>
      <c r="D299" s="50" t="s">
        <v>74</v>
      </c>
      <c r="E299" s="51"/>
      <c r="F299" s="52">
        <v>1</v>
      </c>
      <c r="G299" s="52">
        <v>3</v>
      </c>
      <c r="H299" s="52"/>
      <c r="I299" s="52"/>
      <c r="J299" s="52"/>
      <c r="K299" s="53">
        <f t="shared" si="27"/>
        <v>360.46</v>
      </c>
      <c r="L299" s="53">
        <f t="shared" si="28"/>
        <v>360.46</v>
      </c>
      <c r="M299" s="53">
        <f>IF(E299&gt;0,ROUND(E299*UCO!$A$14,2),0)</f>
        <v>0</v>
      </c>
      <c r="N299" s="53">
        <f>IF(I299&gt;0,ROUND(I299*Filme!$B$3,2),0)</f>
        <v>0</v>
      </c>
      <c r="O299" s="53">
        <f t="shared" si="29"/>
        <v>360.46</v>
      </c>
    </row>
    <row r="300" spans="1:15" ht="12.75" customHeight="1">
      <c r="A300" s="48">
        <v>30101140</v>
      </c>
      <c r="B300" s="48" t="s">
        <v>330</v>
      </c>
      <c r="C300" s="49">
        <v>1</v>
      </c>
      <c r="D300" s="50" t="s">
        <v>331</v>
      </c>
      <c r="E300" s="51"/>
      <c r="F300" s="52">
        <v>2</v>
      </c>
      <c r="G300" s="52">
        <v>4</v>
      </c>
      <c r="H300" s="52"/>
      <c r="I300" s="52"/>
      <c r="J300" s="52"/>
      <c r="K300" s="53">
        <f t="shared" si="27"/>
        <v>1091.25</v>
      </c>
      <c r="L300" s="53">
        <f t="shared" si="28"/>
        <v>1091.25</v>
      </c>
      <c r="M300" s="53">
        <f>IF(E300&gt;0,ROUND(E300*UCO!$A$14,2),0)</f>
        <v>0</v>
      </c>
      <c r="N300" s="53">
        <f>IF(I300&gt;0,ROUND(I300*Filme!$B$3,2),0)</f>
        <v>0</v>
      </c>
      <c r="O300" s="53">
        <f t="shared" si="29"/>
        <v>1091.25</v>
      </c>
    </row>
    <row r="301" spans="1:15">
      <c r="A301" s="48">
        <v>30101158</v>
      </c>
      <c r="B301" s="48" t="s">
        <v>332</v>
      </c>
      <c r="C301" s="49">
        <v>1</v>
      </c>
      <c r="D301" s="50" t="s">
        <v>333</v>
      </c>
      <c r="E301" s="51"/>
      <c r="F301" s="52">
        <v>1</v>
      </c>
      <c r="G301" s="52">
        <v>5</v>
      </c>
      <c r="H301" s="52"/>
      <c r="I301" s="52"/>
      <c r="J301" s="52"/>
      <c r="K301" s="53">
        <f t="shared" si="27"/>
        <v>417.82</v>
      </c>
      <c r="L301" s="53">
        <f t="shared" si="28"/>
        <v>417.82</v>
      </c>
      <c r="M301" s="53">
        <f>IF(E301&gt;0,ROUND(E301*UCO!$A$14,2),0)</f>
        <v>0</v>
      </c>
      <c r="N301" s="53">
        <f>IF(I301&gt;0,ROUND(I301*Filme!$B$3,2),0)</f>
        <v>0</v>
      </c>
      <c r="O301" s="53">
        <f t="shared" si="29"/>
        <v>417.82</v>
      </c>
    </row>
    <row r="302" spans="1:15">
      <c r="A302" s="48">
        <v>30101166</v>
      </c>
      <c r="B302" s="48" t="s">
        <v>334</v>
      </c>
      <c r="C302" s="49">
        <v>1</v>
      </c>
      <c r="D302" s="50" t="s">
        <v>335</v>
      </c>
      <c r="E302" s="51"/>
      <c r="F302" s="52">
        <v>2</v>
      </c>
      <c r="G302" s="52">
        <v>6</v>
      </c>
      <c r="H302" s="52"/>
      <c r="I302" s="52"/>
      <c r="J302" s="52"/>
      <c r="K302" s="53">
        <f t="shared" si="27"/>
        <v>991.29</v>
      </c>
      <c r="L302" s="53">
        <f t="shared" si="28"/>
        <v>991.29</v>
      </c>
      <c r="M302" s="53">
        <f>IF(E302&gt;0,ROUND(E302*UCO!$A$14,2),0)</f>
        <v>0</v>
      </c>
      <c r="N302" s="53">
        <f>IF(I302&gt;0,ROUND(I302*Filme!$B$3,2),0)</f>
        <v>0</v>
      </c>
      <c r="O302" s="53">
        <f t="shared" si="29"/>
        <v>991.29</v>
      </c>
    </row>
    <row r="303" spans="1:15" ht="22.5">
      <c r="A303" s="48">
        <v>30101174</v>
      </c>
      <c r="B303" s="48" t="s">
        <v>336</v>
      </c>
      <c r="C303" s="49">
        <v>1</v>
      </c>
      <c r="D303" s="50" t="s">
        <v>335</v>
      </c>
      <c r="E303" s="51"/>
      <c r="F303" s="52">
        <v>2</v>
      </c>
      <c r="G303" s="52">
        <v>4</v>
      </c>
      <c r="H303" s="52"/>
      <c r="I303" s="52"/>
      <c r="J303" s="52"/>
      <c r="K303" s="53">
        <f t="shared" si="27"/>
        <v>991.29</v>
      </c>
      <c r="L303" s="53">
        <f t="shared" si="28"/>
        <v>991.29</v>
      </c>
      <c r="M303" s="53">
        <f>IF(E303&gt;0,ROUND(E303*UCO!$A$14,2),0)</f>
        <v>0</v>
      </c>
      <c r="N303" s="53">
        <f>IF(I303&gt;0,ROUND(I303*Filme!$B$3,2),0)</f>
        <v>0</v>
      </c>
      <c r="O303" s="53">
        <f t="shared" si="29"/>
        <v>991.29</v>
      </c>
    </row>
    <row r="304" spans="1:15" ht="22.5">
      <c r="A304" s="48">
        <v>30101182</v>
      </c>
      <c r="B304" s="48" t="s">
        <v>337</v>
      </c>
      <c r="C304" s="49">
        <v>1</v>
      </c>
      <c r="D304" s="50" t="s">
        <v>335</v>
      </c>
      <c r="E304" s="51"/>
      <c r="F304" s="52">
        <v>2</v>
      </c>
      <c r="G304" s="52">
        <v>4</v>
      </c>
      <c r="H304" s="52"/>
      <c r="I304" s="52"/>
      <c r="J304" s="52"/>
      <c r="K304" s="53">
        <f t="shared" si="27"/>
        <v>991.29</v>
      </c>
      <c r="L304" s="53">
        <f t="shared" si="28"/>
        <v>991.29</v>
      </c>
      <c r="M304" s="53">
        <f>IF(E304&gt;0,ROUND(E304*UCO!$A$14,2),0)</f>
        <v>0</v>
      </c>
      <c r="N304" s="53">
        <f>IF(I304&gt;0,ROUND(I304*Filme!$B$3,2),0)</f>
        <v>0</v>
      </c>
      <c r="O304" s="53">
        <f t="shared" si="29"/>
        <v>991.29</v>
      </c>
    </row>
    <row r="305" spans="1:15" ht="12.75" customHeight="1">
      <c r="A305" s="48">
        <v>30101190</v>
      </c>
      <c r="B305" s="48" t="s">
        <v>338</v>
      </c>
      <c r="C305" s="49">
        <v>1</v>
      </c>
      <c r="D305" s="50" t="s">
        <v>339</v>
      </c>
      <c r="E305" s="51"/>
      <c r="F305" s="52">
        <v>2</v>
      </c>
      <c r="G305" s="52">
        <v>4</v>
      </c>
      <c r="H305" s="52"/>
      <c r="I305" s="52"/>
      <c r="J305" s="52"/>
      <c r="K305" s="53">
        <f t="shared" si="27"/>
        <v>909.36</v>
      </c>
      <c r="L305" s="53">
        <f t="shared" si="28"/>
        <v>909.36</v>
      </c>
      <c r="M305" s="53">
        <f>IF(E305&gt;0,ROUND(E305*UCO!$A$14,2),0)</f>
        <v>0</v>
      </c>
      <c r="N305" s="53">
        <f>IF(I305&gt;0,ROUND(I305*Filme!$B$3,2),0)</f>
        <v>0</v>
      </c>
      <c r="O305" s="53">
        <f t="shared" si="29"/>
        <v>909.36</v>
      </c>
    </row>
    <row r="306" spans="1:15" ht="12.75" customHeight="1">
      <c r="A306" s="48">
        <v>30101204</v>
      </c>
      <c r="B306" s="48" t="s">
        <v>340</v>
      </c>
      <c r="C306" s="49">
        <v>1</v>
      </c>
      <c r="D306" s="50" t="s">
        <v>102</v>
      </c>
      <c r="E306" s="51"/>
      <c r="F306" s="52"/>
      <c r="G306" s="52">
        <v>2</v>
      </c>
      <c r="H306" s="52"/>
      <c r="I306" s="52"/>
      <c r="J306" s="52"/>
      <c r="K306" s="53">
        <f t="shared" si="27"/>
        <v>183.5</v>
      </c>
      <c r="L306" s="53">
        <f t="shared" si="28"/>
        <v>183.5</v>
      </c>
      <c r="M306" s="53">
        <f>IF(E306&gt;0,ROUND(E306*UCO!$A$14,2),0)</f>
        <v>0</v>
      </c>
      <c r="N306" s="53">
        <f>IF(I306&gt;0,ROUND(I306*Filme!$B$3,2),0)</f>
        <v>0</v>
      </c>
      <c r="O306" s="53">
        <f t="shared" si="29"/>
        <v>183.5</v>
      </c>
    </row>
    <row r="307" spans="1:15" ht="12.75" customHeight="1">
      <c r="A307" s="48">
        <v>30101212</v>
      </c>
      <c r="B307" s="48" t="s">
        <v>341</v>
      </c>
      <c r="C307" s="49">
        <v>1</v>
      </c>
      <c r="D307" s="50" t="s">
        <v>99</v>
      </c>
      <c r="E307" s="51"/>
      <c r="F307" s="52"/>
      <c r="G307" s="52">
        <v>1</v>
      </c>
      <c r="H307" s="52"/>
      <c r="I307" s="52"/>
      <c r="J307" s="52"/>
      <c r="K307" s="53">
        <f t="shared" si="27"/>
        <v>49.16</v>
      </c>
      <c r="L307" s="53">
        <f t="shared" si="28"/>
        <v>49.16</v>
      </c>
      <c r="M307" s="53">
        <f>IF(E307&gt;0,ROUND(E307*UCO!$A$14,2),0)</f>
        <v>0</v>
      </c>
      <c r="N307" s="53">
        <f>IF(I307&gt;0,ROUND(I307*Filme!$B$3,2),0)</f>
        <v>0</v>
      </c>
      <c r="O307" s="53">
        <f t="shared" si="29"/>
        <v>49.16</v>
      </c>
    </row>
    <row r="308" spans="1:15" ht="12.75" customHeight="1">
      <c r="A308" s="48">
        <v>30101220</v>
      </c>
      <c r="B308" s="48" t="s">
        <v>342</v>
      </c>
      <c r="C308" s="49">
        <v>1</v>
      </c>
      <c r="D308" s="50" t="s">
        <v>137</v>
      </c>
      <c r="E308" s="51"/>
      <c r="F308" s="52"/>
      <c r="G308" s="52">
        <v>1</v>
      </c>
      <c r="H308" s="52"/>
      <c r="I308" s="52"/>
      <c r="J308" s="52"/>
      <c r="K308" s="53">
        <f t="shared" si="27"/>
        <v>104.87</v>
      </c>
      <c r="L308" s="53">
        <f t="shared" si="28"/>
        <v>104.87</v>
      </c>
      <c r="M308" s="53">
        <f>IF(E308&gt;0,ROUND(E308*UCO!$A$14,2),0)</f>
        <v>0</v>
      </c>
      <c r="N308" s="53">
        <f>IF(I308&gt;0,ROUND(I308*Filme!$B$3,2),0)</f>
        <v>0</v>
      </c>
      <c r="O308" s="53">
        <f t="shared" si="29"/>
        <v>104.87</v>
      </c>
    </row>
    <row r="309" spans="1:15" ht="12.75" customHeight="1">
      <c r="A309" s="48">
        <v>30101239</v>
      </c>
      <c r="B309" s="48" t="s">
        <v>343</v>
      </c>
      <c r="C309" s="49">
        <v>1</v>
      </c>
      <c r="D309" s="50" t="s">
        <v>137</v>
      </c>
      <c r="E309" s="51"/>
      <c r="F309" s="52"/>
      <c r="G309" s="52">
        <v>1</v>
      </c>
      <c r="H309" s="52"/>
      <c r="I309" s="52"/>
      <c r="J309" s="52"/>
      <c r="K309" s="53">
        <f t="shared" si="27"/>
        <v>104.87</v>
      </c>
      <c r="L309" s="53">
        <f t="shared" si="28"/>
        <v>104.87</v>
      </c>
      <c r="M309" s="53">
        <f>IF(E309&gt;0,ROUND(E309*UCO!$A$14,2),0)</f>
        <v>0</v>
      </c>
      <c r="N309" s="53">
        <f>IF(I309&gt;0,ROUND(I309*Filme!$B$3,2),0)</f>
        <v>0</v>
      </c>
      <c r="O309" s="53">
        <f t="shared" si="29"/>
        <v>104.87</v>
      </c>
    </row>
    <row r="310" spans="1:15" ht="12.75" customHeight="1">
      <c r="A310" s="48">
        <v>30101247</v>
      </c>
      <c r="B310" s="48" t="s">
        <v>344</v>
      </c>
      <c r="C310" s="49">
        <v>1</v>
      </c>
      <c r="D310" s="50" t="s">
        <v>53</v>
      </c>
      <c r="E310" s="51"/>
      <c r="F310" s="52"/>
      <c r="G310" s="52">
        <v>0</v>
      </c>
      <c r="H310" s="52"/>
      <c r="I310" s="52"/>
      <c r="J310" s="52"/>
      <c r="K310" s="53">
        <f t="shared" si="27"/>
        <v>144.19999999999999</v>
      </c>
      <c r="L310" s="53">
        <f t="shared" si="28"/>
        <v>144.19999999999999</v>
      </c>
      <c r="M310" s="53">
        <f>IF(E310&gt;0,ROUND(E310*UCO!$A$14,2),0)</f>
        <v>0</v>
      </c>
      <c r="N310" s="53">
        <f>IF(I310&gt;0,ROUND(I310*Filme!$B$3,2),0)</f>
        <v>0</v>
      </c>
      <c r="O310" s="53">
        <f t="shared" si="29"/>
        <v>144.19999999999999</v>
      </c>
    </row>
    <row r="311" spans="1:15" ht="12.75" customHeight="1">
      <c r="A311" s="48">
        <v>30101255</v>
      </c>
      <c r="B311" s="48" t="s">
        <v>345</v>
      </c>
      <c r="C311" s="49">
        <v>1</v>
      </c>
      <c r="D311" s="50" t="s">
        <v>65</v>
      </c>
      <c r="E311" s="51"/>
      <c r="F311" s="52"/>
      <c r="G311" s="52">
        <v>0</v>
      </c>
      <c r="H311" s="52"/>
      <c r="I311" s="52"/>
      <c r="J311" s="52"/>
      <c r="K311" s="53">
        <f t="shared" si="27"/>
        <v>65.56</v>
      </c>
      <c r="L311" s="53">
        <f t="shared" si="28"/>
        <v>65.56</v>
      </c>
      <c r="M311" s="53">
        <f>IF(E311&gt;0,ROUND(E311*UCO!$A$14,2),0)</f>
        <v>0</v>
      </c>
      <c r="N311" s="53">
        <f>IF(I311&gt;0,ROUND(I311*Filme!$B$3,2),0)</f>
        <v>0</v>
      </c>
      <c r="O311" s="53">
        <f t="shared" si="29"/>
        <v>65.56</v>
      </c>
    </row>
    <row r="312" spans="1:15" ht="12.75" customHeight="1">
      <c r="A312" s="48">
        <v>30101263</v>
      </c>
      <c r="B312" s="48" t="s">
        <v>346</v>
      </c>
      <c r="C312" s="49">
        <v>1</v>
      </c>
      <c r="D312" s="50" t="s">
        <v>72</v>
      </c>
      <c r="E312" s="51"/>
      <c r="F312" s="52"/>
      <c r="G312" s="52">
        <v>0</v>
      </c>
      <c r="H312" s="52"/>
      <c r="I312" s="52"/>
      <c r="J312" s="52"/>
      <c r="K312" s="53">
        <f t="shared" si="27"/>
        <v>309.68</v>
      </c>
      <c r="L312" s="53">
        <f t="shared" si="28"/>
        <v>309.68</v>
      </c>
      <c r="M312" s="53">
        <f>IF(E312&gt;0,ROUND(E312*UCO!$A$14,2),0)</f>
        <v>0</v>
      </c>
      <c r="N312" s="53">
        <f>IF(I312&gt;0,ROUND(I312*Filme!$B$3,2),0)</f>
        <v>0</v>
      </c>
      <c r="O312" s="53">
        <f t="shared" si="29"/>
        <v>309.68</v>
      </c>
    </row>
    <row r="313" spans="1:15" ht="12.75" customHeight="1">
      <c r="A313" s="48">
        <v>30101271</v>
      </c>
      <c r="B313" s="48" t="s">
        <v>347</v>
      </c>
      <c r="C313" s="49">
        <v>1</v>
      </c>
      <c r="D313" s="50" t="s">
        <v>331</v>
      </c>
      <c r="E313" s="51"/>
      <c r="F313" s="52">
        <v>2</v>
      </c>
      <c r="G313" s="52">
        <v>5</v>
      </c>
      <c r="H313" s="52"/>
      <c r="I313" s="52"/>
      <c r="J313" s="52"/>
      <c r="K313" s="53">
        <f t="shared" si="27"/>
        <v>1091.25</v>
      </c>
      <c r="L313" s="53">
        <f t="shared" si="28"/>
        <v>1091.25</v>
      </c>
      <c r="M313" s="53">
        <f>IF(E313&gt;0,ROUND(E313*UCO!$A$14,2),0)</f>
        <v>0</v>
      </c>
      <c r="N313" s="53">
        <f>IF(I313&gt;0,ROUND(I313*Filme!$B$3,2),0)</f>
        <v>0</v>
      </c>
      <c r="O313" s="53">
        <f t="shared" si="29"/>
        <v>1091.25</v>
      </c>
    </row>
    <row r="314" spans="1:15" ht="12.75" customHeight="1">
      <c r="A314" s="48">
        <v>30101280</v>
      </c>
      <c r="B314" s="48" t="s">
        <v>348</v>
      </c>
      <c r="C314" s="49">
        <v>1</v>
      </c>
      <c r="D314" s="50" t="s">
        <v>70</v>
      </c>
      <c r="E314" s="51"/>
      <c r="F314" s="52"/>
      <c r="G314" s="52">
        <v>2</v>
      </c>
      <c r="H314" s="52"/>
      <c r="I314" s="52"/>
      <c r="J314" s="52"/>
      <c r="K314" s="53">
        <f t="shared" si="27"/>
        <v>209.71</v>
      </c>
      <c r="L314" s="53">
        <f t="shared" si="28"/>
        <v>209.71</v>
      </c>
      <c r="M314" s="53">
        <f>IF(E314&gt;0,ROUND(E314*UCO!$A$14,2),0)</f>
        <v>0</v>
      </c>
      <c r="N314" s="53">
        <f>IF(I314&gt;0,ROUND(I314*Filme!$B$3,2),0)</f>
        <v>0</v>
      </c>
      <c r="O314" s="53">
        <f t="shared" si="29"/>
        <v>209.71</v>
      </c>
    </row>
    <row r="315" spans="1:15" ht="12.75" customHeight="1">
      <c r="A315" s="48">
        <v>30101298</v>
      </c>
      <c r="B315" s="48" t="s">
        <v>349</v>
      </c>
      <c r="C315" s="49">
        <v>1</v>
      </c>
      <c r="D315" s="50" t="s">
        <v>137</v>
      </c>
      <c r="E315" s="51"/>
      <c r="F315" s="52"/>
      <c r="G315" s="52">
        <v>0</v>
      </c>
      <c r="H315" s="52"/>
      <c r="I315" s="52"/>
      <c r="J315" s="52"/>
      <c r="K315" s="53">
        <f t="shared" si="27"/>
        <v>104.87</v>
      </c>
      <c r="L315" s="53">
        <f t="shared" si="28"/>
        <v>104.87</v>
      </c>
      <c r="M315" s="53">
        <f>IF(E315&gt;0,ROUND(E315*UCO!$A$14,2),0)</f>
        <v>0</v>
      </c>
      <c r="N315" s="53">
        <f>IF(I315&gt;0,ROUND(I315*Filme!$B$3,2),0)</f>
        <v>0</v>
      </c>
      <c r="O315" s="53">
        <f t="shared" si="29"/>
        <v>104.87</v>
      </c>
    </row>
    <row r="316" spans="1:15" ht="12.75" customHeight="1">
      <c r="A316" s="48">
        <v>30101301</v>
      </c>
      <c r="B316" s="48" t="s">
        <v>350</v>
      </c>
      <c r="C316" s="49">
        <v>1</v>
      </c>
      <c r="D316" s="50" t="s">
        <v>74</v>
      </c>
      <c r="E316" s="51"/>
      <c r="F316" s="52">
        <v>1</v>
      </c>
      <c r="G316" s="52">
        <v>2</v>
      </c>
      <c r="H316" s="52"/>
      <c r="I316" s="52"/>
      <c r="J316" s="52"/>
      <c r="K316" s="53">
        <f t="shared" si="27"/>
        <v>360.46</v>
      </c>
      <c r="L316" s="53">
        <f t="shared" si="28"/>
        <v>360.46</v>
      </c>
      <c r="M316" s="53">
        <f>IF(E316&gt;0,ROUND(E316*UCO!$A$14,2),0)</f>
        <v>0</v>
      </c>
      <c r="N316" s="53">
        <f>IF(I316&gt;0,ROUND(I316*Filme!$B$3,2),0)</f>
        <v>0</v>
      </c>
      <c r="O316" s="53">
        <f t="shared" si="29"/>
        <v>360.46</v>
      </c>
    </row>
    <row r="317" spans="1:15" ht="12.75" customHeight="1">
      <c r="A317" s="48">
        <v>30101310</v>
      </c>
      <c r="B317" s="48" t="s">
        <v>351</v>
      </c>
      <c r="C317" s="49">
        <v>1</v>
      </c>
      <c r="D317" s="50" t="s">
        <v>74</v>
      </c>
      <c r="E317" s="51"/>
      <c r="F317" s="52">
        <v>1</v>
      </c>
      <c r="G317" s="52">
        <v>2</v>
      </c>
      <c r="H317" s="52"/>
      <c r="I317" s="52"/>
      <c r="J317" s="52"/>
      <c r="K317" s="53">
        <f t="shared" si="27"/>
        <v>360.46</v>
      </c>
      <c r="L317" s="53">
        <f t="shared" si="28"/>
        <v>360.46</v>
      </c>
      <c r="M317" s="53">
        <f>IF(E317&gt;0,ROUND(E317*UCO!$A$14,2),0)</f>
        <v>0</v>
      </c>
      <c r="N317" s="53">
        <f>IF(I317&gt;0,ROUND(I317*Filme!$B$3,2),0)</f>
        <v>0</v>
      </c>
      <c r="O317" s="53">
        <f t="shared" si="29"/>
        <v>360.46</v>
      </c>
    </row>
    <row r="318" spans="1:15" ht="12.75" customHeight="1">
      <c r="A318" s="48">
        <v>30101328</v>
      </c>
      <c r="B318" s="48" t="s">
        <v>352</v>
      </c>
      <c r="C318" s="49">
        <v>1</v>
      </c>
      <c r="D318" s="50" t="s">
        <v>74</v>
      </c>
      <c r="E318" s="51"/>
      <c r="F318" s="52">
        <v>1</v>
      </c>
      <c r="G318" s="52">
        <v>2</v>
      </c>
      <c r="H318" s="52"/>
      <c r="I318" s="52"/>
      <c r="J318" s="52"/>
      <c r="K318" s="53">
        <f t="shared" si="27"/>
        <v>360.46</v>
      </c>
      <c r="L318" s="53">
        <f t="shared" si="28"/>
        <v>360.46</v>
      </c>
      <c r="M318" s="53">
        <f>IF(E318&gt;0,ROUND(E318*UCO!$A$14,2),0)</f>
        <v>0</v>
      </c>
      <c r="N318" s="53">
        <f>IF(I318&gt;0,ROUND(I318*Filme!$B$3,2),0)</f>
        <v>0</v>
      </c>
      <c r="O318" s="53">
        <f t="shared" si="29"/>
        <v>360.46</v>
      </c>
    </row>
    <row r="319" spans="1:15" ht="12.75" customHeight="1">
      <c r="A319" s="48">
        <v>30101336</v>
      </c>
      <c r="B319" s="48" t="s">
        <v>353</v>
      </c>
      <c r="C319" s="49">
        <v>1</v>
      </c>
      <c r="D319" s="50" t="s">
        <v>74</v>
      </c>
      <c r="E319" s="51"/>
      <c r="F319" s="52">
        <v>2</v>
      </c>
      <c r="G319" s="52">
        <v>2</v>
      </c>
      <c r="H319" s="52"/>
      <c r="I319" s="52"/>
      <c r="J319" s="52"/>
      <c r="K319" s="53">
        <f t="shared" si="27"/>
        <v>360.46</v>
      </c>
      <c r="L319" s="53">
        <f t="shared" si="28"/>
        <v>360.46</v>
      </c>
      <c r="M319" s="53">
        <f>IF(E319&gt;0,ROUND(E319*UCO!$A$14,2),0)</f>
        <v>0</v>
      </c>
      <c r="N319" s="53">
        <f>IF(I319&gt;0,ROUND(I319*Filme!$B$3,2),0)</f>
        <v>0</v>
      </c>
      <c r="O319" s="53">
        <f t="shared" si="29"/>
        <v>360.46</v>
      </c>
    </row>
    <row r="320" spans="1:15" ht="12.75" customHeight="1">
      <c r="A320" s="48">
        <v>30101344</v>
      </c>
      <c r="B320" s="48" t="s">
        <v>354</v>
      </c>
      <c r="C320" s="49">
        <v>1</v>
      </c>
      <c r="D320" s="50" t="s">
        <v>74</v>
      </c>
      <c r="E320" s="51"/>
      <c r="F320" s="52">
        <v>2</v>
      </c>
      <c r="G320" s="52">
        <v>2</v>
      </c>
      <c r="H320" s="52"/>
      <c r="I320" s="52"/>
      <c r="J320" s="52"/>
      <c r="K320" s="53">
        <f t="shared" si="27"/>
        <v>360.46</v>
      </c>
      <c r="L320" s="53">
        <f t="shared" si="28"/>
        <v>360.46</v>
      </c>
      <c r="M320" s="53">
        <f>IF(E320&gt;0,ROUND(E320*UCO!$A$14,2),0)</f>
        <v>0</v>
      </c>
      <c r="N320" s="53">
        <f>IF(I320&gt;0,ROUND(I320*Filme!$B$3,2),0)</f>
        <v>0</v>
      </c>
      <c r="O320" s="53">
        <f t="shared" si="29"/>
        <v>360.46</v>
      </c>
    </row>
    <row r="321" spans="1:15" ht="12.75" customHeight="1">
      <c r="A321" s="48">
        <v>30101352</v>
      </c>
      <c r="B321" s="48" t="s">
        <v>355</v>
      </c>
      <c r="C321" s="49">
        <v>1</v>
      </c>
      <c r="D321" s="50" t="s">
        <v>65</v>
      </c>
      <c r="E321" s="51"/>
      <c r="F321" s="52"/>
      <c r="G321" s="52">
        <v>0</v>
      </c>
      <c r="H321" s="52"/>
      <c r="I321" s="52"/>
      <c r="J321" s="52"/>
      <c r="K321" s="53">
        <f t="shared" ref="K321:K353" si="30">VLOOKUP(D321,Porte2026Geral,24,FALSE)</f>
        <v>65.56</v>
      </c>
      <c r="L321" s="53">
        <f t="shared" ref="L321:L353" si="31">ROUND(C321*K321,2)</f>
        <v>65.56</v>
      </c>
      <c r="M321" s="53">
        <f>IF(E321&gt;0,ROUND(E321*UCO!$A$14,2),0)</f>
        <v>0</v>
      </c>
      <c r="N321" s="53">
        <f>IF(I321&gt;0,ROUND(I321*Filme!$B$3,2),0)</f>
        <v>0</v>
      </c>
      <c r="O321" s="53">
        <f t="shared" si="29"/>
        <v>65.56</v>
      </c>
    </row>
    <row r="322" spans="1:15" ht="12.75" customHeight="1">
      <c r="A322" s="48">
        <v>30101360</v>
      </c>
      <c r="B322" s="48" t="s">
        <v>356</v>
      </c>
      <c r="C322" s="49">
        <v>1</v>
      </c>
      <c r="D322" s="50" t="s">
        <v>333</v>
      </c>
      <c r="E322" s="51"/>
      <c r="F322" s="52">
        <v>2</v>
      </c>
      <c r="G322" s="52">
        <v>4</v>
      </c>
      <c r="H322" s="52"/>
      <c r="I322" s="52"/>
      <c r="J322" s="52"/>
      <c r="K322" s="53">
        <f t="shared" si="30"/>
        <v>417.82</v>
      </c>
      <c r="L322" s="53">
        <f t="shared" si="31"/>
        <v>417.82</v>
      </c>
      <c r="M322" s="53">
        <f>IF(E322&gt;0,ROUND(E322*UCO!$A$14,2),0)</f>
        <v>0</v>
      </c>
      <c r="N322" s="53">
        <f>IF(I322&gt;0,ROUND(I322*Filme!$B$3,2),0)</f>
        <v>0</v>
      </c>
      <c r="O322" s="53">
        <f t="shared" si="29"/>
        <v>417.82</v>
      </c>
    </row>
    <row r="323" spans="1:15" ht="12.75" customHeight="1">
      <c r="A323" s="48">
        <v>30101379</v>
      </c>
      <c r="B323" s="48" t="s">
        <v>357</v>
      </c>
      <c r="C323" s="49">
        <v>1</v>
      </c>
      <c r="D323" s="50" t="s">
        <v>335</v>
      </c>
      <c r="E323" s="51"/>
      <c r="F323" s="52">
        <v>2</v>
      </c>
      <c r="G323" s="52">
        <v>5</v>
      </c>
      <c r="H323" s="52"/>
      <c r="I323" s="52"/>
      <c r="J323" s="52"/>
      <c r="K323" s="53">
        <f t="shared" si="30"/>
        <v>991.29</v>
      </c>
      <c r="L323" s="53">
        <f t="shared" si="31"/>
        <v>991.29</v>
      </c>
      <c r="M323" s="53">
        <f>IF(E323&gt;0,ROUND(E323*UCO!$A$14,2),0)</f>
        <v>0</v>
      </c>
      <c r="N323" s="53">
        <f>IF(I323&gt;0,ROUND(I323*Filme!$B$3,2),0)</f>
        <v>0</v>
      </c>
      <c r="O323" s="53">
        <f t="shared" si="29"/>
        <v>991.29</v>
      </c>
    </row>
    <row r="324" spans="1:15" ht="12.75" customHeight="1">
      <c r="A324" s="48">
        <v>30101387</v>
      </c>
      <c r="B324" s="48" t="s">
        <v>358</v>
      </c>
      <c r="C324" s="49">
        <v>1</v>
      </c>
      <c r="D324" s="50" t="s">
        <v>102</v>
      </c>
      <c r="E324" s="51"/>
      <c r="F324" s="52"/>
      <c r="G324" s="52">
        <v>2</v>
      </c>
      <c r="H324" s="52"/>
      <c r="I324" s="52"/>
      <c r="J324" s="52"/>
      <c r="K324" s="53">
        <f t="shared" si="30"/>
        <v>183.5</v>
      </c>
      <c r="L324" s="53">
        <f t="shared" si="31"/>
        <v>183.5</v>
      </c>
      <c r="M324" s="53">
        <f>IF(E324&gt;0,ROUND(E324*UCO!$A$14,2),0)</f>
        <v>0</v>
      </c>
      <c r="N324" s="53">
        <f>IF(I324&gt;0,ROUND(I324*Filme!$B$3,2),0)</f>
        <v>0</v>
      </c>
      <c r="O324" s="53">
        <f t="shared" si="29"/>
        <v>183.5</v>
      </c>
    </row>
    <row r="325" spans="1:15" ht="12.75" customHeight="1">
      <c r="A325" s="48">
        <v>30101395</v>
      </c>
      <c r="B325" s="48" t="s">
        <v>359</v>
      </c>
      <c r="C325" s="49">
        <v>1</v>
      </c>
      <c r="D325" s="50" t="s">
        <v>70</v>
      </c>
      <c r="E325" s="51"/>
      <c r="F325" s="52"/>
      <c r="G325" s="52">
        <v>0</v>
      </c>
      <c r="H325" s="52"/>
      <c r="I325" s="52"/>
      <c r="J325" s="52"/>
      <c r="K325" s="53">
        <f t="shared" si="30"/>
        <v>209.71</v>
      </c>
      <c r="L325" s="53">
        <f t="shared" si="31"/>
        <v>209.71</v>
      </c>
      <c r="M325" s="53">
        <f>IF(E325&gt;0,ROUND(E325*UCO!$A$14,2),0)</f>
        <v>0</v>
      </c>
      <c r="N325" s="53">
        <f>IF(I325&gt;0,ROUND(I325*Filme!$B$3,2),0)</f>
        <v>0</v>
      </c>
      <c r="O325" s="53">
        <f t="shared" si="29"/>
        <v>209.71</v>
      </c>
    </row>
    <row r="326" spans="1:15" ht="12.75" customHeight="1">
      <c r="A326" s="48">
        <v>30101409</v>
      </c>
      <c r="B326" s="48" t="s">
        <v>360</v>
      </c>
      <c r="C326" s="49">
        <v>1</v>
      </c>
      <c r="D326" s="50" t="s">
        <v>93</v>
      </c>
      <c r="E326" s="51"/>
      <c r="F326" s="52"/>
      <c r="G326" s="52">
        <v>0</v>
      </c>
      <c r="H326" s="52"/>
      <c r="I326" s="52"/>
      <c r="J326" s="52"/>
      <c r="K326" s="53">
        <f t="shared" si="30"/>
        <v>250.68</v>
      </c>
      <c r="L326" s="53">
        <f t="shared" si="31"/>
        <v>250.68</v>
      </c>
      <c r="M326" s="53">
        <f>IF(E326&gt;0,ROUND(E326*UCO!$A$14,2),0)</f>
        <v>0</v>
      </c>
      <c r="N326" s="53">
        <f>IF(I326&gt;0,ROUND(I326*Filme!$B$3,2),0)</f>
        <v>0</v>
      </c>
      <c r="O326" s="53">
        <f t="shared" si="29"/>
        <v>250.68</v>
      </c>
    </row>
    <row r="327" spans="1:15" ht="12.75" customHeight="1">
      <c r="A327" s="48">
        <v>30101417</v>
      </c>
      <c r="B327" s="48" t="s">
        <v>361</v>
      </c>
      <c r="C327" s="49">
        <v>1</v>
      </c>
      <c r="D327" s="50" t="s">
        <v>53</v>
      </c>
      <c r="E327" s="51"/>
      <c r="F327" s="52"/>
      <c r="G327" s="52">
        <v>0</v>
      </c>
      <c r="H327" s="52"/>
      <c r="I327" s="52"/>
      <c r="J327" s="52"/>
      <c r="K327" s="53">
        <f t="shared" si="30"/>
        <v>144.19999999999999</v>
      </c>
      <c r="L327" s="53">
        <f t="shared" si="31"/>
        <v>144.19999999999999</v>
      </c>
      <c r="M327" s="53">
        <f>IF(E327&gt;0,ROUND(E327*UCO!$A$14,2),0)</f>
        <v>0</v>
      </c>
      <c r="N327" s="53">
        <f>IF(I327&gt;0,ROUND(I327*Filme!$B$3,2),0)</f>
        <v>0</v>
      </c>
      <c r="O327" s="53">
        <f t="shared" si="29"/>
        <v>144.19999999999999</v>
      </c>
    </row>
    <row r="328" spans="1:15" ht="12.75" customHeight="1">
      <c r="A328" s="48">
        <v>30101425</v>
      </c>
      <c r="B328" s="48" t="s">
        <v>362</v>
      </c>
      <c r="C328" s="49">
        <v>1</v>
      </c>
      <c r="D328" s="50" t="s">
        <v>339</v>
      </c>
      <c r="E328" s="51"/>
      <c r="F328" s="52">
        <v>1</v>
      </c>
      <c r="G328" s="52">
        <v>3</v>
      </c>
      <c r="H328" s="52"/>
      <c r="I328" s="52"/>
      <c r="J328" s="52"/>
      <c r="K328" s="53">
        <f t="shared" si="30"/>
        <v>909.36</v>
      </c>
      <c r="L328" s="53">
        <f t="shared" si="31"/>
        <v>909.36</v>
      </c>
      <c r="M328" s="53">
        <f>IF(E328&gt;0,ROUND(E328*UCO!$A$14,2),0)</f>
        <v>0</v>
      </c>
      <c r="N328" s="53">
        <f>IF(I328&gt;0,ROUND(I328*Filme!$B$3,2),0)</f>
        <v>0</v>
      </c>
      <c r="O328" s="53">
        <f t="shared" si="29"/>
        <v>909.36</v>
      </c>
    </row>
    <row r="329" spans="1:15" ht="12.75" customHeight="1">
      <c r="A329" s="48">
        <v>30101433</v>
      </c>
      <c r="B329" s="48" t="s">
        <v>363</v>
      </c>
      <c r="C329" s="49">
        <v>1</v>
      </c>
      <c r="D329" s="50" t="s">
        <v>364</v>
      </c>
      <c r="E329" s="51"/>
      <c r="F329" s="52">
        <v>2</v>
      </c>
      <c r="G329" s="52">
        <v>5</v>
      </c>
      <c r="H329" s="52"/>
      <c r="I329" s="52"/>
      <c r="J329" s="52"/>
      <c r="K329" s="53">
        <f t="shared" si="30"/>
        <v>1794.15</v>
      </c>
      <c r="L329" s="53">
        <f t="shared" si="31"/>
        <v>1794.15</v>
      </c>
      <c r="M329" s="53">
        <f>IF(E329&gt;0,ROUND(E329*UCO!$A$14,2),0)</f>
        <v>0</v>
      </c>
      <c r="N329" s="53">
        <f>IF(I329&gt;0,ROUND(I329*Filme!$B$3,2),0)</f>
        <v>0</v>
      </c>
      <c r="O329" s="53">
        <f t="shared" si="29"/>
        <v>1794.15</v>
      </c>
    </row>
    <row r="330" spans="1:15" ht="12.75" customHeight="1">
      <c r="A330" s="48">
        <v>30101441</v>
      </c>
      <c r="B330" s="48" t="s">
        <v>365</v>
      </c>
      <c r="C330" s="49">
        <v>1</v>
      </c>
      <c r="D330" s="50" t="s">
        <v>366</v>
      </c>
      <c r="E330" s="51"/>
      <c r="F330" s="52">
        <v>1</v>
      </c>
      <c r="G330" s="52">
        <v>2</v>
      </c>
      <c r="H330" s="52"/>
      <c r="I330" s="52"/>
      <c r="J330" s="52"/>
      <c r="K330" s="53">
        <f t="shared" si="30"/>
        <v>383.42</v>
      </c>
      <c r="L330" s="53">
        <f t="shared" si="31"/>
        <v>383.42</v>
      </c>
      <c r="M330" s="53">
        <f>IF(E330&gt;0,ROUND(E330*UCO!$A$14,2),0)</f>
        <v>0</v>
      </c>
      <c r="N330" s="53">
        <f>IF(I330&gt;0,ROUND(I330*Filme!$B$3,2),0)</f>
        <v>0</v>
      </c>
      <c r="O330" s="53">
        <f t="shared" si="29"/>
        <v>383.42</v>
      </c>
    </row>
    <row r="331" spans="1:15" ht="12.75" customHeight="1">
      <c r="A331" s="48">
        <v>30101450</v>
      </c>
      <c r="B331" s="48" t="s">
        <v>367</v>
      </c>
      <c r="C331" s="49">
        <v>1</v>
      </c>
      <c r="D331" s="50" t="s">
        <v>368</v>
      </c>
      <c r="E331" s="51"/>
      <c r="F331" s="52">
        <v>1</v>
      </c>
      <c r="G331" s="52">
        <v>2</v>
      </c>
      <c r="H331" s="52"/>
      <c r="I331" s="52"/>
      <c r="J331" s="52"/>
      <c r="K331" s="53">
        <f t="shared" si="30"/>
        <v>334.24</v>
      </c>
      <c r="L331" s="53">
        <f t="shared" si="31"/>
        <v>334.24</v>
      </c>
      <c r="M331" s="53">
        <f>IF(E331&gt;0,ROUND(E331*UCO!$A$14,2),0)</f>
        <v>0</v>
      </c>
      <c r="N331" s="53">
        <f>IF(I331&gt;0,ROUND(I331*Filme!$B$3,2),0)</f>
        <v>0</v>
      </c>
      <c r="O331" s="53">
        <f t="shared" si="29"/>
        <v>334.24</v>
      </c>
    </row>
    <row r="332" spans="1:15" ht="12.75" customHeight="1">
      <c r="A332" s="48">
        <v>30101468</v>
      </c>
      <c r="B332" s="48" t="s">
        <v>369</v>
      </c>
      <c r="C332" s="49">
        <v>1</v>
      </c>
      <c r="D332" s="50" t="s">
        <v>70</v>
      </c>
      <c r="E332" s="51"/>
      <c r="F332" s="52">
        <v>1</v>
      </c>
      <c r="G332" s="52">
        <v>0</v>
      </c>
      <c r="H332" s="52"/>
      <c r="I332" s="52"/>
      <c r="J332" s="52"/>
      <c r="K332" s="53">
        <f t="shared" si="30"/>
        <v>209.71</v>
      </c>
      <c r="L332" s="53">
        <f t="shared" si="31"/>
        <v>209.71</v>
      </c>
      <c r="M332" s="53">
        <f>IF(E332&gt;0,ROUND(E332*UCO!$A$14,2),0)</f>
        <v>0</v>
      </c>
      <c r="N332" s="53">
        <f>IF(I332&gt;0,ROUND(I332*Filme!$B$3,2),0)</f>
        <v>0</v>
      </c>
      <c r="O332" s="53">
        <f t="shared" si="29"/>
        <v>209.71</v>
      </c>
    </row>
    <row r="333" spans="1:15" ht="12.75" customHeight="1">
      <c r="A333" s="48">
        <v>30101476</v>
      </c>
      <c r="B333" s="48" t="s">
        <v>370</v>
      </c>
      <c r="C333" s="49">
        <v>1</v>
      </c>
      <c r="D333" s="50" t="s">
        <v>74</v>
      </c>
      <c r="E333" s="51"/>
      <c r="F333" s="52">
        <v>1</v>
      </c>
      <c r="G333" s="52">
        <v>2</v>
      </c>
      <c r="H333" s="52"/>
      <c r="I333" s="52"/>
      <c r="J333" s="52"/>
      <c r="K333" s="53">
        <f t="shared" si="30"/>
        <v>360.46</v>
      </c>
      <c r="L333" s="53">
        <f t="shared" si="31"/>
        <v>360.46</v>
      </c>
      <c r="M333" s="53">
        <f>IF(E333&gt;0,ROUND(E333*UCO!$A$14,2),0)</f>
        <v>0</v>
      </c>
      <c r="N333" s="53">
        <f>IF(I333&gt;0,ROUND(I333*Filme!$B$3,2),0)</f>
        <v>0</v>
      </c>
      <c r="O333" s="53">
        <f t="shared" si="29"/>
        <v>360.46</v>
      </c>
    </row>
    <row r="334" spans="1:15" ht="12.75" customHeight="1">
      <c r="A334" s="48">
        <v>30101484</v>
      </c>
      <c r="B334" s="48" t="s">
        <v>371</v>
      </c>
      <c r="C334" s="49">
        <v>1</v>
      </c>
      <c r="D334" s="50" t="s">
        <v>51</v>
      </c>
      <c r="E334" s="51"/>
      <c r="F334" s="52"/>
      <c r="G334" s="52">
        <v>0</v>
      </c>
      <c r="H334" s="52"/>
      <c r="I334" s="52"/>
      <c r="J334" s="52"/>
      <c r="K334" s="53">
        <f t="shared" si="30"/>
        <v>88.48</v>
      </c>
      <c r="L334" s="53">
        <f t="shared" si="31"/>
        <v>88.48</v>
      </c>
      <c r="M334" s="53">
        <f>IF(E334&gt;0,ROUND(E334*UCO!$A$14,2),0)</f>
        <v>0</v>
      </c>
      <c r="N334" s="53">
        <f>IF(I334&gt;0,ROUND(I334*Filme!$B$3,2),0)</f>
        <v>0</v>
      </c>
      <c r="O334" s="53">
        <f t="shared" si="29"/>
        <v>88.48</v>
      </c>
    </row>
    <row r="335" spans="1:15" ht="12.75" customHeight="1">
      <c r="A335" s="48">
        <v>30101492</v>
      </c>
      <c r="B335" s="48" t="s">
        <v>372</v>
      </c>
      <c r="C335" s="49">
        <v>1</v>
      </c>
      <c r="D335" s="50" t="s">
        <v>102</v>
      </c>
      <c r="E335" s="51"/>
      <c r="F335" s="52"/>
      <c r="G335" s="52">
        <v>0</v>
      </c>
      <c r="H335" s="52"/>
      <c r="I335" s="52"/>
      <c r="J335" s="52"/>
      <c r="K335" s="53">
        <f t="shared" si="30"/>
        <v>183.5</v>
      </c>
      <c r="L335" s="53">
        <f t="shared" si="31"/>
        <v>183.5</v>
      </c>
      <c r="M335" s="53">
        <f>IF(E335&gt;0,ROUND(E335*UCO!$A$14,2),0)</f>
        <v>0</v>
      </c>
      <c r="N335" s="53">
        <f>IF(I335&gt;0,ROUND(I335*Filme!$B$3,2),0)</f>
        <v>0</v>
      </c>
      <c r="O335" s="53">
        <f t="shared" si="29"/>
        <v>183.5</v>
      </c>
    </row>
    <row r="336" spans="1:15" ht="12.75" customHeight="1">
      <c r="A336" s="48">
        <v>30101506</v>
      </c>
      <c r="B336" s="48" t="s">
        <v>373</v>
      </c>
      <c r="C336" s="49">
        <v>1</v>
      </c>
      <c r="D336" s="50" t="s">
        <v>137</v>
      </c>
      <c r="E336" s="51"/>
      <c r="F336" s="52"/>
      <c r="G336" s="52">
        <v>2</v>
      </c>
      <c r="H336" s="52"/>
      <c r="I336" s="52"/>
      <c r="J336" s="52"/>
      <c r="K336" s="53">
        <f t="shared" si="30"/>
        <v>104.87</v>
      </c>
      <c r="L336" s="53">
        <f t="shared" si="31"/>
        <v>104.87</v>
      </c>
      <c r="M336" s="53">
        <f>IF(E336&gt;0,ROUND(E336*UCO!$A$14,2),0)</f>
        <v>0</v>
      </c>
      <c r="N336" s="53">
        <f>IF(I336&gt;0,ROUND(I336*Filme!$B$3,2),0)</f>
        <v>0</v>
      </c>
      <c r="O336" s="53">
        <f t="shared" si="29"/>
        <v>104.87</v>
      </c>
    </row>
    <row r="337" spans="1:15">
      <c r="A337" s="48">
        <v>30101514</v>
      </c>
      <c r="B337" s="48" t="s">
        <v>374</v>
      </c>
      <c r="C337" s="49">
        <v>1</v>
      </c>
      <c r="D337" s="50" t="s">
        <v>99</v>
      </c>
      <c r="E337" s="51"/>
      <c r="F337" s="52"/>
      <c r="G337" s="52">
        <v>2</v>
      </c>
      <c r="H337" s="52"/>
      <c r="I337" s="52"/>
      <c r="J337" s="52"/>
      <c r="K337" s="53">
        <f t="shared" si="30"/>
        <v>49.16</v>
      </c>
      <c r="L337" s="53">
        <f t="shared" si="31"/>
        <v>49.16</v>
      </c>
      <c r="M337" s="53">
        <f>IF(E337&gt;0,ROUND(E337*UCO!$A$14,2),0)</f>
        <v>0</v>
      </c>
      <c r="N337" s="53">
        <f>IF(I337&gt;0,ROUND(I337*Filme!$B$3,2),0)</f>
        <v>0</v>
      </c>
      <c r="O337" s="53">
        <f t="shared" si="29"/>
        <v>49.16</v>
      </c>
    </row>
    <row r="338" spans="1:15">
      <c r="A338" s="48">
        <v>30101522</v>
      </c>
      <c r="B338" s="48" t="s">
        <v>375</v>
      </c>
      <c r="C338" s="49">
        <v>1</v>
      </c>
      <c r="D338" s="50" t="s">
        <v>305</v>
      </c>
      <c r="E338" s="51"/>
      <c r="F338" s="52">
        <v>1</v>
      </c>
      <c r="G338" s="52">
        <v>3</v>
      </c>
      <c r="H338" s="52"/>
      <c r="I338" s="52"/>
      <c r="J338" s="52"/>
      <c r="K338" s="53">
        <f t="shared" si="30"/>
        <v>802.86</v>
      </c>
      <c r="L338" s="53">
        <f t="shared" si="31"/>
        <v>802.86</v>
      </c>
      <c r="M338" s="53">
        <f>IF(E338&gt;0,ROUND(E338*UCO!$A$14,2),0)</f>
        <v>0</v>
      </c>
      <c r="N338" s="53">
        <f>IF(I338&gt;0,ROUND(I338*Filme!$B$3,2),0)</f>
        <v>0</v>
      </c>
      <c r="O338" s="53">
        <f t="shared" si="29"/>
        <v>802.86</v>
      </c>
    </row>
    <row r="339" spans="1:15">
      <c r="A339" s="48">
        <v>30101530</v>
      </c>
      <c r="B339" s="48" t="s">
        <v>376</v>
      </c>
      <c r="C339" s="49">
        <v>1</v>
      </c>
      <c r="D339" s="50" t="s">
        <v>335</v>
      </c>
      <c r="E339" s="51"/>
      <c r="F339" s="52">
        <v>1</v>
      </c>
      <c r="G339" s="52">
        <v>4</v>
      </c>
      <c r="H339" s="52"/>
      <c r="I339" s="52"/>
      <c r="J339" s="52"/>
      <c r="K339" s="53">
        <f t="shared" si="30"/>
        <v>991.29</v>
      </c>
      <c r="L339" s="53">
        <f t="shared" si="31"/>
        <v>991.29</v>
      </c>
      <c r="M339" s="53">
        <f>IF(E339&gt;0,ROUND(E339*UCO!$A$14,2),0)</f>
        <v>0</v>
      </c>
      <c r="N339" s="53">
        <f>IF(I339&gt;0,ROUND(I339*Filme!$B$3,2),0)</f>
        <v>0</v>
      </c>
      <c r="O339" s="53">
        <f t="shared" si="29"/>
        <v>991.29</v>
      </c>
    </row>
    <row r="340" spans="1:15" ht="12.75" customHeight="1">
      <c r="A340" s="48">
        <v>30101549</v>
      </c>
      <c r="B340" s="48" t="s">
        <v>377</v>
      </c>
      <c r="C340" s="49">
        <v>1</v>
      </c>
      <c r="D340" s="50" t="s">
        <v>335</v>
      </c>
      <c r="E340" s="51"/>
      <c r="F340" s="52">
        <v>1</v>
      </c>
      <c r="G340" s="52">
        <v>4</v>
      </c>
      <c r="H340" s="52"/>
      <c r="I340" s="52"/>
      <c r="J340" s="52"/>
      <c r="K340" s="53">
        <f t="shared" si="30"/>
        <v>991.29</v>
      </c>
      <c r="L340" s="53">
        <f t="shared" si="31"/>
        <v>991.29</v>
      </c>
      <c r="M340" s="53">
        <f>IF(E340&gt;0,ROUND(E340*UCO!$A$14,2),0)</f>
        <v>0</v>
      </c>
      <c r="N340" s="53">
        <f>IF(I340&gt;0,ROUND(I340*Filme!$B$3,2),0)</f>
        <v>0</v>
      </c>
      <c r="O340" s="53">
        <f t="shared" si="29"/>
        <v>991.29</v>
      </c>
    </row>
    <row r="341" spans="1:15" ht="12.75" customHeight="1">
      <c r="A341" s="48">
        <v>30101557</v>
      </c>
      <c r="B341" s="48" t="s">
        <v>378</v>
      </c>
      <c r="C341" s="49">
        <v>1</v>
      </c>
      <c r="D341" s="50" t="s">
        <v>335</v>
      </c>
      <c r="E341" s="51"/>
      <c r="F341" s="52">
        <v>1</v>
      </c>
      <c r="G341" s="52">
        <v>4</v>
      </c>
      <c r="H341" s="52"/>
      <c r="I341" s="52"/>
      <c r="J341" s="52"/>
      <c r="K341" s="53">
        <f t="shared" si="30"/>
        <v>991.29</v>
      </c>
      <c r="L341" s="53">
        <f t="shared" si="31"/>
        <v>991.29</v>
      </c>
      <c r="M341" s="53">
        <f>IF(E341&gt;0,ROUND(E341*UCO!$A$14,2),0)</f>
        <v>0</v>
      </c>
      <c r="N341" s="53">
        <f>IF(I341&gt;0,ROUND(I341*Filme!$B$3,2),0)</f>
        <v>0</v>
      </c>
      <c r="O341" s="53">
        <f t="shared" si="29"/>
        <v>991.29</v>
      </c>
    </row>
    <row r="342" spans="1:15" ht="12.75" customHeight="1">
      <c r="A342" s="48">
        <v>30101565</v>
      </c>
      <c r="B342" s="48" t="s">
        <v>379</v>
      </c>
      <c r="C342" s="49">
        <v>1</v>
      </c>
      <c r="D342" s="50" t="s">
        <v>339</v>
      </c>
      <c r="E342" s="51"/>
      <c r="F342" s="52">
        <v>1</v>
      </c>
      <c r="G342" s="52">
        <v>4</v>
      </c>
      <c r="H342" s="52"/>
      <c r="I342" s="52"/>
      <c r="J342" s="52"/>
      <c r="K342" s="53">
        <f t="shared" si="30"/>
        <v>909.36</v>
      </c>
      <c r="L342" s="53">
        <f t="shared" si="31"/>
        <v>909.36</v>
      </c>
      <c r="M342" s="53">
        <f>IF(E342&gt;0,ROUND(E342*UCO!$A$14,2),0)</f>
        <v>0</v>
      </c>
      <c r="N342" s="53">
        <f>IF(I342&gt;0,ROUND(I342*Filme!$B$3,2),0)</f>
        <v>0</v>
      </c>
      <c r="O342" s="53">
        <f t="shared" si="29"/>
        <v>909.36</v>
      </c>
    </row>
    <row r="343" spans="1:15" ht="12.75" customHeight="1">
      <c r="A343" s="48">
        <v>30101573</v>
      </c>
      <c r="B343" s="48" t="s">
        <v>380</v>
      </c>
      <c r="C343" s="49">
        <v>1</v>
      </c>
      <c r="D343" s="50" t="s">
        <v>339</v>
      </c>
      <c r="E343" s="51"/>
      <c r="F343" s="52">
        <v>1</v>
      </c>
      <c r="G343" s="52">
        <v>4</v>
      </c>
      <c r="H343" s="52"/>
      <c r="I343" s="52"/>
      <c r="J343" s="52"/>
      <c r="K343" s="53">
        <f t="shared" si="30"/>
        <v>909.36</v>
      </c>
      <c r="L343" s="53">
        <f t="shared" si="31"/>
        <v>909.36</v>
      </c>
      <c r="M343" s="53">
        <f>IF(E343&gt;0,ROUND(E343*UCO!$A$14,2),0)</f>
        <v>0</v>
      </c>
      <c r="N343" s="53">
        <f>IF(I343&gt;0,ROUND(I343*Filme!$B$3,2),0)</f>
        <v>0</v>
      </c>
      <c r="O343" s="53">
        <f t="shared" si="29"/>
        <v>909.36</v>
      </c>
    </row>
    <row r="344" spans="1:15" ht="12.75" customHeight="1">
      <c r="A344" s="48">
        <v>30101581</v>
      </c>
      <c r="B344" s="48" t="s">
        <v>381</v>
      </c>
      <c r="C344" s="49">
        <v>1</v>
      </c>
      <c r="D344" s="50" t="s">
        <v>382</v>
      </c>
      <c r="E344" s="51"/>
      <c r="F344" s="52">
        <v>1</v>
      </c>
      <c r="G344" s="52"/>
      <c r="H344" s="52"/>
      <c r="I344" s="52"/>
      <c r="J344" s="52"/>
      <c r="K344" s="53">
        <f t="shared" si="30"/>
        <v>766.81</v>
      </c>
      <c r="L344" s="53">
        <f t="shared" si="31"/>
        <v>766.81</v>
      </c>
      <c r="M344" s="53">
        <f>IF(E344&gt;0,ROUND(E344*UCO!$A$14,2),0)</f>
        <v>0</v>
      </c>
      <c r="N344" s="53">
        <f>IF(I344&gt;0,ROUND(I344*Filme!$B$3,2),0)</f>
        <v>0</v>
      </c>
      <c r="O344" s="53">
        <f t="shared" si="29"/>
        <v>766.81</v>
      </c>
    </row>
    <row r="345" spans="1:15" ht="12.75" customHeight="1">
      <c r="A345" s="48">
        <v>30101590</v>
      </c>
      <c r="B345" s="48" t="s">
        <v>383</v>
      </c>
      <c r="C345" s="49">
        <v>1</v>
      </c>
      <c r="D345" s="50" t="s">
        <v>102</v>
      </c>
      <c r="E345" s="51"/>
      <c r="F345" s="52"/>
      <c r="G345" s="52">
        <v>0</v>
      </c>
      <c r="H345" s="52"/>
      <c r="I345" s="52"/>
      <c r="J345" s="52"/>
      <c r="K345" s="53">
        <f t="shared" si="30"/>
        <v>183.5</v>
      </c>
      <c r="L345" s="53">
        <f t="shared" si="31"/>
        <v>183.5</v>
      </c>
      <c r="M345" s="53">
        <f>IF(E345&gt;0,ROUND(E345*UCO!$A$14,2),0)</f>
        <v>0</v>
      </c>
      <c r="N345" s="53">
        <f>IF(I345&gt;0,ROUND(I345*Filme!$B$3,2),0)</f>
        <v>0</v>
      </c>
      <c r="O345" s="53">
        <f t="shared" si="29"/>
        <v>183.5</v>
      </c>
    </row>
    <row r="346" spans="1:15" ht="12.75" customHeight="1">
      <c r="A346" s="48">
        <v>30101603</v>
      </c>
      <c r="B346" s="48" t="s">
        <v>384</v>
      </c>
      <c r="C346" s="49">
        <v>1</v>
      </c>
      <c r="D346" s="50" t="s">
        <v>51</v>
      </c>
      <c r="E346" s="51"/>
      <c r="F346" s="52">
        <v>1</v>
      </c>
      <c r="G346" s="52">
        <v>2</v>
      </c>
      <c r="H346" s="52"/>
      <c r="I346" s="52"/>
      <c r="J346" s="52"/>
      <c r="K346" s="53">
        <f t="shared" si="30"/>
        <v>88.48</v>
      </c>
      <c r="L346" s="53">
        <f t="shared" si="31"/>
        <v>88.48</v>
      </c>
      <c r="M346" s="53">
        <f>IF(E346&gt;0,ROUND(E346*UCO!$A$14,2),0)</f>
        <v>0</v>
      </c>
      <c r="N346" s="53">
        <f>IF(I346&gt;0,ROUND(I346*Filme!$B$3,2),0)</f>
        <v>0</v>
      </c>
      <c r="O346" s="53">
        <f t="shared" si="29"/>
        <v>88.48</v>
      </c>
    </row>
    <row r="347" spans="1:15" ht="12.75" customHeight="1">
      <c r="A347" s="48">
        <v>30101611</v>
      </c>
      <c r="B347" s="48" t="s">
        <v>385</v>
      </c>
      <c r="C347" s="49">
        <v>1</v>
      </c>
      <c r="D347" s="50" t="s">
        <v>102</v>
      </c>
      <c r="E347" s="51"/>
      <c r="F347" s="52">
        <v>1</v>
      </c>
      <c r="G347" s="52">
        <v>2</v>
      </c>
      <c r="H347" s="52"/>
      <c r="I347" s="52"/>
      <c r="J347" s="52"/>
      <c r="K347" s="53">
        <f t="shared" si="30"/>
        <v>183.5</v>
      </c>
      <c r="L347" s="53">
        <f t="shared" si="31"/>
        <v>183.5</v>
      </c>
      <c r="M347" s="53">
        <f>IF(E347&gt;0,ROUND(E347*UCO!$A$14,2),0)</f>
        <v>0</v>
      </c>
      <c r="N347" s="53">
        <f>IF(I347&gt;0,ROUND(I347*Filme!$B$3,2),0)</f>
        <v>0</v>
      </c>
      <c r="O347" s="53">
        <f t="shared" si="29"/>
        <v>183.5</v>
      </c>
    </row>
    <row r="348" spans="1:15" ht="12.75" customHeight="1">
      <c r="A348" s="48">
        <v>30101620</v>
      </c>
      <c r="B348" s="48" t="s">
        <v>386</v>
      </c>
      <c r="C348" s="49">
        <v>1</v>
      </c>
      <c r="D348" s="50" t="s">
        <v>51</v>
      </c>
      <c r="E348" s="51"/>
      <c r="F348" s="52"/>
      <c r="G348" s="52">
        <v>0</v>
      </c>
      <c r="H348" s="52"/>
      <c r="I348" s="52"/>
      <c r="J348" s="52"/>
      <c r="K348" s="53">
        <f t="shared" si="30"/>
        <v>88.48</v>
      </c>
      <c r="L348" s="53">
        <f t="shared" si="31"/>
        <v>88.48</v>
      </c>
      <c r="M348" s="53">
        <f>IF(E348&gt;0,ROUND(E348*UCO!$A$14,2),0)</f>
        <v>0</v>
      </c>
      <c r="N348" s="53">
        <f>IF(I348&gt;0,ROUND(I348*Filme!$B$3,2),0)</f>
        <v>0</v>
      </c>
      <c r="O348" s="53">
        <f t="shared" si="29"/>
        <v>88.48</v>
      </c>
    </row>
    <row r="349" spans="1:15" ht="12.75" customHeight="1">
      <c r="A349" s="48">
        <v>30101638</v>
      </c>
      <c r="B349" s="48" t="s">
        <v>387</v>
      </c>
      <c r="C349" s="49">
        <v>1</v>
      </c>
      <c r="D349" s="50" t="s">
        <v>53</v>
      </c>
      <c r="E349" s="51"/>
      <c r="F349" s="52"/>
      <c r="G349" s="52">
        <v>0</v>
      </c>
      <c r="H349" s="52"/>
      <c r="I349" s="52"/>
      <c r="J349" s="52"/>
      <c r="K349" s="53">
        <f t="shared" si="30"/>
        <v>144.19999999999999</v>
      </c>
      <c r="L349" s="53">
        <f t="shared" si="31"/>
        <v>144.19999999999999</v>
      </c>
      <c r="M349" s="53">
        <f>IF(E349&gt;0,ROUND(E349*UCO!$A$14,2),0)</f>
        <v>0</v>
      </c>
      <c r="N349" s="53">
        <f>IF(I349&gt;0,ROUND(I349*Filme!$B$3,2),0)</f>
        <v>0</v>
      </c>
      <c r="O349" s="53">
        <f t="shared" si="29"/>
        <v>144.19999999999999</v>
      </c>
    </row>
    <row r="350" spans="1:15" ht="12.75" customHeight="1">
      <c r="A350" s="48">
        <v>30101646</v>
      </c>
      <c r="B350" s="48" t="s">
        <v>388</v>
      </c>
      <c r="C350" s="49">
        <v>1</v>
      </c>
      <c r="D350" s="50" t="s">
        <v>99</v>
      </c>
      <c r="E350" s="51"/>
      <c r="F350" s="52"/>
      <c r="G350" s="52">
        <v>0</v>
      </c>
      <c r="H350" s="52"/>
      <c r="I350" s="52"/>
      <c r="J350" s="52"/>
      <c r="K350" s="53">
        <f t="shared" si="30"/>
        <v>49.16</v>
      </c>
      <c r="L350" s="53">
        <f t="shared" si="31"/>
        <v>49.16</v>
      </c>
      <c r="M350" s="53">
        <f>IF(E350&gt;0,ROUND(E350*UCO!$A$14,2),0)</f>
        <v>0</v>
      </c>
      <c r="N350" s="53">
        <f>IF(I350&gt;0,ROUND(I350*Filme!$B$3,2),0)</f>
        <v>0</v>
      </c>
      <c r="O350" s="53">
        <f t="shared" si="29"/>
        <v>49.16</v>
      </c>
    </row>
    <row r="351" spans="1:15" ht="12.75" customHeight="1">
      <c r="A351" s="59">
        <v>30101654</v>
      </c>
      <c r="B351" s="59" t="s">
        <v>389</v>
      </c>
      <c r="C351" s="60">
        <v>1</v>
      </c>
      <c r="D351" s="61" t="s">
        <v>245</v>
      </c>
      <c r="E351" s="62"/>
      <c r="F351" s="63"/>
      <c r="G351" s="63">
        <v>2</v>
      </c>
      <c r="H351" s="52"/>
      <c r="I351" s="52"/>
      <c r="J351" s="52"/>
      <c r="K351" s="53">
        <v>275.27999999999997</v>
      </c>
      <c r="L351" s="53">
        <f t="shared" ref="L351" si="32">C351*K351</f>
        <v>275.27999999999997</v>
      </c>
      <c r="M351" s="53">
        <f>IF(E351&gt;0,E351*#REF!,0)</f>
        <v>0</v>
      </c>
      <c r="N351" s="53">
        <f>IF(I351&gt;0,I351*#REF!,0)</f>
        <v>0</v>
      </c>
      <c r="O351" s="53">
        <f t="shared" ref="O351" si="33">ROUND(SUM(L351:N351),2)</f>
        <v>275.27999999999997</v>
      </c>
    </row>
    <row r="352" spans="1:15" ht="12.75" customHeight="1">
      <c r="A352" s="48">
        <v>30101662</v>
      </c>
      <c r="B352" s="48" t="s">
        <v>390</v>
      </c>
      <c r="C352" s="49">
        <v>1</v>
      </c>
      <c r="D352" s="50" t="s">
        <v>53</v>
      </c>
      <c r="E352" s="51"/>
      <c r="F352" s="52"/>
      <c r="G352" s="52">
        <v>0</v>
      </c>
      <c r="H352" s="52"/>
      <c r="I352" s="52"/>
      <c r="J352" s="52"/>
      <c r="K352" s="53">
        <f t="shared" si="30"/>
        <v>144.19999999999999</v>
      </c>
      <c r="L352" s="53">
        <f t="shared" si="31"/>
        <v>144.19999999999999</v>
      </c>
      <c r="M352" s="53">
        <f>IF(E352&gt;0,ROUND(E352*UCO!$A$14,2),0)</f>
        <v>0</v>
      </c>
      <c r="N352" s="53">
        <f>IF(I352&gt;0,ROUND(I352*Filme!$B$3,2),0)</f>
        <v>0</v>
      </c>
      <c r="O352" s="53">
        <f t="shared" si="29"/>
        <v>144.19999999999999</v>
      </c>
    </row>
    <row r="353" spans="1:15" ht="12.75" customHeight="1">
      <c r="A353" s="48">
        <v>30101670</v>
      </c>
      <c r="B353" s="48" t="s">
        <v>391</v>
      </c>
      <c r="C353" s="49">
        <v>1</v>
      </c>
      <c r="D353" s="50" t="s">
        <v>93</v>
      </c>
      <c r="E353" s="51"/>
      <c r="F353" s="52">
        <v>1</v>
      </c>
      <c r="G353" s="52">
        <v>2</v>
      </c>
      <c r="H353" s="52"/>
      <c r="I353" s="52"/>
      <c r="J353" s="52"/>
      <c r="K353" s="53">
        <f t="shared" si="30"/>
        <v>250.68</v>
      </c>
      <c r="L353" s="53">
        <f t="shared" si="31"/>
        <v>250.68</v>
      </c>
      <c r="M353" s="53">
        <f>IF(E353&gt;0,ROUND(E353*UCO!$A$14,2),0)</f>
        <v>0</v>
      </c>
      <c r="N353" s="53">
        <f>IF(I353&gt;0,ROUND(I353*Filme!$B$3,2),0)</f>
        <v>0</v>
      </c>
      <c r="O353" s="53">
        <f t="shared" si="29"/>
        <v>250.68</v>
      </c>
    </row>
    <row r="354" spans="1:15" ht="12.75" customHeight="1">
      <c r="A354" s="48">
        <v>30101689</v>
      </c>
      <c r="B354" s="48" t="s">
        <v>392</v>
      </c>
      <c r="C354" s="49">
        <v>1</v>
      </c>
      <c r="D354" s="50" t="s">
        <v>259</v>
      </c>
      <c r="E354" s="51"/>
      <c r="F354" s="52">
        <v>2</v>
      </c>
      <c r="G354" s="52">
        <v>5</v>
      </c>
      <c r="H354" s="52"/>
      <c r="I354" s="52"/>
      <c r="J354" s="52"/>
      <c r="K354" s="53">
        <f t="shared" ref="K354:K378" si="34">VLOOKUP(D354,Porte2026Geral,24,FALSE)</f>
        <v>852.02</v>
      </c>
      <c r="L354" s="53">
        <f t="shared" ref="L354:L378" si="35">ROUND(C354*K354,2)</f>
        <v>852.02</v>
      </c>
      <c r="M354" s="53">
        <f>IF(E354&gt;0,ROUND(E354*UCO!$A$14,2),0)</f>
        <v>0</v>
      </c>
      <c r="N354" s="53">
        <f>IF(I354&gt;0,ROUND(I354*Filme!$B$3,2),0)</f>
        <v>0</v>
      </c>
      <c r="O354" s="53">
        <f t="shared" si="29"/>
        <v>852.02</v>
      </c>
    </row>
    <row r="355" spans="1:15" ht="12.75" customHeight="1">
      <c r="A355" s="48">
        <v>30101697</v>
      </c>
      <c r="B355" s="48" t="s">
        <v>393</v>
      </c>
      <c r="C355" s="49">
        <v>1</v>
      </c>
      <c r="D355" s="50" t="s">
        <v>259</v>
      </c>
      <c r="E355" s="51"/>
      <c r="F355" s="52">
        <v>2</v>
      </c>
      <c r="G355" s="52">
        <v>5</v>
      </c>
      <c r="H355" s="52"/>
      <c r="I355" s="52"/>
      <c r="J355" s="52"/>
      <c r="K355" s="53">
        <f t="shared" si="34"/>
        <v>852.02</v>
      </c>
      <c r="L355" s="53">
        <f t="shared" si="35"/>
        <v>852.02</v>
      </c>
      <c r="M355" s="53">
        <f>IF(E355&gt;0,ROUND(E355*UCO!$A$14,2),0)</f>
        <v>0</v>
      </c>
      <c r="N355" s="53">
        <f>IF(I355&gt;0,ROUND(I355*Filme!$B$3,2),0)</f>
        <v>0</v>
      </c>
      <c r="O355" s="53">
        <f t="shared" si="29"/>
        <v>852.02</v>
      </c>
    </row>
    <row r="356" spans="1:15" ht="12.75" customHeight="1">
      <c r="A356" s="48">
        <v>30101735</v>
      </c>
      <c r="B356" s="48" t="s">
        <v>394</v>
      </c>
      <c r="C356" s="49">
        <v>1</v>
      </c>
      <c r="D356" s="50" t="s">
        <v>137</v>
      </c>
      <c r="E356" s="51"/>
      <c r="F356" s="52"/>
      <c r="G356" s="52">
        <v>0</v>
      </c>
      <c r="H356" s="52"/>
      <c r="I356" s="52"/>
      <c r="J356" s="52"/>
      <c r="K356" s="53">
        <f t="shared" si="34"/>
        <v>104.87</v>
      </c>
      <c r="L356" s="53">
        <f t="shared" si="35"/>
        <v>104.87</v>
      </c>
      <c r="M356" s="53">
        <f>IF(E356&gt;0,ROUND(E356*UCO!$A$14,2),0)</f>
        <v>0</v>
      </c>
      <c r="N356" s="53">
        <f>IF(I356&gt;0,ROUND(I356*Filme!$B$3,2),0)</f>
        <v>0</v>
      </c>
      <c r="O356" s="53">
        <f t="shared" si="29"/>
        <v>104.87</v>
      </c>
    </row>
    <row r="357" spans="1:15" ht="12.75" customHeight="1">
      <c r="A357" s="48">
        <v>30101743</v>
      </c>
      <c r="B357" s="48" t="s">
        <v>395</v>
      </c>
      <c r="C357" s="49">
        <v>1</v>
      </c>
      <c r="D357" s="50" t="s">
        <v>74</v>
      </c>
      <c r="E357" s="51"/>
      <c r="F357" s="52">
        <v>2</v>
      </c>
      <c r="G357" s="52">
        <v>3</v>
      </c>
      <c r="H357" s="52"/>
      <c r="I357" s="52"/>
      <c r="J357" s="52"/>
      <c r="K357" s="53">
        <f t="shared" si="34"/>
        <v>360.46</v>
      </c>
      <c r="L357" s="53">
        <f t="shared" si="35"/>
        <v>360.46</v>
      </c>
      <c r="M357" s="53">
        <f>IF(E357&gt;0,ROUND(E357*UCO!$A$14,2),0)</f>
        <v>0</v>
      </c>
      <c r="N357" s="53">
        <f>IF(I357&gt;0,ROUND(I357*Filme!$B$3,2),0)</f>
        <v>0</v>
      </c>
      <c r="O357" s="53">
        <f t="shared" si="29"/>
        <v>360.46</v>
      </c>
    </row>
    <row r="358" spans="1:15" ht="12.75" customHeight="1">
      <c r="A358" s="48">
        <v>30101751</v>
      </c>
      <c r="B358" s="48" t="s">
        <v>396</v>
      </c>
      <c r="C358" s="49">
        <v>1</v>
      </c>
      <c r="D358" s="50" t="s">
        <v>74</v>
      </c>
      <c r="E358" s="51"/>
      <c r="F358" s="52">
        <v>1</v>
      </c>
      <c r="G358" s="52">
        <v>3</v>
      </c>
      <c r="H358" s="52"/>
      <c r="I358" s="52"/>
      <c r="J358" s="52"/>
      <c r="K358" s="53">
        <f t="shared" si="34"/>
        <v>360.46</v>
      </c>
      <c r="L358" s="53">
        <f t="shared" si="35"/>
        <v>360.46</v>
      </c>
      <c r="M358" s="53">
        <f>IF(E358&gt;0,ROUND(E358*UCO!$A$14,2),0)</f>
        <v>0</v>
      </c>
      <c r="N358" s="53">
        <f>IF(I358&gt;0,ROUND(I358*Filme!$B$3,2),0)</f>
        <v>0</v>
      </c>
      <c r="O358" s="53">
        <f t="shared" si="29"/>
        <v>360.46</v>
      </c>
    </row>
    <row r="359" spans="1:15" ht="12.75" customHeight="1">
      <c r="A359" s="48">
        <v>30101760</v>
      </c>
      <c r="B359" s="48" t="s">
        <v>397</v>
      </c>
      <c r="C359" s="49">
        <v>1</v>
      </c>
      <c r="D359" s="50" t="s">
        <v>74</v>
      </c>
      <c r="E359" s="51"/>
      <c r="F359" s="52">
        <v>2</v>
      </c>
      <c r="G359" s="52">
        <v>3</v>
      </c>
      <c r="H359" s="52"/>
      <c r="I359" s="52"/>
      <c r="J359" s="52"/>
      <c r="K359" s="53">
        <f t="shared" si="34"/>
        <v>360.46</v>
      </c>
      <c r="L359" s="53">
        <f t="shared" si="35"/>
        <v>360.46</v>
      </c>
      <c r="M359" s="53">
        <f>IF(E359&gt;0,ROUND(E359*UCO!$A$14,2),0)</f>
        <v>0</v>
      </c>
      <c r="N359" s="53">
        <f>IF(I359&gt;0,ROUND(I359*Filme!$B$3,2),0)</f>
        <v>0</v>
      </c>
      <c r="O359" s="53">
        <f t="shared" si="29"/>
        <v>360.46</v>
      </c>
    </row>
    <row r="360" spans="1:15" ht="12.75" customHeight="1">
      <c r="A360" s="48">
        <v>30101778</v>
      </c>
      <c r="B360" s="48" t="s">
        <v>398</v>
      </c>
      <c r="C360" s="49">
        <v>1</v>
      </c>
      <c r="D360" s="50" t="s">
        <v>74</v>
      </c>
      <c r="E360" s="51"/>
      <c r="F360" s="52">
        <v>1</v>
      </c>
      <c r="G360" s="52">
        <v>3</v>
      </c>
      <c r="H360" s="52"/>
      <c r="I360" s="52"/>
      <c r="J360" s="52"/>
      <c r="K360" s="53">
        <f t="shared" si="34"/>
        <v>360.46</v>
      </c>
      <c r="L360" s="53">
        <f t="shared" si="35"/>
        <v>360.46</v>
      </c>
      <c r="M360" s="53">
        <f>IF(E360&gt;0,ROUND(E360*UCO!$A$14,2),0)</f>
        <v>0</v>
      </c>
      <c r="N360" s="53">
        <f>IF(I360&gt;0,ROUND(I360*Filme!$B$3,2),0)</f>
        <v>0</v>
      </c>
      <c r="O360" s="53">
        <f t="shared" si="29"/>
        <v>360.46</v>
      </c>
    </row>
    <row r="361" spans="1:15" ht="12.75" customHeight="1">
      <c r="A361" s="48">
        <v>30101786</v>
      </c>
      <c r="B361" s="48" t="s">
        <v>399</v>
      </c>
      <c r="C361" s="49">
        <v>1</v>
      </c>
      <c r="D361" s="50" t="s">
        <v>74</v>
      </c>
      <c r="E361" s="51"/>
      <c r="F361" s="52">
        <v>1</v>
      </c>
      <c r="G361" s="52">
        <v>3</v>
      </c>
      <c r="H361" s="52"/>
      <c r="I361" s="52"/>
      <c r="J361" s="52"/>
      <c r="K361" s="53">
        <f t="shared" si="34"/>
        <v>360.46</v>
      </c>
      <c r="L361" s="53">
        <f t="shared" si="35"/>
        <v>360.46</v>
      </c>
      <c r="M361" s="53">
        <f>IF(E361&gt;0,ROUND(E361*UCO!$A$14,2),0)</f>
        <v>0</v>
      </c>
      <c r="N361" s="53">
        <f>IF(I361&gt;0,ROUND(I361*Filme!$B$3,2),0)</f>
        <v>0</v>
      </c>
      <c r="O361" s="53">
        <f t="shared" si="29"/>
        <v>360.46</v>
      </c>
    </row>
    <row r="362" spans="1:15" ht="12.75" customHeight="1">
      <c r="A362" s="48">
        <v>30101794</v>
      </c>
      <c r="B362" s="48" t="s">
        <v>400</v>
      </c>
      <c r="C362" s="49">
        <v>1</v>
      </c>
      <c r="D362" s="50" t="s">
        <v>51</v>
      </c>
      <c r="E362" s="51"/>
      <c r="F362" s="52"/>
      <c r="G362" s="52">
        <v>0</v>
      </c>
      <c r="H362" s="52"/>
      <c r="I362" s="52"/>
      <c r="J362" s="52"/>
      <c r="K362" s="53">
        <f t="shared" si="34"/>
        <v>88.48</v>
      </c>
      <c r="L362" s="53">
        <f t="shared" si="35"/>
        <v>88.48</v>
      </c>
      <c r="M362" s="53">
        <f>IF(E362&gt;0,ROUND(E362*UCO!$A$14,2),0)</f>
        <v>0</v>
      </c>
      <c r="N362" s="53">
        <f>IF(I362&gt;0,ROUND(I362*Filme!$B$3,2),0)</f>
        <v>0</v>
      </c>
      <c r="O362" s="53">
        <f t="shared" si="29"/>
        <v>88.48</v>
      </c>
    </row>
    <row r="363" spans="1:15" ht="12.75" customHeight="1">
      <c r="A363" s="48">
        <v>30101808</v>
      </c>
      <c r="B363" s="48" t="s">
        <v>401</v>
      </c>
      <c r="C363" s="49">
        <v>1</v>
      </c>
      <c r="D363" s="50" t="s">
        <v>74</v>
      </c>
      <c r="E363" s="51"/>
      <c r="F363" s="52">
        <v>1</v>
      </c>
      <c r="G363" s="52">
        <v>3</v>
      </c>
      <c r="H363" s="52"/>
      <c r="I363" s="52"/>
      <c r="J363" s="52"/>
      <c r="K363" s="53">
        <f t="shared" si="34"/>
        <v>360.46</v>
      </c>
      <c r="L363" s="53">
        <f t="shared" si="35"/>
        <v>360.46</v>
      </c>
      <c r="M363" s="53">
        <f>IF(E363&gt;0,ROUND(E363*UCO!$A$14,2),0)</f>
        <v>0</v>
      </c>
      <c r="N363" s="53">
        <f>IF(I363&gt;0,ROUND(I363*Filme!$B$3,2),0)</f>
        <v>0</v>
      </c>
      <c r="O363" s="53">
        <f t="shared" si="29"/>
        <v>360.46</v>
      </c>
    </row>
    <row r="364" spans="1:15" ht="12.75" customHeight="1">
      <c r="A364" s="48">
        <v>30101816</v>
      </c>
      <c r="B364" s="48" t="s">
        <v>402</v>
      </c>
      <c r="C364" s="49">
        <v>1</v>
      </c>
      <c r="D364" s="50" t="s">
        <v>74</v>
      </c>
      <c r="E364" s="51"/>
      <c r="F364" s="52">
        <v>1</v>
      </c>
      <c r="G364" s="52">
        <v>3</v>
      </c>
      <c r="H364" s="52"/>
      <c r="I364" s="52"/>
      <c r="J364" s="52"/>
      <c r="K364" s="53">
        <f t="shared" si="34"/>
        <v>360.46</v>
      </c>
      <c r="L364" s="53">
        <f t="shared" si="35"/>
        <v>360.46</v>
      </c>
      <c r="M364" s="53">
        <f>IF(E364&gt;0,ROUND(E364*UCO!$A$14,2),0)</f>
        <v>0</v>
      </c>
      <c r="N364" s="53">
        <f>IF(I364&gt;0,ROUND(I364*Filme!$B$3,2),0)</f>
        <v>0</v>
      </c>
      <c r="O364" s="53">
        <f t="shared" si="29"/>
        <v>360.46</v>
      </c>
    </row>
    <row r="365" spans="1:15" ht="12.75" customHeight="1">
      <c r="A365" s="48">
        <v>30101824</v>
      </c>
      <c r="B365" s="48" t="s">
        <v>403</v>
      </c>
      <c r="C365" s="49">
        <v>1</v>
      </c>
      <c r="D365" s="50" t="s">
        <v>339</v>
      </c>
      <c r="E365" s="51"/>
      <c r="F365" s="52">
        <v>1</v>
      </c>
      <c r="G365" s="52">
        <v>3</v>
      </c>
      <c r="H365" s="52"/>
      <c r="I365" s="52"/>
      <c r="J365" s="52"/>
      <c r="K365" s="53">
        <f t="shared" si="34"/>
        <v>909.36</v>
      </c>
      <c r="L365" s="53">
        <f t="shared" si="35"/>
        <v>909.36</v>
      </c>
      <c r="M365" s="53">
        <f>IF(E365&gt;0,ROUND(E365*UCO!$A$14,2),0)</f>
        <v>0</v>
      </c>
      <c r="N365" s="53">
        <f>IF(I365&gt;0,ROUND(I365*Filme!$B$3,2),0)</f>
        <v>0</v>
      </c>
      <c r="O365" s="53">
        <f t="shared" si="29"/>
        <v>909.36</v>
      </c>
    </row>
    <row r="366" spans="1:15" ht="12.75" customHeight="1">
      <c r="A366" s="48">
        <v>30101832</v>
      </c>
      <c r="B366" s="48" t="s">
        <v>404</v>
      </c>
      <c r="C366" s="49">
        <v>1</v>
      </c>
      <c r="D366" s="50" t="s">
        <v>331</v>
      </c>
      <c r="E366" s="51"/>
      <c r="F366" s="52">
        <v>2</v>
      </c>
      <c r="G366" s="52">
        <v>4</v>
      </c>
      <c r="H366" s="52"/>
      <c r="I366" s="52"/>
      <c r="J366" s="52"/>
      <c r="K366" s="53">
        <f t="shared" si="34"/>
        <v>1091.25</v>
      </c>
      <c r="L366" s="53">
        <f t="shared" si="35"/>
        <v>1091.25</v>
      </c>
      <c r="M366" s="53">
        <f>IF(E366&gt;0,ROUND(E366*UCO!$A$14,2),0)</f>
        <v>0</v>
      </c>
      <c r="N366" s="53">
        <f>IF(I366&gt;0,ROUND(I366*Filme!$B$3,2),0)</f>
        <v>0</v>
      </c>
      <c r="O366" s="53">
        <f t="shared" si="29"/>
        <v>1091.25</v>
      </c>
    </row>
    <row r="367" spans="1:15" ht="12.75" customHeight="1">
      <c r="A367" s="48">
        <v>30101840</v>
      </c>
      <c r="B367" s="48" t="s">
        <v>405</v>
      </c>
      <c r="C367" s="49">
        <v>1</v>
      </c>
      <c r="D367" s="50" t="s">
        <v>137</v>
      </c>
      <c r="E367" s="51"/>
      <c r="F367" s="52"/>
      <c r="G367" s="52">
        <v>0</v>
      </c>
      <c r="H367" s="52"/>
      <c r="I367" s="52"/>
      <c r="J367" s="52"/>
      <c r="K367" s="53">
        <f t="shared" si="34"/>
        <v>104.87</v>
      </c>
      <c r="L367" s="53">
        <f t="shared" si="35"/>
        <v>104.87</v>
      </c>
      <c r="M367" s="53">
        <f>IF(E367&gt;0,ROUND(E367*UCO!$A$14,2),0)</f>
        <v>0</v>
      </c>
      <c r="N367" s="53">
        <f>IF(I367&gt;0,ROUND(I367*Filme!$B$3,2),0)</f>
        <v>0</v>
      </c>
      <c r="O367" s="53">
        <f t="shared" si="29"/>
        <v>104.87</v>
      </c>
    </row>
    <row r="368" spans="1:15" ht="12.75" customHeight="1">
      <c r="A368" s="48">
        <v>30101859</v>
      </c>
      <c r="B368" s="48" t="s">
        <v>406</v>
      </c>
      <c r="C368" s="49">
        <v>1</v>
      </c>
      <c r="D368" s="50" t="s">
        <v>65</v>
      </c>
      <c r="E368" s="51"/>
      <c r="F368" s="52"/>
      <c r="G368" s="52">
        <v>2</v>
      </c>
      <c r="H368" s="52"/>
      <c r="I368" s="52"/>
      <c r="J368" s="52"/>
      <c r="K368" s="53">
        <f t="shared" si="34"/>
        <v>65.56</v>
      </c>
      <c r="L368" s="53">
        <f t="shared" si="35"/>
        <v>65.56</v>
      </c>
      <c r="M368" s="53">
        <f>IF(E368&gt;0,ROUND(E368*UCO!$A$14,2),0)</f>
        <v>0</v>
      </c>
      <c r="N368" s="53">
        <f>IF(I368&gt;0,ROUND(I368*Filme!$B$3,2),0)</f>
        <v>0</v>
      </c>
      <c r="O368" s="53">
        <f t="shared" si="29"/>
        <v>65.56</v>
      </c>
    </row>
    <row r="369" spans="1:15" ht="12.75" customHeight="1">
      <c r="A369" s="48">
        <v>30101867</v>
      </c>
      <c r="B369" s="48" t="s">
        <v>407</v>
      </c>
      <c r="C369" s="49">
        <v>1</v>
      </c>
      <c r="D369" s="50" t="s">
        <v>339</v>
      </c>
      <c r="E369" s="51"/>
      <c r="F369" s="52">
        <v>1</v>
      </c>
      <c r="G369" s="52">
        <v>4</v>
      </c>
      <c r="H369" s="52"/>
      <c r="I369" s="52"/>
      <c r="J369" s="52"/>
      <c r="K369" s="53">
        <f t="shared" si="34"/>
        <v>909.36</v>
      </c>
      <c r="L369" s="53">
        <f t="shared" si="35"/>
        <v>909.36</v>
      </c>
      <c r="M369" s="53">
        <f>IF(E369&gt;0,ROUND(E369*UCO!$A$14,2),0)</f>
        <v>0</v>
      </c>
      <c r="N369" s="53">
        <f>IF(I369&gt;0,ROUND(I369*Filme!$B$3,2),0)</f>
        <v>0</v>
      </c>
      <c r="O369" s="53">
        <f t="shared" si="29"/>
        <v>909.36</v>
      </c>
    </row>
    <row r="370" spans="1:15" ht="12.75" customHeight="1">
      <c r="A370" s="48">
        <v>30101875</v>
      </c>
      <c r="B370" s="48" t="s">
        <v>408</v>
      </c>
      <c r="C370" s="49">
        <v>1</v>
      </c>
      <c r="D370" s="50" t="s">
        <v>339</v>
      </c>
      <c r="E370" s="51"/>
      <c r="F370" s="52">
        <v>1</v>
      </c>
      <c r="G370" s="52">
        <v>4</v>
      </c>
      <c r="H370" s="52"/>
      <c r="I370" s="52"/>
      <c r="J370" s="52"/>
      <c r="K370" s="53">
        <f t="shared" si="34"/>
        <v>909.36</v>
      </c>
      <c r="L370" s="53">
        <f t="shared" si="35"/>
        <v>909.36</v>
      </c>
      <c r="M370" s="53">
        <f>IF(E370&gt;0,ROUND(E370*UCO!$A$14,2),0)</f>
        <v>0</v>
      </c>
      <c r="N370" s="53">
        <f>IF(I370&gt;0,ROUND(I370*Filme!$B$3,2),0)</f>
        <v>0</v>
      </c>
      <c r="O370" s="53">
        <f t="shared" si="29"/>
        <v>909.36</v>
      </c>
    </row>
    <row r="371" spans="1:15" ht="12.75" customHeight="1">
      <c r="A371" s="48">
        <v>30101883</v>
      </c>
      <c r="B371" s="48" t="s">
        <v>409</v>
      </c>
      <c r="C371" s="49">
        <v>1</v>
      </c>
      <c r="D371" s="50" t="s">
        <v>335</v>
      </c>
      <c r="E371" s="51"/>
      <c r="F371" s="52">
        <v>1</v>
      </c>
      <c r="G371" s="52">
        <v>5</v>
      </c>
      <c r="H371" s="52"/>
      <c r="I371" s="52"/>
      <c r="J371" s="52"/>
      <c r="K371" s="53">
        <f t="shared" si="34"/>
        <v>991.29</v>
      </c>
      <c r="L371" s="53">
        <f t="shared" si="35"/>
        <v>991.29</v>
      </c>
      <c r="M371" s="53">
        <f>IF(E371&gt;0,ROUND(E371*UCO!$A$14,2),0)</f>
        <v>0</v>
      </c>
      <c r="N371" s="53">
        <f>IF(I371&gt;0,ROUND(I371*Filme!$B$3,2),0)</f>
        <v>0</v>
      </c>
      <c r="O371" s="53">
        <f t="shared" si="29"/>
        <v>991.29</v>
      </c>
    </row>
    <row r="372" spans="1:15" ht="12.75" customHeight="1">
      <c r="A372" s="48">
        <v>30101891</v>
      </c>
      <c r="B372" s="48" t="s">
        <v>410</v>
      </c>
      <c r="C372" s="49">
        <v>1</v>
      </c>
      <c r="D372" s="50" t="s">
        <v>102</v>
      </c>
      <c r="E372" s="51"/>
      <c r="F372" s="52"/>
      <c r="G372" s="52">
        <v>2</v>
      </c>
      <c r="H372" s="52"/>
      <c r="I372" s="52"/>
      <c r="J372" s="52"/>
      <c r="K372" s="53">
        <f t="shared" si="34"/>
        <v>183.5</v>
      </c>
      <c r="L372" s="53">
        <f t="shared" si="35"/>
        <v>183.5</v>
      </c>
      <c r="M372" s="53">
        <f>IF(E372&gt;0,ROUND(E372*UCO!$A$14,2),0)</f>
        <v>0</v>
      </c>
      <c r="N372" s="53">
        <f>IF(I372&gt;0,ROUND(I372*Filme!$B$3,2),0)</f>
        <v>0</v>
      </c>
      <c r="O372" s="53">
        <f t="shared" si="29"/>
        <v>183.5</v>
      </c>
    </row>
    <row r="373" spans="1:15" ht="12.75" customHeight="1">
      <c r="A373" s="48">
        <v>30101905</v>
      </c>
      <c r="B373" s="48" t="s">
        <v>411</v>
      </c>
      <c r="C373" s="49">
        <v>1</v>
      </c>
      <c r="D373" s="50" t="s">
        <v>65</v>
      </c>
      <c r="E373" s="51"/>
      <c r="F373" s="52"/>
      <c r="G373" s="52">
        <v>2</v>
      </c>
      <c r="H373" s="52"/>
      <c r="I373" s="52"/>
      <c r="J373" s="52"/>
      <c r="K373" s="53">
        <f t="shared" si="34"/>
        <v>65.56</v>
      </c>
      <c r="L373" s="53">
        <f t="shared" si="35"/>
        <v>65.56</v>
      </c>
      <c r="M373" s="53">
        <f>IF(E373&gt;0,ROUND(E373*UCO!$A$14,2),0)</f>
        <v>0</v>
      </c>
      <c r="N373" s="53">
        <f>IF(I373&gt;0,ROUND(I373*Filme!$B$3,2),0)</f>
        <v>0</v>
      </c>
      <c r="O373" s="53">
        <f t="shared" si="29"/>
        <v>65.56</v>
      </c>
    </row>
    <row r="374" spans="1:15" ht="12.75" customHeight="1">
      <c r="A374" s="48">
        <v>30101913</v>
      </c>
      <c r="B374" s="48" t="s">
        <v>412</v>
      </c>
      <c r="C374" s="49">
        <v>1</v>
      </c>
      <c r="D374" s="50" t="s">
        <v>93</v>
      </c>
      <c r="E374" s="51"/>
      <c r="F374" s="52">
        <v>1</v>
      </c>
      <c r="G374" s="52">
        <v>1</v>
      </c>
      <c r="H374" s="52"/>
      <c r="I374" s="52"/>
      <c r="J374" s="52"/>
      <c r="K374" s="53">
        <f t="shared" si="34"/>
        <v>250.68</v>
      </c>
      <c r="L374" s="53">
        <f t="shared" si="35"/>
        <v>250.68</v>
      </c>
      <c r="M374" s="53">
        <f>IF(E374&gt;0,ROUND(E374*UCO!$A$14,2),0)</f>
        <v>0</v>
      </c>
      <c r="N374" s="53">
        <f>IF(I374&gt;0,ROUND(I374*Filme!$B$3,2),0)</f>
        <v>0</v>
      </c>
      <c r="O374" s="53">
        <f t="shared" si="29"/>
        <v>250.68</v>
      </c>
    </row>
    <row r="375" spans="1:15" ht="12.75" customHeight="1">
      <c r="A375" s="48">
        <v>30101921</v>
      </c>
      <c r="B375" s="48" t="s">
        <v>413</v>
      </c>
      <c r="C375" s="49">
        <v>1</v>
      </c>
      <c r="D375" s="50" t="s">
        <v>102</v>
      </c>
      <c r="E375" s="51"/>
      <c r="F375" s="52">
        <v>1</v>
      </c>
      <c r="G375" s="52">
        <v>0</v>
      </c>
      <c r="H375" s="52"/>
      <c r="I375" s="52"/>
      <c r="J375" s="52"/>
      <c r="K375" s="53">
        <f t="shared" si="34"/>
        <v>183.5</v>
      </c>
      <c r="L375" s="53">
        <f t="shared" si="35"/>
        <v>183.5</v>
      </c>
      <c r="M375" s="53">
        <f>IF(E375&gt;0,ROUND(E375*UCO!$A$14,2),0)</f>
        <v>0</v>
      </c>
      <c r="N375" s="53">
        <f>IF(I375&gt;0,ROUND(I375*Filme!$B$3,2),0)</f>
        <v>0</v>
      </c>
      <c r="O375" s="53">
        <f t="shared" si="29"/>
        <v>183.5</v>
      </c>
    </row>
    <row r="376" spans="1:15" ht="12.75" customHeight="1">
      <c r="A376" s="48">
        <v>30101930</v>
      </c>
      <c r="B376" s="48" t="s">
        <v>414</v>
      </c>
      <c r="C376" s="49">
        <v>1</v>
      </c>
      <c r="D376" s="50" t="s">
        <v>51</v>
      </c>
      <c r="E376" s="51"/>
      <c r="F376" s="52"/>
      <c r="G376" s="52">
        <v>0</v>
      </c>
      <c r="H376" s="52"/>
      <c r="I376" s="52"/>
      <c r="J376" s="52"/>
      <c r="K376" s="53">
        <f t="shared" si="34"/>
        <v>88.48</v>
      </c>
      <c r="L376" s="53">
        <f t="shared" si="35"/>
        <v>88.48</v>
      </c>
      <c r="M376" s="53">
        <f>IF(E376&gt;0,ROUND(E376*UCO!$A$14,2),0)</f>
        <v>0</v>
      </c>
      <c r="N376" s="53">
        <f>IF(I376&gt;0,ROUND(I376*Filme!$B$3,2),0)</f>
        <v>0</v>
      </c>
      <c r="O376" s="53">
        <f t="shared" si="29"/>
        <v>88.48</v>
      </c>
    </row>
    <row r="377" spans="1:15">
      <c r="A377" s="48">
        <v>30101948</v>
      </c>
      <c r="B377" s="48" t="s">
        <v>415</v>
      </c>
      <c r="C377" s="49">
        <v>1</v>
      </c>
      <c r="D377" s="50" t="s">
        <v>53</v>
      </c>
      <c r="E377" s="51"/>
      <c r="F377" s="52">
        <v>1</v>
      </c>
      <c r="G377" s="52">
        <v>2</v>
      </c>
      <c r="H377" s="52"/>
      <c r="I377" s="52"/>
      <c r="J377" s="52"/>
      <c r="K377" s="53">
        <f t="shared" si="34"/>
        <v>144.19999999999999</v>
      </c>
      <c r="L377" s="53">
        <f t="shared" si="35"/>
        <v>144.19999999999999</v>
      </c>
      <c r="M377" s="53">
        <f>IF(E377&gt;0,ROUND(E377*UCO!$A$14,2),0)</f>
        <v>0</v>
      </c>
      <c r="N377" s="53">
        <f>IF(I377&gt;0,ROUND(I377*Filme!$B$3,2),0)</f>
        <v>0</v>
      </c>
      <c r="O377" s="53">
        <f t="shared" si="29"/>
        <v>144.19999999999999</v>
      </c>
    </row>
    <row r="378" spans="1:15">
      <c r="A378" s="48">
        <v>30101956</v>
      </c>
      <c r="B378" s="48" t="s">
        <v>416</v>
      </c>
      <c r="C378" s="49">
        <v>1</v>
      </c>
      <c r="D378" s="50" t="s">
        <v>51</v>
      </c>
      <c r="E378" s="51"/>
      <c r="F378" s="52">
        <v>1</v>
      </c>
      <c r="G378" s="52">
        <v>2</v>
      </c>
      <c r="H378" s="52"/>
      <c r="I378" s="52"/>
      <c r="J378" s="52"/>
      <c r="K378" s="53">
        <f t="shared" si="34"/>
        <v>88.48</v>
      </c>
      <c r="L378" s="53">
        <f t="shared" si="35"/>
        <v>88.48</v>
      </c>
      <c r="M378" s="53">
        <f>IF(E378&gt;0,ROUND(E378*UCO!$A$14,2),0)</f>
        <v>0</v>
      </c>
      <c r="N378" s="53">
        <f>IF(I378&gt;0,ROUND(I378*Filme!$B$3,2),0)</f>
        <v>0</v>
      </c>
      <c r="O378" s="53">
        <f t="shared" si="29"/>
        <v>88.48</v>
      </c>
    </row>
    <row r="379" spans="1:15" ht="39.75" customHeight="1">
      <c r="A379" s="129" t="s">
        <v>417</v>
      </c>
      <c r="B379" s="130"/>
      <c r="C379" s="130"/>
      <c r="D379" s="130"/>
      <c r="E379" s="130"/>
      <c r="F379" s="130"/>
      <c r="G379" s="130"/>
      <c r="H379" s="130"/>
      <c r="I379" s="130"/>
      <c r="J379" s="130"/>
      <c r="K379" s="130"/>
      <c r="L379" s="130"/>
      <c r="M379" s="130"/>
      <c r="N379" s="130"/>
      <c r="O379" s="130"/>
    </row>
    <row r="380" spans="1:15" ht="42.75" customHeight="1">
      <c r="A380" s="129" t="s">
        <v>418</v>
      </c>
      <c r="B380" s="130"/>
      <c r="C380" s="130"/>
      <c r="D380" s="130"/>
      <c r="E380" s="130"/>
      <c r="F380" s="130"/>
      <c r="G380" s="130"/>
      <c r="H380" s="130"/>
      <c r="I380" s="130"/>
      <c r="J380" s="130"/>
      <c r="K380" s="130"/>
      <c r="L380" s="130"/>
      <c r="M380" s="130"/>
      <c r="N380" s="130"/>
      <c r="O380" s="130"/>
    </row>
    <row r="381" spans="1:15" ht="22.5" customHeight="1">
      <c r="A381" s="129" t="s">
        <v>419</v>
      </c>
      <c r="B381" s="130"/>
      <c r="C381" s="130"/>
      <c r="D381" s="130"/>
      <c r="E381" s="130"/>
      <c r="F381" s="130"/>
      <c r="G381" s="130"/>
      <c r="H381" s="130"/>
      <c r="I381" s="130"/>
      <c r="J381" s="130"/>
      <c r="K381" s="130"/>
      <c r="L381" s="130"/>
      <c r="M381" s="130"/>
      <c r="N381" s="130"/>
      <c r="O381" s="130"/>
    </row>
    <row r="382" spans="1:15" ht="22.5" customHeight="1">
      <c r="A382" s="129" t="s">
        <v>420</v>
      </c>
      <c r="B382" s="130"/>
      <c r="C382" s="130"/>
      <c r="D382" s="130"/>
      <c r="E382" s="130"/>
      <c r="F382" s="130"/>
      <c r="G382" s="130"/>
      <c r="H382" s="130"/>
      <c r="I382" s="130"/>
      <c r="J382" s="130"/>
      <c r="K382" s="130"/>
      <c r="L382" s="130"/>
      <c r="M382" s="130"/>
      <c r="N382" s="130"/>
      <c r="O382" s="130"/>
    </row>
    <row r="383" spans="1:15" ht="22.5" customHeight="1">
      <c r="A383" s="129" t="s">
        <v>421</v>
      </c>
      <c r="B383" s="130"/>
      <c r="C383" s="130"/>
      <c r="D383" s="130"/>
      <c r="E383" s="130"/>
      <c r="F383" s="130"/>
      <c r="G383" s="130"/>
      <c r="H383" s="130"/>
      <c r="I383" s="130"/>
      <c r="J383" s="130"/>
      <c r="K383" s="130"/>
      <c r="L383" s="130"/>
      <c r="M383" s="130"/>
      <c r="N383" s="130"/>
      <c r="O383" s="130"/>
    </row>
    <row r="384" spans="1:15" ht="22.5" customHeight="1">
      <c r="A384" s="129" t="s">
        <v>422</v>
      </c>
      <c r="B384" s="130"/>
      <c r="C384" s="130"/>
      <c r="D384" s="130"/>
      <c r="E384" s="130"/>
      <c r="F384" s="130"/>
      <c r="G384" s="130"/>
      <c r="H384" s="130"/>
      <c r="I384" s="130"/>
      <c r="J384" s="130"/>
      <c r="K384" s="130"/>
      <c r="L384" s="130"/>
      <c r="M384" s="130"/>
      <c r="N384" s="130"/>
      <c r="O384" s="130"/>
    </row>
    <row r="385" spans="1:15" ht="22.5" customHeight="1">
      <c r="A385" s="129" t="s">
        <v>423</v>
      </c>
      <c r="B385" s="130"/>
      <c r="C385" s="130"/>
      <c r="D385" s="130"/>
      <c r="E385" s="130"/>
      <c r="F385" s="130"/>
      <c r="G385" s="130"/>
      <c r="H385" s="130"/>
      <c r="I385" s="130"/>
      <c r="J385" s="130"/>
      <c r="K385" s="130"/>
      <c r="L385" s="130"/>
      <c r="M385" s="130"/>
      <c r="N385" s="130"/>
      <c r="O385" s="130"/>
    </row>
    <row r="386" spans="1:15" ht="22.5" customHeight="1">
      <c r="A386" s="129" t="s">
        <v>424</v>
      </c>
      <c r="B386" s="130"/>
      <c r="C386" s="130"/>
      <c r="D386" s="130"/>
      <c r="E386" s="130"/>
      <c r="F386" s="130"/>
      <c r="G386" s="130"/>
      <c r="H386" s="130"/>
      <c r="I386" s="130"/>
      <c r="J386" s="130"/>
      <c r="K386" s="130"/>
      <c r="L386" s="130"/>
      <c r="M386" s="130"/>
      <c r="N386" s="130"/>
      <c r="O386" s="130"/>
    </row>
    <row r="387" spans="1:15" ht="22.5" customHeight="1">
      <c r="A387" s="129" t="s">
        <v>425</v>
      </c>
      <c r="B387" s="130"/>
      <c r="C387" s="130"/>
      <c r="D387" s="130"/>
      <c r="E387" s="130"/>
      <c r="F387" s="130"/>
      <c r="G387" s="130"/>
      <c r="H387" s="130"/>
      <c r="I387" s="130"/>
      <c r="J387" s="130"/>
      <c r="K387" s="130"/>
      <c r="L387" s="130"/>
      <c r="M387" s="130"/>
      <c r="N387" s="130"/>
      <c r="O387" s="130"/>
    </row>
    <row r="388" spans="1:15" ht="27.75" customHeight="1">
      <c r="A388" s="129" t="s">
        <v>426</v>
      </c>
      <c r="B388" s="130"/>
      <c r="C388" s="130"/>
      <c r="D388" s="130"/>
      <c r="E388" s="130"/>
      <c r="F388" s="130"/>
      <c r="G388" s="130"/>
      <c r="H388" s="130"/>
      <c r="I388" s="130"/>
      <c r="J388" s="130"/>
      <c r="K388" s="130"/>
      <c r="L388" s="130"/>
      <c r="M388" s="130"/>
      <c r="N388" s="130"/>
      <c r="O388" s="130"/>
    </row>
    <row r="389" spans="1:15" ht="12.75" customHeight="1">
      <c r="A389" s="129" t="s">
        <v>427</v>
      </c>
      <c r="B389" s="130"/>
      <c r="C389" s="130"/>
      <c r="D389" s="130"/>
      <c r="E389" s="130"/>
      <c r="F389" s="130"/>
      <c r="G389" s="130"/>
      <c r="H389" s="130"/>
      <c r="I389" s="130"/>
      <c r="J389" s="130"/>
      <c r="K389" s="130"/>
      <c r="L389" s="130"/>
      <c r="M389" s="130"/>
      <c r="N389" s="130"/>
      <c r="O389" s="130"/>
    </row>
    <row r="390" spans="1:15" ht="25.5" customHeight="1">
      <c r="A390" s="131" t="s">
        <v>428</v>
      </c>
      <c r="B390" s="132"/>
      <c r="C390" s="132"/>
      <c r="D390" s="132"/>
      <c r="E390" s="132"/>
      <c r="F390" s="132"/>
      <c r="G390" s="132"/>
      <c r="H390" s="132"/>
      <c r="I390" s="132"/>
      <c r="J390" s="132"/>
      <c r="K390" s="132"/>
      <c r="L390" s="132"/>
      <c r="M390" s="132"/>
      <c r="N390" s="132"/>
      <c r="O390" s="132"/>
    </row>
    <row r="391" spans="1:15" ht="12.75" customHeight="1">
      <c r="A391" s="48">
        <v>30201012</v>
      </c>
      <c r="B391" s="48" t="s">
        <v>429</v>
      </c>
      <c r="C391" s="49">
        <v>1</v>
      </c>
      <c r="D391" s="50" t="s">
        <v>51</v>
      </c>
      <c r="E391" s="51"/>
      <c r="F391" s="52"/>
      <c r="G391" s="52">
        <v>0</v>
      </c>
      <c r="H391" s="52"/>
      <c r="I391" s="52"/>
      <c r="J391" s="52"/>
      <c r="K391" s="53">
        <f t="shared" ref="K391:K401" si="36">VLOOKUP(D391,Porte2026Geral,24,FALSE)</f>
        <v>88.48</v>
      </c>
      <c r="L391" s="53">
        <f t="shared" ref="L391:L401" si="37">ROUND(C391*K391,2)</f>
        <v>88.48</v>
      </c>
      <c r="M391" s="53">
        <f>IF(E391&gt;0,ROUND(E391*UCO!$A$14,2),0)</f>
        <v>0</v>
      </c>
      <c r="N391" s="53">
        <f>IF(I391&gt;0,ROUND(I391*Filme!$B$3,2),0)</f>
        <v>0</v>
      </c>
      <c r="O391" s="53">
        <f t="shared" ref="O391:O401" si="38">ROUND(L391+M391+N391,2)</f>
        <v>88.48</v>
      </c>
    </row>
    <row r="392" spans="1:15" ht="12.75" customHeight="1">
      <c r="A392" s="48">
        <v>30201020</v>
      </c>
      <c r="B392" s="48" t="s">
        <v>430</v>
      </c>
      <c r="C392" s="49">
        <v>1</v>
      </c>
      <c r="D392" s="50" t="s">
        <v>74</v>
      </c>
      <c r="E392" s="51"/>
      <c r="F392" s="52">
        <v>2</v>
      </c>
      <c r="G392" s="52">
        <v>3</v>
      </c>
      <c r="H392" s="52"/>
      <c r="I392" s="52"/>
      <c r="J392" s="52"/>
      <c r="K392" s="53">
        <f t="shared" si="36"/>
        <v>360.46</v>
      </c>
      <c r="L392" s="53">
        <f t="shared" si="37"/>
        <v>360.46</v>
      </c>
      <c r="M392" s="53">
        <f>IF(E392&gt;0,ROUND(E392*UCO!$A$14,2),0)</f>
        <v>0</v>
      </c>
      <c r="N392" s="53">
        <f>IF(I392&gt;0,ROUND(I392*Filme!$B$3,2),0)</f>
        <v>0</v>
      </c>
      <c r="O392" s="53">
        <f t="shared" si="38"/>
        <v>360.46</v>
      </c>
    </row>
    <row r="393" spans="1:15" ht="12.75" customHeight="1">
      <c r="A393" s="48">
        <v>30201039</v>
      </c>
      <c r="B393" s="48" t="s">
        <v>431</v>
      </c>
      <c r="C393" s="49">
        <v>1</v>
      </c>
      <c r="D393" s="50" t="s">
        <v>291</v>
      </c>
      <c r="E393" s="51"/>
      <c r="F393" s="52">
        <v>2</v>
      </c>
      <c r="G393" s="52">
        <v>3</v>
      </c>
      <c r="H393" s="52"/>
      <c r="I393" s="52"/>
      <c r="J393" s="52"/>
      <c r="K393" s="53">
        <f t="shared" si="36"/>
        <v>709.46</v>
      </c>
      <c r="L393" s="53">
        <f t="shared" si="37"/>
        <v>709.46</v>
      </c>
      <c r="M393" s="53">
        <f>IF(E393&gt;0,ROUND(E393*UCO!$A$14,2),0)</f>
        <v>0</v>
      </c>
      <c r="N393" s="53">
        <f>IF(I393&gt;0,ROUND(I393*Filme!$B$3,2),0)</f>
        <v>0</v>
      </c>
      <c r="O393" s="53">
        <f t="shared" si="38"/>
        <v>709.46</v>
      </c>
    </row>
    <row r="394" spans="1:15" ht="12.75" customHeight="1">
      <c r="A394" s="48">
        <v>30201047</v>
      </c>
      <c r="B394" s="48" t="s">
        <v>432</v>
      </c>
      <c r="C394" s="49">
        <v>1</v>
      </c>
      <c r="D394" s="50" t="s">
        <v>433</v>
      </c>
      <c r="E394" s="51"/>
      <c r="F394" s="52">
        <v>2</v>
      </c>
      <c r="G394" s="52">
        <v>5</v>
      </c>
      <c r="H394" s="52"/>
      <c r="I394" s="52"/>
      <c r="J394" s="52"/>
      <c r="K394" s="53">
        <f t="shared" si="36"/>
        <v>1269.81</v>
      </c>
      <c r="L394" s="53">
        <f t="shared" si="37"/>
        <v>1269.81</v>
      </c>
      <c r="M394" s="53">
        <f>IF(E394&gt;0,ROUND(E394*UCO!$A$14,2),0)</f>
        <v>0</v>
      </c>
      <c r="N394" s="53">
        <f>IF(I394&gt;0,ROUND(I394*Filme!$B$3,2),0)</f>
        <v>0</v>
      </c>
      <c r="O394" s="53">
        <f t="shared" si="38"/>
        <v>1269.81</v>
      </c>
    </row>
    <row r="395" spans="1:15" ht="12.75" customHeight="1">
      <c r="A395" s="48">
        <v>30201055</v>
      </c>
      <c r="B395" s="48" t="s">
        <v>434</v>
      </c>
      <c r="C395" s="49">
        <v>1</v>
      </c>
      <c r="D395" s="50" t="s">
        <v>51</v>
      </c>
      <c r="E395" s="51"/>
      <c r="F395" s="52">
        <v>1</v>
      </c>
      <c r="G395" s="52">
        <v>0</v>
      </c>
      <c r="H395" s="52"/>
      <c r="I395" s="52"/>
      <c r="J395" s="52"/>
      <c r="K395" s="53">
        <f t="shared" si="36"/>
        <v>88.48</v>
      </c>
      <c r="L395" s="53">
        <f t="shared" si="37"/>
        <v>88.48</v>
      </c>
      <c r="M395" s="53">
        <f>IF(E395&gt;0,ROUND(E395*UCO!$A$14,2),0)</f>
        <v>0</v>
      </c>
      <c r="N395" s="53">
        <f>IF(I395&gt;0,ROUND(I395*Filme!$B$3,2),0)</f>
        <v>0</v>
      </c>
      <c r="O395" s="53">
        <f t="shared" si="38"/>
        <v>88.48</v>
      </c>
    </row>
    <row r="396" spans="1:15" ht="12.75" customHeight="1">
      <c r="A396" s="48">
        <v>30201063</v>
      </c>
      <c r="B396" s="48" t="s">
        <v>435</v>
      </c>
      <c r="C396" s="49">
        <v>1</v>
      </c>
      <c r="D396" s="50" t="s">
        <v>137</v>
      </c>
      <c r="E396" s="51"/>
      <c r="F396" s="52"/>
      <c r="G396" s="52">
        <v>0</v>
      </c>
      <c r="H396" s="52"/>
      <c r="I396" s="52"/>
      <c r="J396" s="52"/>
      <c r="K396" s="53">
        <f t="shared" si="36"/>
        <v>104.87</v>
      </c>
      <c r="L396" s="53">
        <f t="shared" si="37"/>
        <v>104.87</v>
      </c>
      <c r="M396" s="53">
        <f>IF(E396&gt;0,ROUND(E396*UCO!$A$14,2),0)</f>
        <v>0</v>
      </c>
      <c r="N396" s="53">
        <f>IF(I396&gt;0,ROUND(I396*Filme!$B$3,2),0)</f>
        <v>0</v>
      </c>
      <c r="O396" s="53">
        <f t="shared" si="38"/>
        <v>104.87</v>
      </c>
    </row>
    <row r="397" spans="1:15" ht="12.75" customHeight="1">
      <c r="A397" s="48">
        <v>30201071</v>
      </c>
      <c r="B397" s="48" t="s">
        <v>436</v>
      </c>
      <c r="C397" s="49">
        <v>1</v>
      </c>
      <c r="D397" s="50" t="s">
        <v>335</v>
      </c>
      <c r="E397" s="51"/>
      <c r="F397" s="52">
        <v>1</v>
      </c>
      <c r="G397" s="52">
        <v>4</v>
      </c>
      <c r="H397" s="52"/>
      <c r="I397" s="52"/>
      <c r="J397" s="52"/>
      <c r="K397" s="53">
        <f t="shared" si="36"/>
        <v>991.29</v>
      </c>
      <c r="L397" s="53">
        <f t="shared" si="37"/>
        <v>991.29</v>
      </c>
      <c r="M397" s="53">
        <f>IF(E397&gt;0,ROUND(E397*UCO!$A$14,2),0)</f>
        <v>0</v>
      </c>
      <c r="N397" s="53">
        <f>IF(I397&gt;0,ROUND(I397*Filme!$B$3,2),0)</f>
        <v>0</v>
      </c>
      <c r="O397" s="53">
        <f t="shared" si="38"/>
        <v>991.29</v>
      </c>
    </row>
    <row r="398" spans="1:15" ht="12.75" customHeight="1">
      <c r="A398" s="48">
        <v>30201080</v>
      </c>
      <c r="B398" s="48" t="s">
        <v>437</v>
      </c>
      <c r="C398" s="49">
        <v>1</v>
      </c>
      <c r="D398" s="50" t="s">
        <v>333</v>
      </c>
      <c r="E398" s="51"/>
      <c r="F398" s="52">
        <v>1</v>
      </c>
      <c r="G398" s="52">
        <v>3</v>
      </c>
      <c r="H398" s="52"/>
      <c r="I398" s="52"/>
      <c r="J398" s="52"/>
      <c r="K398" s="53">
        <f t="shared" si="36"/>
        <v>417.82</v>
      </c>
      <c r="L398" s="53">
        <f t="shared" si="37"/>
        <v>417.82</v>
      </c>
      <c r="M398" s="53">
        <f>IF(E398&gt;0,ROUND(E398*UCO!$A$14,2),0)</f>
        <v>0</v>
      </c>
      <c r="N398" s="53">
        <f>IF(I398&gt;0,ROUND(I398*Filme!$B$3,2),0)</f>
        <v>0</v>
      </c>
      <c r="O398" s="53">
        <f t="shared" si="38"/>
        <v>417.82</v>
      </c>
    </row>
    <row r="399" spans="1:15" ht="12.75" customHeight="1">
      <c r="A399" s="48">
        <v>30201098</v>
      </c>
      <c r="B399" s="48" t="s">
        <v>438</v>
      </c>
      <c r="C399" s="49">
        <v>1</v>
      </c>
      <c r="D399" s="50" t="s">
        <v>433</v>
      </c>
      <c r="E399" s="51"/>
      <c r="F399" s="52">
        <v>2</v>
      </c>
      <c r="G399" s="52">
        <v>5</v>
      </c>
      <c r="H399" s="52"/>
      <c r="I399" s="52"/>
      <c r="J399" s="52"/>
      <c r="K399" s="53">
        <f t="shared" si="36"/>
        <v>1269.81</v>
      </c>
      <c r="L399" s="53">
        <f t="shared" si="37"/>
        <v>1269.81</v>
      </c>
      <c r="M399" s="53">
        <f>IF(E399&gt;0,ROUND(E399*UCO!$A$14,2),0)</f>
        <v>0</v>
      </c>
      <c r="N399" s="53">
        <f>IF(I399&gt;0,ROUND(I399*Filme!$B$3,2),0)</f>
        <v>0</v>
      </c>
      <c r="O399" s="53">
        <f t="shared" si="38"/>
        <v>1269.81</v>
      </c>
    </row>
    <row r="400" spans="1:15">
      <c r="A400" s="48">
        <v>30201101</v>
      </c>
      <c r="B400" s="48" t="s">
        <v>439</v>
      </c>
      <c r="C400" s="49">
        <v>1</v>
      </c>
      <c r="D400" s="50" t="s">
        <v>74</v>
      </c>
      <c r="E400" s="51"/>
      <c r="F400" s="52">
        <v>1</v>
      </c>
      <c r="G400" s="52">
        <v>3</v>
      </c>
      <c r="H400" s="52"/>
      <c r="I400" s="52"/>
      <c r="J400" s="52"/>
      <c r="K400" s="53">
        <f t="shared" si="36"/>
        <v>360.46</v>
      </c>
      <c r="L400" s="53">
        <f t="shared" si="37"/>
        <v>360.46</v>
      </c>
      <c r="M400" s="53">
        <f>IF(E400&gt;0,ROUND(E400*UCO!$A$14,2),0)</f>
        <v>0</v>
      </c>
      <c r="N400" s="53">
        <f>IF(I400&gt;0,ROUND(I400*Filme!$B$3,2),0)</f>
        <v>0</v>
      </c>
      <c r="O400" s="53">
        <f t="shared" si="38"/>
        <v>360.46</v>
      </c>
    </row>
    <row r="401" spans="1:15" ht="12.75" customHeight="1">
      <c r="A401" s="48">
        <v>30201110</v>
      </c>
      <c r="B401" s="48" t="s">
        <v>440</v>
      </c>
      <c r="C401" s="49">
        <v>1</v>
      </c>
      <c r="D401" s="50" t="s">
        <v>74</v>
      </c>
      <c r="E401" s="51"/>
      <c r="F401" s="52">
        <v>1</v>
      </c>
      <c r="G401" s="52">
        <v>3</v>
      </c>
      <c r="H401" s="52"/>
      <c r="I401" s="52"/>
      <c r="J401" s="52"/>
      <c r="K401" s="53">
        <f t="shared" si="36"/>
        <v>360.46</v>
      </c>
      <c r="L401" s="53">
        <f t="shared" si="37"/>
        <v>360.46</v>
      </c>
      <c r="M401" s="53">
        <f>IF(E401&gt;0,ROUND(E401*UCO!$A$14,2),0)</f>
        <v>0</v>
      </c>
      <c r="N401" s="53">
        <f>IF(I401&gt;0,ROUND(I401*Filme!$B$3,2),0)</f>
        <v>0</v>
      </c>
      <c r="O401" s="53">
        <f t="shared" si="38"/>
        <v>360.46</v>
      </c>
    </row>
    <row r="402" spans="1:15" ht="22.5" customHeight="1">
      <c r="A402" s="131" t="s">
        <v>441</v>
      </c>
      <c r="B402" s="132"/>
      <c r="C402" s="132"/>
      <c r="D402" s="132"/>
      <c r="E402" s="132"/>
      <c r="F402" s="132"/>
      <c r="G402" s="132"/>
      <c r="H402" s="132"/>
      <c r="I402" s="132"/>
      <c r="J402" s="132"/>
      <c r="K402" s="132"/>
      <c r="L402" s="132"/>
      <c r="M402" s="132"/>
      <c r="N402" s="132"/>
      <c r="O402" s="132"/>
    </row>
    <row r="403" spans="1:15">
      <c r="A403" s="48">
        <v>30202019</v>
      </c>
      <c r="B403" s="48" t="s">
        <v>442</v>
      </c>
      <c r="C403" s="49">
        <v>1</v>
      </c>
      <c r="D403" s="50" t="s">
        <v>339</v>
      </c>
      <c r="E403" s="51"/>
      <c r="F403" s="52">
        <v>1</v>
      </c>
      <c r="G403" s="52">
        <v>4</v>
      </c>
      <c r="H403" s="52"/>
      <c r="I403" s="52"/>
      <c r="J403" s="52"/>
      <c r="K403" s="53">
        <f t="shared" ref="K403:K416" si="39">VLOOKUP(D403,Porte2026Geral,24,FALSE)</f>
        <v>909.36</v>
      </c>
      <c r="L403" s="53">
        <f t="shared" ref="L403:L416" si="40">ROUND(C403*K403,2)</f>
        <v>909.36</v>
      </c>
      <c r="M403" s="53">
        <f>IF(E403&gt;0,ROUND(E403*UCO!$A$14,2),0)</f>
        <v>0</v>
      </c>
      <c r="N403" s="53">
        <f>IF(I403&gt;0,ROUND(I403*Filme!$B$3,2),0)</f>
        <v>0</v>
      </c>
      <c r="O403" s="53">
        <f t="shared" ref="O403:O416" si="41">ROUND(L403+M403+N403,2)</f>
        <v>909.36</v>
      </c>
    </row>
    <row r="404" spans="1:15">
      <c r="A404" s="48">
        <v>30202027</v>
      </c>
      <c r="B404" s="48" t="s">
        <v>443</v>
      </c>
      <c r="C404" s="49">
        <v>1</v>
      </c>
      <c r="D404" s="50" t="s">
        <v>51</v>
      </c>
      <c r="E404" s="51"/>
      <c r="F404" s="52"/>
      <c r="G404" s="52">
        <v>0</v>
      </c>
      <c r="H404" s="52"/>
      <c r="I404" s="52"/>
      <c r="J404" s="52"/>
      <c r="K404" s="53">
        <f t="shared" si="39"/>
        <v>88.48</v>
      </c>
      <c r="L404" s="53">
        <f t="shared" si="40"/>
        <v>88.48</v>
      </c>
      <c r="M404" s="53">
        <f>IF(E404&gt;0,ROUND(E404*UCO!$A$14,2),0)</f>
        <v>0</v>
      </c>
      <c r="N404" s="53">
        <f>IF(I404&gt;0,ROUND(I404*Filme!$B$3,2),0)</f>
        <v>0</v>
      </c>
      <c r="O404" s="53">
        <f t="shared" si="41"/>
        <v>88.48</v>
      </c>
    </row>
    <row r="405" spans="1:15">
      <c r="A405" s="48">
        <v>30202035</v>
      </c>
      <c r="B405" s="48" t="s">
        <v>444</v>
      </c>
      <c r="C405" s="49">
        <v>1</v>
      </c>
      <c r="D405" s="50" t="s">
        <v>305</v>
      </c>
      <c r="E405" s="51"/>
      <c r="F405" s="52">
        <v>3</v>
      </c>
      <c r="G405" s="52">
        <v>4</v>
      </c>
      <c r="H405" s="52"/>
      <c r="I405" s="52"/>
      <c r="J405" s="52"/>
      <c r="K405" s="53">
        <f t="shared" si="39"/>
        <v>802.86</v>
      </c>
      <c r="L405" s="53">
        <f t="shared" si="40"/>
        <v>802.86</v>
      </c>
      <c r="M405" s="53">
        <f>IF(E405&gt;0,ROUND(E405*UCO!$A$14,2),0)</f>
        <v>0</v>
      </c>
      <c r="N405" s="53">
        <f>IF(I405&gt;0,ROUND(I405*Filme!$B$3,2),0)</f>
        <v>0</v>
      </c>
      <c r="O405" s="53">
        <f t="shared" si="41"/>
        <v>802.86</v>
      </c>
    </row>
    <row r="406" spans="1:15">
      <c r="A406" s="48">
        <v>30202043</v>
      </c>
      <c r="B406" s="48" t="s">
        <v>445</v>
      </c>
      <c r="C406" s="49">
        <v>1</v>
      </c>
      <c r="D406" s="50" t="s">
        <v>446</v>
      </c>
      <c r="E406" s="51"/>
      <c r="F406" s="52">
        <v>3</v>
      </c>
      <c r="G406" s="52">
        <v>5</v>
      </c>
      <c r="H406" s="52"/>
      <c r="I406" s="52"/>
      <c r="J406" s="52"/>
      <c r="K406" s="53">
        <f t="shared" si="39"/>
        <v>1171.51</v>
      </c>
      <c r="L406" s="53">
        <f t="shared" si="40"/>
        <v>1171.51</v>
      </c>
      <c r="M406" s="53">
        <f>IF(E406&gt;0,ROUND(E406*UCO!$A$14,2),0)</f>
        <v>0</v>
      </c>
      <c r="N406" s="53">
        <f>IF(I406&gt;0,ROUND(I406*Filme!$B$3,2),0)</f>
        <v>0</v>
      </c>
      <c r="O406" s="53">
        <f t="shared" si="41"/>
        <v>1171.51</v>
      </c>
    </row>
    <row r="407" spans="1:15">
      <c r="A407" s="48">
        <v>30202051</v>
      </c>
      <c r="B407" s="48" t="s">
        <v>447</v>
      </c>
      <c r="C407" s="49">
        <v>1</v>
      </c>
      <c r="D407" s="50" t="s">
        <v>74</v>
      </c>
      <c r="E407" s="51"/>
      <c r="F407" s="52">
        <v>1</v>
      </c>
      <c r="G407" s="52">
        <v>4</v>
      </c>
      <c r="H407" s="52"/>
      <c r="I407" s="52"/>
      <c r="J407" s="52"/>
      <c r="K407" s="53">
        <f t="shared" si="39"/>
        <v>360.46</v>
      </c>
      <c r="L407" s="53">
        <f t="shared" si="40"/>
        <v>360.46</v>
      </c>
      <c r="M407" s="53">
        <f>IF(E407&gt;0,ROUND(E407*UCO!$A$14,2),0)</f>
        <v>0</v>
      </c>
      <c r="N407" s="53">
        <f>IF(I407&gt;0,ROUND(I407*Filme!$B$3,2),0)</f>
        <v>0</v>
      </c>
      <c r="O407" s="53">
        <f t="shared" si="41"/>
        <v>360.46</v>
      </c>
    </row>
    <row r="408" spans="1:15">
      <c r="A408" s="48">
        <v>30202060</v>
      </c>
      <c r="B408" s="48" t="s">
        <v>448</v>
      </c>
      <c r="C408" s="49">
        <v>1</v>
      </c>
      <c r="D408" s="50" t="s">
        <v>333</v>
      </c>
      <c r="E408" s="51"/>
      <c r="F408" s="52">
        <v>1</v>
      </c>
      <c r="G408" s="52">
        <v>3</v>
      </c>
      <c r="H408" s="52"/>
      <c r="I408" s="52"/>
      <c r="J408" s="52"/>
      <c r="K408" s="53">
        <f t="shared" si="39"/>
        <v>417.82</v>
      </c>
      <c r="L408" s="53">
        <f t="shared" si="40"/>
        <v>417.82</v>
      </c>
      <c r="M408" s="53">
        <f>IF(E408&gt;0,ROUND(E408*UCO!$A$14,2),0)</f>
        <v>0</v>
      </c>
      <c r="N408" s="53">
        <f>IF(I408&gt;0,ROUND(I408*Filme!$B$3,2),0)</f>
        <v>0</v>
      </c>
      <c r="O408" s="53">
        <f t="shared" si="41"/>
        <v>417.82</v>
      </c>
    </row>
    <row r="409" spans="1:15">
      <c r="A409" s="48">
        <v>30202078</v>
      </c>
      <c r="B409" s="48" t="s">
        <v>449</v>
      </c>
      <c r="C409" s="49">
        <v>1</v>
      </c>
      <c r="D409" s="50" t="s">
        <v>446</v>
      </c>
      <c r="E409" s="51"/>
      <c r="F409" s="52">
        <v>3</v>
      </c>
      <c r="G409" s="52">
        <v>5</v>
      </c>
      <c r="H409" s="52"/>
      <c r="I409" s="52"/>
      <c r="J409" s="52"/>
      <c r="K409" s="53">
        <f t="shared" si="39"/>
        <v>1171.51</v>
      </c>
      <c r="L409" s="53">
        <f t="shared" si="40"/>
        <v>1171.51</v>
      </c>
      <c r="M409" s="53">
        <f>IF(E409&gt;0,ROUND(E409*UCO!$A$14,2),0)</f>
        <v>0</v>
      </c>
      <c r="N409" s="53">
        <f>IF(I409&gt;0,ROUND(I409*Filme!$B$3,2),0)</f>
        <v>0</v>
      </c>
      <c r="O409" s="53">
        <f t="shared" si="41"/>
        <v>1171.51</v>
      </c>
    </row>
    <row r="410" spans="1:15">
      <c r="A410" s="48">
        <v>30202086</v>
      </c>
      <c r="B410" s="48" t="s">
        <v>450</v>
      </c>
      <c r="C410" s="49">
        <v>1</v>
      </c>
      <c r="D410" s="50" t="s">
        <v>446</v>
      </c>
      <c r="E410" s="51"/>
      <c r="F410" s="52">
        <v>2</v>
      </c>
      <c r="G410" s="52">
        <v>5</v>
      </c>
      <c r="H410" s="52"/>
      <c r="I410" s="52"/>
      <c r="J410" s="52"/>
      <c r="K410" s="53">
        <f t="shared" si="39"/>
        <v>1171.51</v>
      </c>
      <c r="L410" s="53">
        <f t="shared" si="40"/>
        <v>1171.51</v>
      </c>
      <c r="M410" s="53">
        <f>IF(E410&gt;0,ROUND(E410*UCO!$A$14,2),0)</f>
        <v>0</v>
      </c>
      <c r="N410" s="53">
        <f>IF(I410&gt;0,ROUND(I410*Filme!$B$3,2),0)</f>
        <v>0</v>
      </c>
      <c r="O410" s="53">
        <f t="shared" si="41"/>
        <v>1171.51</v>
      </c>
    </row>
    <row r="411" spans="1:15">
      <c r="A411" s="48">
        <v>30202094</v>
      </c>
      <c r="B411" s="48" t="s">
        <v>451</v>
      </c>
      <c r="C411" s="49">
        <v>1</v>
      </c>
      <c r="D411" s="50" t="s">
        <v>446</v>
      </c>
      <c r="E411" s="51"/>
      <c r="F411" s="52">
        <v>1</v>
      </c>
      <c r="G411" s="52">
        <v>5</v>
      </c>
      <c r="H411" s="52"/>
      <c r="I411" s="52"/>
      <c r="J411" s="52"/>
      <c r="K411" s="53">
        <f t="shared" si="39"/>
        <v>1171.51</v>
      </c>
      <c r="L411" s="53">
        <f t="shared" si="40"/>
        <v>1171.51</v>
      </c>
      <c r="M411" s="53">
        <f>IF(E411&gt;0,ROUND(E411*UCO!$A$14,2),0)</f>
        <v>0</v>
      </c>
      <c r="N411" s="53">
        <f>IF(I411&gt;0,ROUND(I411*Filme!$B$3,2),0)</f>
        <v>0</v>
      </c>
      <c r="O411" s="53">
        <f t="shared" si="41"/>
        <v>1171.51</v>
      </c>
    </row>
    <row r="412" spans="1:15">
      <c r="A412" s="48">
        <v>30202108</v>
      </c>
      <c r="B412" s="48" t="s">
        <v>452</v>
      </c>
      <c r="C412" s="49">
        <v>1</v>
      </c>
      <c r="D412" s="50" t="s">
        <v>446</v>
      </c>
      <c r="E412" s="51"/>
      <c r="F412" s="52">
        <v>1</v>
      </c>
      <c r="G412" s="52">
        <v>5</v>
      </c>
      <c r="H412" s="52"/>
      <c r="I412" s="52"/>
      <c r="J412" s="52"/>
      <c r="K412" s="53">
        <f t="shared" si="39"/>
        <v>1171.51</v>
      </c>
      <c r="L412" s="53">
        <f t="shared" si="40"/>
        <v>1171.51</v>
      </c>
      <c r="M412" s="53">
        <f>IF(E412&gt;0,ROUND(E412*UCO!$A$14,2),0)</f>
        <v>0</v>
      </c>
      <c r="N412" s="53">
        <f>IF(I412&gt;0,ROUND(I412*Filme!$B$3,2),0)</f>
        <v>0</v>
      </c>
      <c r="O412" s="53">
        <f t="shared" si="41"/>
        <v>1171.51</v>
      </c>
    </row>
    <row r="413" spans="1:15">
      <c r="A413" s="48">
        <v>30202116</v>
      </c>
      <c r="B413" s="48" t="s">
        <v>453</v>
      </c>
      <c r="C413" s="49">
        <v>1</v>
      </c>
      <c r="D413" s="50" t="s">
        <v>331</v>
      </c>
      <c r="E413" s="51"/>
      <c r="F413" s="52">
        <v>2</v>
      </c>
      <c r="G413" s="52">
        <v>5</v>
      </c>
      <c r="H413" s="52"/>
      <c r="I413" s="52"/>
      <c r="J413" s="52"/>
      <c r="K413" s="53">
        <f t="shared" si="39"/>
        <v>1091.25</v>
      </c>
      <c r="L413" s="53">
        <f t="shared" si="40"/>
        <v>1091.25</v>
      </c>
      <c r="M413" s="53">
        <f>IF(E413&gt;0,ROUND(E413*UCO!$A$14,2),0)</f>
        <v>0</v>
      </c>
      <c r="N413" s="53">
        <f>IF(I413&gt;0,ROUND(I413*Filme!$B$3,2),0)</f>
        <v>0</v>
      </c>
      <c r="O413" s="53">
        <f t="shared" si="41"/>
        <v>1091.25</v>
      </c>
    </row>
    <row r="414" spans="1:15">
      <c r="A414" s="48">
        <v>30202124</v>
      </c>
      <c r="B414" s="48" t="s">
        <v>454</v>
      </c>
      <c r="C414" s="49">
        <v>1</v>
      </c>
      <c r="D414" s="50" t="s">
        <v>339</v>
      </c>
      <c r="E414" s="51"/>
      <c r="F414" s="52">
        <v>1</v>
      </c>
      <c r="G414" s="52">
        <v>5</v>
      </c>
      <c r="H414" s="52"/>
      <c r="I414" s="52"/>
      <c r="J414" s="52"/>
      <c r="K414" s="53">
        <f t="shared" si="39"/>
        <v>909.36</v>
      </c>
      <c r="L414" s="53">
        <f t="shared" si="40"/>
        <v>909.36</v>
      </c>
      <c r="M414" s="53">
        <f>IF(E414&gt;0,ROUND(E414*UCO!$A$14,2),0)</f>
        <v>0</v>
      </c>
      <c r="N414" s="53">
        <f>IF(I414&gt;0,ROUND(I414*Filme!$B$3,2),0)</f>
        <v>0</v>
      </c>
      <c r="O414" s="53">
        <f t="shared" si="41"/>
        <v>909.36</v>
      </c>
    </row>
    <row r="415" spans="1:15">
      <c r="A415" s="48">
        <v>30202132</v>
      </c>
      <c r="B415" s="48" t="s">
        <v>455</v>
      </c>
      <c r="C415" s="49">
        <v>1</v>
      </c>
      <c r="D415" s="50" t="s">
        <v>331</v>
      </c>
      <c r="E415" s="51"/>
      <c r="F415" s="52">
        <v>1</v>
      </c>
      <c r="G415" s="52">
        <v>5</v>
      </c>
      <c r="H415" s="52"/>
      <c r="I415" s="52"/>
      <c r="J415" s="52"/>
      <c r="K415" s="53">
        <f t="shared" si="39"/>
        <v>1091.25</v>
      </c>
      <c r="L415" s="53">
        <f t="shared" si="40"/>
        <v>1091.25</v>
      </c>
      <c r="M415" s="53">
        <f>IF(E415&gt;0,ROUND(E415*UCO!$A$14,2),0)</f>
        <v>0</v>
      </c>
      <c r="N415" s="53">
        <f>IF(I415&gt;0,ROUND(I415*Filme!$B$3,2),0)</f>
        <v>0</v>
      </c>
      <c r="O415" s="53">
        <f t="shared" si="41"/>
        <v>1091.25</v>
      </c>
    </row>
    <row r="416" spans="1:15">
      <c r="A416" s="48">
        <v>30202140</v>
      </c>
      <c r="B416" s="48" t="s">
        <v>456</v>
      </c>
      <c r="C416" s="49">
        <v>1</v>
      </c>
      <c r="D416" s="50" t="s">
        <v>241</v>
      </c>
      <c r="E416" s="51"/>
      <c r="F416" s="52">
        <v>1</v>
      </c>
      <c r="G416" s="52">
        <v>3</v>
      </c>
      <c r="H416" s="52"/>
      <c r="I416" s="52"/>
      <c r="J416" s="52"/>
      <c r="K416" s="53">
        <f t="shared" si="39"/>
        <v>542.33000000000004</v>
      </c>
      <c r="L416" s="53">
        <f t="shared" si="40"/>
        <v>542.33000000000004</v>
      </c>
      <c r="M416" s="53">
        <f>IF(E416&gt;0,ROUND(E416*UCO!$A$14,2),0)</f>
        <v>0</v>
      </c>
      <c r="N416" s="53">
        <f>IF(I416&gt;0,ROUND(I416*Filme!$B$3,2),0)</f>
        <v>0</v>
      </c>
      <c r="O416" s="53">
        <f t="shared" si="41"/>
        <v>542.33000000000004</v>
      </c>
    </row>
    <row r="417" spans="1:15" ht="39" customHeight="1">
      <c r="A417" s="131" t="s">
        <v>457</v>
      </c>
      <c r="B417" s="132"/>
      <c r="C417" s="132"/>
      <c r="D417" s="132"/>
      <c r="E417" s="132"/>
      <c r="F417" s="132"/>
      <c r="G417" s="132"/>
      <c r="H417" s="132"/>
      <c r="I417" s="132"/>
      <c r="J417" s="132"/>
      <c r="K417" s="132"/>
      <c r="L417" s="132"/>
      <c r="M417" s="132"/>
      <c r="N417" s="132"/>
      <c r="O417" s="132"/>
    </row>
    <row r="418" spans="1:15">
      <c r="A418" s="48">
        <v>30203015</v>
      </c>
      <c r="B418" s="48" t="s">
        <v>458</v>
      </c>
      <c r="C418" s="49">
        <v>1</v>
      </c>
      <c r="D418" s="50" t="s">
        <v>137</v>
      </c>
      <c r="E418" s="51"/>
      <c r="F418" s="52"/>
      <c r="G418" s="52">
        <v>0</v>
      </c>
      <c r="H418" s="52"/>
      <c r="I418" s="52"/>
      <c r="J418" s="52"/>
      <c r="K418" s="53">
        <f>VLOOKUP(D418,Porte2026Geral,24,FALSE)</f>
        <v>104.87</v>
      </c>
      <c r="L418" s="53">
        <f>ROUND(C418*K418,2)</f>
        <v>104.87</v>
      </c>
      <c r="M418" s="53">
        <f>IF(E418&gt;0,ROUND(E418*UCO!$A$14,2),0)</f>
        <v>0</v>
      </c>
      <c r="N418" s="53">
        <f>IF(I418&gt;0,ROUND(I418*Filme!$B$3,2),0)</f>
        <v>0</v>
      </c>
      <c r="O418" s="53">
        <f>ROUND(L418+M418+N418,2)</f>
        <v>104.87</v>
      </c>
    </row>
    <row r="419" spans="1:15">
      <c r="A419" s="48">
        <v>30203023</v>
      </c>
      <c r="B419" s="48" t="s">
        <v>459</v>
      </c>
      <c r="C419" s="49">
        <v>1</v>
      </c>
      <c r="D419" s="50" t="s">
        <v>72</v>
      </c>
      <c r="E419" s="51"/>
      <c r="F419" s="52">
        <v>1</v>
      </c>
      <c r="G419" s="52">
        <v>3</v>
      </c>
      <c r="H419" s="52"/>
      <c r="I419" s="52"/>
      <c r="J419" s="52"/>
      <c r="K419" s="53">
        <f>VLOOKUP(D419,Porte2026Geral,24,FALSE)</f>
        <v>309.68</v>
      </c>
      <c r="L419" s="53">
        <f>ROUND(C419*K419,2)</f>
        <v>309.68</v>
      </c>
      <c r="M419" s="53">
        <f>IF(E419&gt;0,ROUND(E419*UCO!$A$14,2),0)</f>
        <v>0</v>
      </c>
      <c r="N419" s="53">
        <f>IF(I419&gt;0,ROUND(I419*Filme!$B$3,2),0)</f>
        <v>0</v>
      </c>
      <c r="O419" s="53">
        <f>ROUND(L419+M419+N419,2)</f>
        <v>309.68</v>
      </c>
    </row>
    <row r="420" spans="1:15">
      <c r="A420" s="48">
        <v>30203031</v>
      </c>
      <c r="B420" s="48" t="s">
        <v>460</v>
      </c>
      <c r="C420" s="49">
        <v>1</v>
      </c>
      <c r="D420" s="50" t="s">
        <v>51</v>
      </c>
      <c r="E420" s="51"/>
      <c r="F420" s="52">
        <v>1</v>
      </c>
      <c r="G420" s="52">
        <v>2</v>
      </c>
      <c r="H420" s="52"/>
      <c r="I420" s="52"/>
      <c r="J420" s="52"/>
      <c r="K420" s="53">
        <f>VLOOKUP(D420,Porte2026Geral,24,FALSE)</f>
        <v>88.48</v>
      </c>
      <c r="L420" s="53">
        <f>ROUND(C420*K420,2)</f>
        <v>88.48</v>
      </c>
      <c r="M420" s="53">
        <f>IF(E420&gt;0,ROUND(E420*UCO!$A$14,2),0)</f>
        <v>0</v>
      </c>
      <c r="N420" s="53">
        <f>IF(I420&gt;0,ROUND(I420*Filme!$B$3,2),0)</f>
        <v>0</v>
      </c>
      <c r="O420" s="53">
        <f>ROUND(L420+M420+N420,2)</f>
        <v>88.48</v>
      </c>
    </row>
    <row r="421" spans="1:15" ht="36" customHeight="1">
      <c r="A421" s="131" t="s">
        <v>461</v>
      </c>
      <c r="B421" s="132"/>
      <c r="C421" s="132"/>
      <c r="D421" s="132"/>
      <c r="E421" s="132"/>
      <c r="F421" s="132"/>
      <c r="G421" s="132"/>
      <c r="H421" s="132"/>
      <c r="I421" s="132"/>
      <c r="J421" s="132"/>
      <c r="K421" s="132"/>
      <c r="L421" s="132"/>
      <c r="M421" s="132"/>
      <c r="N421" s="132"/>
      <c r="O421" s="132"/>
    </row>
    <row r="422" spans="1:15">
      <c r="A422" s="48">
        <v>30204011</v>
      </c>
      <c r="B422" s="48" t="s">
        <v>462</v>
      </c>
      <c r="C422" s="49">
        <v>1</v>
      </c>
      <c r="D422" s="50" t="s">
        <v>102</v>
      </c>
      <c r="E422" s="51"/>
      <c r="F422" s="52">
        <v>1</v>
      </c>
      <c r="G422" s="52">
        <v>0</v>
      </c>
      <c r="H422" s="52"/>
      <c r="I422" s="52"/>
      <c r="J422" s="52"/>
      <c r="K422" s="53">
        <f t="shared" ref="K422:K431" si="42">VLOOKUP(D422,Porte2026Geral,24,FALSE)</f>
        <v>183.5</v>
      </c>
      <c r="L422" s="53">
        <f t="shared" ref="L422:L431" si="43">ROUND(C422*K422,2)</f>
        <v>183.5</v>
      </c>
      <c r="M422" s="53">
        <f>IF(E422&gt;0,ROUND(E422*UCO!$A$14,2),0)</f>
        <v>0</v>
      </c>
      <c r="N422" s="53">
        <f>IF(I422&gt;0,ROUND(I422*Filme!$B$3,2),0)</f>
        <v>0</v>
      </c>
      <c r="O422" s="53">
        <f t="shared" ref="O422:O431" si="44">ROUND(L422+M422+N422,2)</f>
        <v>183.5</v>
      </c>
    </row>
    <row r="423" spans="1:15">
      <c r="A423" s="48">
        <v>30204020</v>
      </c>
      <c r="B423" s="48" t="s">
        <v>463</v>
      </c>
      <c r="C423" s="49">
        <v>1</v>
      </c>
      <c r="D423" s="50" t="s">
        <v>291</v>
      </c>
      <c r="E423" s="51"/>
      <c r="F423" s="52">
        <v>1</v>
      </c>
      <c r="G423" s="52">
        <v>3</v>
      </c>
      <c r="H423" s="52"/>
      <c r="I423" s="52"/>
      <c r="J423" s="52"/>
      <c r="K423" s="53">
        <f t="shared" si="42"/>
        <v>709.46</v>
      </c>
      <c r="L423" s="53">
        <f t="shared" si="43"/>
        <v>709.46</v>
      </c>
      <c r="M423" s="53">
        <f>IF(E423&gt;0,ROUND(E423*UCO!$A$14,2),0)</f>
        <v>0</v>
      </c>
      <c r="N423" s="53">
        <f>IF(I423&gt;0,ROUND(I423*Filme!$B$3,2),0)</f>
        <v>0</v>
      </c>
      <c r="O423" s="53">
        <f t="shared" si="44"/>
        <v>709.46</v>
      </c>
    </row>
    <row r="424" spans="1:15">
      <c r="A424" s="48">
        <v>30204038</v>
      </c>
      <c r="B424" s="48" t="s">
        <v>464</v>
      </c>
      <c r="C424" s="49">
        <v>1</v>
      </c>
      <c r="D424" s="50" t="s">
        <v>93</v>
      </c>
      <c r="E424" s="51"/>
      <c r="F424" s="52">
        <v>1</v>
      </c>
      <c r="G424" s="52">
        <v>3</v>
      </c>
      <c r="H424" s="52"/>
      <c r="I424" s="52"/>
      <c r="J424" s="52"/>
      <c r="K424" s="53">
        <f t="shared" si="42"/>
        <v>250.68</v>
      </c>
      <c r="L424" s="53">
        <f t="shared" si="43"/>
        <v>250.68</v>
      </c>
      <c r="M424" s="53">
        <f>IF(E424&gt;0,ROUND(E424*UCO!$A$14,2),0)</f>
        <v>0</v>
      </c>
      <c r="N424" s="53">
        <f>IF(I424&gt;0,ROUND(I424*Filme!$B$3,2),0)</f>
        <v>0</v>
      </c>
      <c r="O424" s="53">
        <f t="shared" si="44"/>
        <v>250.68</v>
      </c>
    </row>
    <row r="425" spans="1:15">
      <c r="A425" s="48">
        <v>30204046</v>
      </c>
      <c r="B425" s="48" t="s">
        <v>465</v>
      </c>
      <c r="C425" s="49">
        <v>1</v>
      </c>
      <c r="D425" s="50" t="s">
        <v>339</v>
      </c>
      <c r="E425" s="51"/>
      <c r="F425" s="52">
        <v>2</v>
      </c>
      <c r="G425" s="52">
        <v>5</v>
      </c>
      <c r="H425" s="52"/>
      <c r="I425" s="52"/>
      <c r="J425" s="52"/>
      <c r="K425" s="53">
        <f t="shared" si="42"/>
        <v>909.36</v>
      </c>
      <c r="L425" s="53">
        <f t="shared" si="43"/>
        <v>909.36</v>
      </c>
      <c r="M425" s="53">
        <f>IF(E425&gt;0,ROUND(E425*UCO!$A$14,2),0)</f>
        <v>0</v>
      </c>
      <c r="N425" s="53">
        <f>IF(I425&gt;0,ROUND(I425*Filme!$B$3,2),0)</f>
        <v>0</v>
      </c>
      <c r="O425" s="53">
        <f t="shared" si="44"/>
        <v>909.36</v>
      </c>
    </row>
    <row r="426" spans="1:15">
      <c r="A426" s="48">
        <v>30204054</v>
      </c>
      <c r="B426" s="48" t="s">
        <v>466</v>
      </c>
      <c r="C426" s="49">
        <v>1</v>
      </c>
      <c r="D426" s="50" t="s">
        <v>446</v>
      </c>
      <c r="E426" s="51"/>
      <c r="F426" s="52">
        <v>2</v>
      </c>
      <c r="G426" s="52">
        <v>6</v>
      </c>
      <c r="H426" s="52"/>
      <c r="I426" s="52"/>
      <c r="J426" s="52"/>
      <c r="K426" s="53">
        <f t="shared" si="42"/>
        <v>1171.51</v>
      </c>
      <c r="L426" s="53">
        <f t="shared" si="43"/>
        <v>1171.51</v>
      </c>
      <c r="M426" s="53">
        <f>IF(E426&gt;0,ROUND(E426*UCO!$A$14,2),0)</f>
        <v>0</v>
      </c>
      <c r="N426" s="53">
        <f>IF(I426&gt;0,ROUND(I426*Filme!$B$3,2),0)</f>
        <v>0</v>
      </c>
      <c r="O426" s="53">
        <f t="shared" si="44"/>
        <v>1171.51</v>
      </c>
    </row>
    <row r="427" spans="1:15">
      <c r="A427" s="48">
        <v>30204062</v>
      </c>
      <c r="B427" s="48" t="s">
        <v>467</v>
      </c>
      <c r="C427" s="49">
        <v>1</v>
      </c>
      <c r="D427" s="50" t="s">
        <v>331</v>
      </c>
      <c r="E427" s="51"/>
      <c r="F427" s="52">
        <v>2</v>
      </c>
      <c r="G427" s="52">
        <v>5</v>
      </c>
      <c r="H427" s="52"/>
      <c r="I427" s="52"/>
      <c r="J427" s="52"/>
      <c r="K427" s="53">
        <f t="shared" si="42"/>
        <v>1091.25</v>
      </c>
      <c r="L427" s="53">
        <f t="shared" si="43"/>
        <v>1091.25</v>
      </c>
      <c r="M427" s="53">
        <f>IF(E427&gt;0,ROUND(E427*UCO!$A$14,2),0)</f>
        <v>0</v>
      </c>
      <c r="N427" s="53">
        <f>IF(I427&gt;0,ROUND(I427*Filme!$B$3,2),0)</f>
        <v>0</v>
      </c>
      <c r="O427" s="53">
        <f t="shared" si="44"/>
        <v>1091.25</v>
      </c>
    </row>
    <row r="428" spans="1:15">
      <c r="A428" s="48">
        <v>30204070</v>
      </c>
      <c r="B428" s="48" t="s">
        <v>468</v>
      </c>
      <c r="C428" s="49">
        <v>1</v>
      </c>
      <c r="D428" s="50" t="s">
        <v>469</v>
      </c>
      <c r="E428" s="51"/>
      <c r="F428" s="52">
        <v>2</v>
      </c>
      <c r="G428" s="52">
        <v>6</v>
      </c>
      <c r="H428" s="52"/>
      <c r="I428" s="52"/>
      <c r="J428" s="52"/>
      <c r="K428" s="53">
        <f t="shared" si="42"/>
        <v>1491.02</v>
      </c>
      <c r="L428" s="53">
        <f t="shared" si="43"/>
        <v>1491.02</v>
      </c>
      <c r="M428" s="53">
        <f>IF(E428&gt;0,ROUND(E428*UCO!$A$14,2),0)</f>
        <v>0</v>
      </c>
      <c r="N428" s="53">
        <f>IF(I428&gt;0,ROUND(I428*Filme!$B$3,2),0)</f>
        <v>0</v>
      </c>
      <c r="O428" s="53">
        <f t="shared" si="44"/>
        <v>1491.02</v>
      </c>
    </row>
    <row r="429" spans="1:15">
      <c r="A429" s="48">
        <v>30204089</v>
      </c>
      <c r="B429" s="48" t="s">
        <v>470</v>
      </c>
      <c r="C429" s="49">
        <v>1</v>
      </c>
      <c r="D429" s="50" t="s">
        <v>291</v>
      </c>
      <c r="E429" s="51"/>
      <c r="F429" s="52">
        <v>1</v>
      </c>
      <c r="G429" s="52">
        <v>5</v>
      </c>
      <c r="H429" s="52"/>
      <c r="I429" s="52"/>
      <c r="J429" s="52"/>
      <c r="K429" s="53">
        <f t="shared" si="42"/>
        <v>709.46</v>
      </c>
      <c r="L429" s="53">
        <f t="shared" si="43"/>
        <v>709.46</v>
      </c>
      <c r="M429" s="53">
        <f>IF(E429&gt;0,ROUND(E429*UCO!$A$14,2),0)</f>
        <v>0</v>
      </c>
      <c r="N429" s="53">
        <f>IF(I429&gt;0,ROUND(I429*Filme!$B$3,2),0)</f>
        <v>0</v>
      </c>
      <c r="O429" s="53">
        <f t="shared" si="44"/>
        <v>709.46</v>
      </c>
    </row>
    <row r="430" spans="1:15">
      <c r="A430" s="48">
        <v>30204097</v>
      </c>
      <c r="B430" s="48" t="s">
        <v>471</v>
      </c>
      <c r="C430" s="49">
        <v>1</v>
      </c>
      <c r="D430" s="50" t="s">
        <v>93</v>
      </c>
      <c r="E430" s="51"/>
      <c r="F430" s="52">
        <v>1</v>
      </c>
      <c r="G430" s="52">
        <v>3</v>
      </c>
      <c r="H430" s="52"/>
      <c r="I430" s="52"/>
      <c r="J430" s="52"/>
      <c r="K430" s="53">
        <f t="shared" si="42"/>
        <v>250.68</v>
      </c>
      <c r="L430" s="53">
        <f t="shared" si="43"/>
        <v>250.68</v>
      </c>
      <c r="M430" s="53">
        <f>IF(E430&gt;0,ROUND(E430*UCO!$A$14,2),0)</f>
        <v>0</v>
      </c>
      <c r="N430" s="53">
        <f>IF(I430&gt;0,ROUND(I430*Filme!$B$3,2),0)</f>
        <v>0</v>
      </c>
      <c r="O430" s="53">
        <f t="shared" si="44"/>
        <v>250.68</v>
      </c>
    </row>
    <row r="431" spans="1:15">
      <c r="A431" s="48">
        <v>30204100</v>
      </c>
      <c r="B431" s="48" t="s">
        <v>472</v>
      </c>
      <c r="C431" s="49">
        <v>1</v>
      </c>
      <c r="D431" s="50" t="s">
        <v>72</v>
      </c>
      <c r="E431" s="51"/>
      <c r="F431" s="52">
        <v>1</v>
      </c>
      <c r="G431" s="52">
        <v>3</v>
      </c>
      <c r="H431" s="52"/>
      <c r="I431" s="52"/>
      <c r="J431" s="52"/>
      <c r="K431" s="53">
        <f t="shared" si="42"/>
        <v>309.68</v>
      </c>
      <c r="L431" s="53">
        <f t="shared" si="43"/>
        <v>309.68</v>
      </c>
      <c r="M431" s="53">
        <f>IF(E431&gt;0,ROUND(E431*UCO!$A$14,2),0)</f>
        <v>0</v>
      </c>
      <c r="N431" s="53">
        <f>IF(I431&gt;0,ROUND(I431*Filme!$B$3,2),0)</f>
        <v>0</v>
      </c>
      <c r="O431" s="53">
        <f t="shared" si="44"/>
        <v>309.68</v>
      </c>
    </row>
    <row r="432" spans="1:15" ht="28.5" customHeight="1">
      <c r="A432" s="131" t="s">
        <v>473</v>
      </c>
      <c r="B432" s="132"/>
      <c r="C432" s="132"/>
      <c r="D432" s="132"/>
      <c r="E432" s="132"/>
      <c r="F432" s="132"/>
      <c r="G432" s="132"/>
      <c r="H432" s="132"/>
      <c r="I432" s="132"/>
      <c r="J432" s="132"/>
      <c r="K432" s="132"/>
      <c r="L432" s="132"/>
      <c r="M432" s="132"/>
      <c r="N432" s="132"/>
      <c r="O432" s="132"/>
    </row>
    <row r="433" spans="1:15" ht="12.75" customHeight="1">
      <c r="A433" s="48">
        <v>30205018</v>
      </c>
      <c r="B433" s="48" t="s">
        <v>474</v>
      </c>
      <c r="C433" s="49">
        <v>1</v>
      </c>
      <c r="D433" s="50" t="s">
        <v>102</v>
      </c>
      <c r="E433" s="51"/>
      <c r="F433" s="52">
        <v>1</v>
      </c>
      <c r="G433" s="52">
        <v>1</v>
      </c>
      <c r="H433" s="52"/>
      <c r="I433" s="52"/>
      <c r="J433" s="52"/>
      <c r="K433" s="53">
        <f t="shared" ref="K433:K457" si="45">VLOOKUP(D433,Porte2026Geral,24,FALSE)</f>
        <v>183.5</v>
      </c>
      <c r="L433" s="53">
        <f t="shared" ref="L433:L456" si="46">ROUND(C433*K433,2)</f>
        <v>183.5</v>
      </c>
      <c r="M433" s="53">
        <f>IF(E433&gt;0,ROUND(E433*UCO!$A$14,2),0)</f>
        <v>0</v>
      </c>
      <c r="N433" s="53">
        <f>IF(I433&gt;0,ROUND(I433*Filme!$B$3,2),0)</f>
        <v>0</v>
      </c>
      <c r="O433" s="53">
        <f t="shared" ref="O433:O457" si="47">ROUND(L433+M433+N433,2)</f>
        <v>183.5</v>
      </c>
    </row>
    <row r="434" spans="1:15" ht="12.75" customHeight="1">
      <c r="A434" s="48">
        <v>30205026</v>
      </c>
      <c r="B434" s="48" t="s">
        <v>475</v>
      </c>
      <c r="C434" s="49">
        <v>1</v>
      </c>
      <c r="D434" s="50" t="s">
        <v>74</v>
      </c>
      <c r="E434" s="51"/>
      <c r="F434" s="52">
        <v>1</v>
      </c>
      <c r="G434" s="52">
        <v>4</v>
      </c>
      <c r="H434" s="52"/>
      <c r="I434" s="52"/>
      <c r="J434" s="52"/>
      <c r="K434" s="53">
        <f t="shared" si="45"/>
        <v>360.46</v>
      </c>
      <c r="L434" s="53">
        <f t="shared" si="46"/>
        <v>360.46</v>
      </c>
      <c r="M434" s="53">
        <f>IF(E434&gt;0,ROUND(E434*UCO!$A$14,2),0)</f>
        <v>0</v>
      </c>
      <c r="N434" s="53">
        <f>IF(I434&gt;0,ROUND(I434*Filme!$B$3,2),0)</f>
        <v>0</v>
      </c>
      <c r="O434" s="53">
        <f t="shared" si="47"/>
        <v>360.46</v>
      </c>
    </row>
    <row r="435" spans="1:15" ht="12.75" customHeight="1">
      <c r="A435" s="48">
        <v>30205034</v>
      </c>
      <c r="B435" s="48" t="s">
        <v>476</v>
      </c>
      <c r="C435" s="49">
        <v>1</v>
      </c>
      <c r="D435" s="50" t="s">
        <v>241</v>
      </c>
      <c r="E435" s="51"/>
      <c r="F435" s="52">
        <v>1</v>
      </c>
      <c r="G435" s="52">
        <v>3</v>
      </c>
      <c r="H435" s="52"/>
      <c r="I435" s="52"/>
      <c r="J435" s="52"/>
      <c r="K435" s="53">
        <f t="shared" si="45"/>
        <v>542.33000000000004</v>
      </c>
      <c r="L435" s="53">
        <f t="shared" si="46"/>
        <v>542.33000000000004</v>
      </c>
      <c r="M435" s="53">
        <f>IF(E435&gt;0,ROUND(E435*UCO!$A$14,2),0)</f>
        <v>0</v>
      </c>
      <c r="N435" s="53">
        <f>IF(I435&gt;0,ROUND(I435*Filme!$B$3,2),0)</f>
        <v>0</v>
      </c>
      <c r="O435" s="53">
        <f t="shared" si="47"/>
        <v>542.33000000000004</v>
      </c>
    </row>
    <row r="436" spans="1:15" ht="12.75" customHeight="1">
      <c r="A436" s="48">
        <v>30205042</v>
      </c>
      <c r="B436" s="48" t="s">
        <v>477</v>
      </c>
      <c r="C436" s="49">
        <v>1</v>
      </c>
      <c r="D436" s="50" t="s">
        <v>74</v>
      </c>
      <c r="E436" s="51"/>
      <c r="F436" s="52"/>
      <c r="G436" s="52">
        <v>2</v>
      </c>
      <c r="H436" s="52"/>
      <c r="I436" s="52"/>
      <c r="J436" s="52"/>
      <c r="K436" s="53">
        <f t="shared" si="45"/>
        <v>360.46</v>
      </c>
      <c r="L436" s="53">
        <f t="shared" si="46"/>
        <v>360.46</v>
      </c>
      <c r="M436" s="53">
        <f>IF(E436&gt;0,ROUND(E436*UCO!$A$14,2),0)</f>
        <v>0</v>
      </c>
      <c r="N436" s="53">
        <f>IF(I436&gt;0,ROUND(I436*Filme!$B$3,2),0)</f>
        <v>0</v>
      </c>
      <c r="O436" s="53">
        <f t="shared" si="47"/>
        <v>360.46</v>
      </c>
    </row>
    <row r="437" spans="1:15" ht="12.75" customHeight="1">
      <c r="A437" s="48">
        <v>30205050</v>
      </c>
      <c r="B437" s="48" t="s">
        <v>478</v>
      </c>
      <c r="C437" s="49">
        <v>1</v>
      </c>
      <c r="D437" s="50" t="s">
        <v>74</v>
      </c>
      <c r="E437" s="51"/>
      <c r="F437" s="52">
        <v>1</v>
      </c>
      <c r="G437" s="52">
        <v>2</v>
      </c>
      <c r="H437" s="52"/>
      <c r="I437" s="52"/>
      <c r="J437" s="52"/>
      <c r="K437" s="53">
        <f t="shared" si="45"/>
        <v>360.46</v>
      </c>
      <c r="L437" s="53">
        <f t="shared" si="46"/>
        <v>360.46</v>
      </c>
      <c r="M437" s="53">
        <f>IF(E437&gt;0,ROUND(E437*UCO!$A$14,2),0)</f>
        <v>0</v>
      </c>
      <c r="N437" s="53">
        <f>IF(I437&gt;0,ROUND(I437*Filme!$B$3,2),0)</f>
        <v>0</v>
      </c>
      <c r="O437" s="53">
        <f t="shared" si="47"/>
        <v>360.46</v>
      </c>
    </row>
    <row r="438" spans="1:15" ht="12.75" customHeight="1">
      <c r="A438" s="48">
        <v>30205069</v>
      </c>
      <c r="B438" s="48" t="s">
        <v>479</v>
      </c>
      <c r="C438" s="49">
        <v>1</v>
      </c>
      <c r="D438" s="50" t="s">
        <v>74</v>
      </c>
      <c r="E438" s="51"/>
      <c r="F438" s="52">
        <v>1</v>
      </c>
      <c r="G438" s="52">
        <v>3</v>
      </c>
      <c r="H438" s="52"/>
      <c r="I438" s="52"/>
      <c r="J438" s="52"/>
      <c r="K438" s="53">
        <f t="shared" si="45"/>
        <v>360.46</v>
      </c>
      <c r="L438" s="53">
        <f t="shared" si="46"/>
        <v>360.46</v>
      </c>
      <c r="M438" s="53">
        <f>IF(E438&gt;0,ROUND(E438*UCO!$A$14,2),0)</f>
        <v>0</v>
      </c>
      <c r="N438" s="53">
        <f>IF(I438&gt;0,ROUND(I438*Filme!$B$3,2),0)</f>
        <v>0</v>
      </c>
      <c r="O438" s="53">
        <f t="shared" si="47"/>
        <v>360.46</v>
      </c>
    </row>
    <row r="439" spans="1:15" ht="12.75" customHeight="1">
      <c r="A439" s="48">
        <v>30205077</v>
      </c>
      <c r="B439" s="48" t="s">
        <v>480</v>
      </c>
      <c r="C439" s="49">
        <v>1</v>
      </c>
      <c r="D439" s="50" t="s">
        <v>102</v>
      </c>
      <c r="E439" s="51"/>
      <c r="F439" s="52">
        <v>1</v>
      </c>
      <c r="G439" s="52">
        <v>2</v>
      </c>
      <c r="H439" s="52"/>
      <c r="I439" s="52"/>
      <c r="J439" s="52"/>
      <c r="K439" s="53">
        <f t="shared" si="45"/>
        <v>183.5</v>
      </c>
      <c r="L439" s="53">
        <f t="shared" si="46"/>
        <v>183.5</v>
      </c>
      <c r="M439" s="53">
        <f>IF(E439&gt;0,ROUND(E439*UCO!$A$14,2),0)</f>
        <v>0</v>
      </c>
      <c r="N439" s="53">
        <f>IF(I439&gt;0,ROUND(I439*Filme!$B$3,2),0)</f>
        <v>0</v>
      </c>
      <c r="O439" s="53">
        <f t="shared" si="47"/>
        <v>183.5</v>
      </c>
    </row>
    <row r="440" spans="1:15" ht="12.75" customHeight="1">
      <c r="A440" s="48">
        <v>30205085</v>
      </c>
      <c r="B440" s="48" t="s">
        <v>481</v>
      </c>
      <c r="C440" s="49">
        <v>1</v>
      </c>
      <c r="D440" s="50" t="s">
        <v>99</v>
      </c>
      <c r="E440" s="51"/>
      <c r="F440" s="52"/>
      <c r="G440" s="52">
        <v>0</v>
      </c>
      <c r="H440" s="52"/>
      <c r="I440" s="52"/>
      <c r="J440" s="52"/>
      <c r="K440" s="53">
        <f t="shared" si="45"/>
        <v>49.16</v>
      </c>
      <c r="L440" s="53">
        <f t="shared" si="46"/>
        <v>49.16</v>
      </c>
      <c r="M440" s="53">
        <f>IF(E440&gt;0,ROUND(E440*UCO!$A$14,2),0)</f>
        <v>0</v>
      </c>
      <c r="N440" s="53">
        <f>IF(I440&gt;0,ROUND(I440*Filme!$B$3,2),0)</f>
        <v>0</v>
      </c>
      <c r="O440" s="53">
        <f t="shared" si="47"/>
        <v>49.16</v>
      </c>
    </row>
    <row r="441" spans="1:15" ht="12.75" customHeight="1">
      <c r="A441" s="48">
        <v>30205093</v>
      </c>
      <c r="B441" s="48" t="s">
        <v>482</v>
      </c>
      <c r="C441" s="49">
        <v>1</v>
      </c>
      <c r="D441" s="50" t="s">
        <v>102</v>
      </c>
      <c r="E441" s="51"/>
      <c r="F441" s="52"/>
      <c r="G441" s="52">
        <v>0</v>
      </c>
      <c r="H441" s="52"/>
      <c r="I441" s="52"/>
      <c r="J441" s="52"/>
      <c r="K441" s="53">
        <f t="shared" si="45"/>
        <v>183.5</v>
      </c>
      <c r="L441" s="53">
        <f t="shared" si="46"/>
        <v>183.5</v>
      </c>
      <c r="M441" s="53">
        <f>IF(E441&gt;0,ROUND(E441*UCO!$A$14,2),0)</f>
        <v>0</v>
      </c>
      <c r="N441" s="53">
        <f>IF(I441&gt;0,ROUND(I441*Filme!$B$3,2),0)</f>
        <v>0</v>
      </c>
      <c r="O441" s="53">
        <f t="shared" si="47"/>
        <v>183.5</v>
      </c>
    </row>
    <row r="442" spans="1:15" ht="12.75" customHeight="1">
      <c r="A442" s="48">
        <v>30205107</v>
      </c>
      <c r="B442" s="48" t="s">
        <v>483</v>
      </c>
      <c r="C442" s="49">
        <v>1</v>
      </c>
      <c r="D442" s="50" t="s">
        <v>93</v>
      </c>
      <c r="E442" s="51"/>
      <c r="F442" s="52"/>
      <c r="G442" s="52">
        <v>1</v>
      </c>
      <c r="H442" s="52"/>
      <c r="I442" s="52"/>
      <c r="J442" s="52"/>
      <c r="K442" s="53">
        <f t="shared" si="45"/>
        <v>250.68</v>
      </c>
      <c r="L442" s="53">
        <f t="shared" si="46"/>
        <v>250.68</v>
      </c>
      <c r="M442" s="53">
        <f>IF(E442&gt;0,ROUND(E442*UCO!$A$14,2),0)</f>
        <v>0</v>
      </c>
      <c r="N442" s="53">
        <f>IF(I442&gt;0,ROUND(I442*Filme!$B$3,2),0)</f>
        <v>0</v>
      </c>
      <c r="O442" s="53">
        <f t="shared" si="47"/>
        <v>250.68</v>
      </c>
    </row>
    <row r="443" spans="1:15" ht="12.75" customHeight="1">
      <c r="A443" s="48">
        <v>30205115</v>
      </c>
      <c r="B443" s="48" t="s">
        <v>484</v>
      </c>
      <c r="C443" s="49">
        <v>1</v>
      </c>
      <c r="D443" s="50" t="s">
        <v>245</v>
      </c>
      <c r="E443" s="51"/>
      <c r="F443" s="52">
        <v>1</v>
      </c>
      <c r="G443" s="52">
        <v>3</v>
      </c>
      <c r="H443" s="52"/>
      <c r="I443" s="52"/>
      <c r="J443" s="52"/>
      <c r="K443" s="53">
        <f t="shared" si="45"/>
        <v>275.27999999999997</v>
      </c>
      <c r="L443" s="53">
        <f t="shared" si="46"/>
        <v>275.27999999999997</v>
      </c>
      <c r="M443" s="53">
        <f>IF(E443&gt;0,ROUND(E443*UCO!$A$14,2),0)</f>
        <v>0</v>
      </c>
      <c r="N443" s="53">
        <f>IF(I443&gt;0,ROUND(I443*Filme!$B$3,2),0)</f>
        <v>0</v>
      </c>
      <c r="O443" s="53">
        <f t="shared" si="47"/>
        <v>275.27999999999997</v>
      </c>
    </row>
    <row r="444" spans="1:15" ht="12.75" customHeight="1">
      <c r="A444" s="48">
        <v>30205140</v>
      </c>
      <c r="B444" s="48" t="s">
        <v>485</v>
      </c>
      <c r="C444" s="49">
        <v>1</v>
      </c>
      <c r="D444" s="50" t="s">
        <v>486</v>
      </c>
      <c r="E444" s="51"/>
      <c r="F444" s="52">
        <v>3</v>
      </c>
      <c r="G444" s="52">
        <v>5</v>
      </c>
      <c r="H444" s="52"/>
      <c r="I444" s="52"/>
      <c r="J444" s="52"/>
      <c r="K444" s="53">
        <f t="shared" si="45"/>
        <v>1409.1</v>
      </c>
      <c r="L444" s="53">
        <f t="shared" si="46"/>
        <v>1409.1</v>
      </c>
      <c r="M444" s="53">
        <f>IF(E444&gt;0,ROUND(E444*UCO!$A$14,2),0)</f>
        <v>0</v>
      </c>
      <c r="N444" s="53">
        <f>IF(I444&gt;0,ROUND(I444*Filme!$B$3,2),0)</f>
        <v>0</v>
      </c>
      <c r="O444" s="53">
        <f t="shared" si="47"/>
        <v>1409.1</v>
      </c>
    </row>
    <row r="445" spans="1:15" ht="12.75" customHeight="1">
      <c r="A445" s="48">
        <v>30205158</v>
      </c>
      <c r="B445" s="48" t="s">
        <v>487</v>
      </c>
      <c r="C445" s="49">
        <v>1</v>
      </c>
      <c r="D445" s="50" t="s">
        <v>488</v>
      </c>
      <c r="E445" s="51"/>
      <c r="F445" s="52">
        <v>3</v>
      </c>
      <c r="G445" s="52">
        <v>7</v>
      </c>
      <c r="H445" s="52"/>
      <c r="I445" s="52"/>
      <c r="J445" s="52"/>
      <c r="K445" s="53">
        <f t="shared" si="45"/>
        <v>1998.93</v>
      </c>
      <c r="L445" s="53">
        <f t="shared" si="46"/>
        <v>1998.93</v>
      </c>
      <c r="M445" s="53">
        <f>IF(E445&gt;0,ROUND(E445*UCO!$A$14,2),0)</f>
        <v>0</v>
      </c>
      <c r="N445" s="53">
        <f>IF(I445&gt;0,ROUND(I445*Filme!$B$3,2),0)</f>
        <v>0</v>
      </c>
      <c r="O445" s="53">
        <f t="shared" si="47"/>
        <v>1998.93</v>
      </c>
    </row>
    <row r="446" spans="1:15" ht="12.75" customHeight="1">
      <c r="A446" s="48">
        <v>30205166</v>
      </c>
      <c r="B446" s="48" t="s">
        <v>489</v>
      </c>
      <c r="C446" s="49">
        <v>1</v>
      </c>
      <c r="D446" s="50" t="s">
        <v>331</v>
      </c>
      <c r="E446" s="51"/>
      <c r="F446" s="52">
        <v>3</v>
      </c>
      <c r="G446" s="52">
        <v>5</v>
      </c>
      <c r="H446" s="52"/>
      <c r="I446" s="52"/>
      <c r="J446" s="52"/>
      <c r="K446" s="53">
        <f t="shared" si="45"/>
        <v>1091.25</v>
      </c>
      <c r="L446" s="53">
        <f t="shared" si="46"/>
        <v>1091.25</v>
      </c>
      <c r="M446" s="53">
        <f>IF(E446&gt;0,ROUND(E446*UCO!$A$14,2),0)</f>
        <v>0</v>
      </c>
      <c r="N446" s="53">
        <f>IF(I446&gt;0,ROUND(I446*Filme!$B$3,2),0)</f>
        <v>0</v>
      </c>
      <c r="O446" s="53">
        <f t="shared" si="47"/>
        <v>1091.25</v>
      </c>
    </row>
    <row r="447" spans="1:15" ht="12.75" customHeight="1">
      <c r="A447" s="48">
        <v>30205174</v>
      </c>
      <c r="B447" s="48" t="s">
        <v>490</v>
      </c>
      <c r="C447" s="49">
        <v>1</v>
      </c>
      <c r="D447" s="50" t="s">
        <v>291</v>
      </c>
      <c r="E447" s="51"/>
      <c r="F447" s="52">
        <v>2</v>
      </c>
      <c r="G447" s="52">
        <v>4</v>
      </c>
      <c r="H447" s="52"/>
      <c r="I447" s="52"/>
      <c r="J447" s="52"/>
      <c r="K447" s="53">
        <f t="shared" si="45"/>
        <v>709.46</v>
      </c>
      <c r="L447" s="53">
        <f t="shared" si="46"/>
        <v>709.46</v>
      </c>
      <c r="M447" s="53">
        <f>IF(E447&gt;0,ROUND(E447*UCO!$A$14,2),0)</f>
        <v>0</v>
      </c>
      <c r="N447" s="53">
        <f>IF(I447&gt;0,ROUND(I447*Filme!$B$3,2),0)</f>
        <v>0</v>
      </c>
      <c r="O447" s="53">
        <f t="shared" si="47"/>
        <v>709.46</v>
      </c>
    </row>
    <row r="448" spans="1:15" ht="12.75" customHeight="1">
      <c r="A448" s="48">
        <v>30205182</v>
      </c>
      <c r="B448" s="48" t="s">
        <v>491</v>
      </c>
      <c r="C448" s="49">
        <v>1</v>
      </c>
      <c r="D448" s="50" t="s">
        <v>259</v>
      </c>
      <c r="E448" s="51"/>
      <c r="F448" s="52">
        <v>3</v>
      </c>
      <c r="G448" s="52">
        <v>6</v>
      </c>
      <c r="H448" s="52"/>
      <c r="I448" s="52"/>
      <c r="J448" s="52"/>
      <c r="K448" s="53">
        <f t="shared" si="45"/>
        <v>852.02</v>
      </c>
      <c r="L448" s="53">
        <f t="shared" si="46"/>
        <v>852.02</v>
      </c>
      <c r="M448" s="53">
        <f>IF(E448&gt;0,ROUND(E448*UCO!$A$14,2),0)</f>
        <v>0</v>
      </c>
      <c r="N448" s="53">
        <f>IF(I448&gt;0,ROUND(I448*Filme!$B$3,2),0)</f>
        <v>0</v>
      </c>
      <c r="O448" s="53">
        <f t="shared" si="47"/>
        <v>852.02</v>
      </c>
    </row>
    <row r="449" spans="1:15" ht="12.75" customHeight="1">
      <c r="A449" s="48">
        <v>30205190</v>
      </c>
      <c r="B449" s="48" t="s">
        <v>492</v>
      </c>
      <c r="C449" s="49">
        <v>1</v>
      </c>
      <c r="D449" s="50" t="s">
        <v>331</v>
      </c>
      <c r="E449" s="51"/>
      <c r="F449" s="52">
        <v>3</v>
      </c>
      <c r="G449" s="52">
        <v>6</v>
      </c>
      <c r="H449" s="52"/>
      <c r="I449" s="52"/>
      <c r="J449" s="52"/>
      <c r="K449" s="53">
        <f t="shared" si="45"/>
        <v>1091.25</v>
      </c>
      <c r="L449" s="53">
        <f t="shared" si="46"/>
        <v>1091.25</v>
      </c>
      <c r="M449" s="53">
        <f>IF(E449&gt;0,ROUND(E449*UCO!$A$14,2),0)</f>
        <v>0</v>
      </c>
      <c r="N449" s="53">
        <f>IF(I449&gt;0,ROUND(I449*Filme!$B$3,2),0)</f>
        <v>0</v>
      </c>
      <c r="O449" s="53">
        <f t="shared" si="47"/>
        <v>1091.25</v>
      </c>
    </row>
    <row r="450" spans="1:15" ht="12.75" customHeight="1">
      <c r="A450" s="48">
        <v>30205204</v>
      </c>
      <c r="B450" s="48" t="s">
        <v>493</v>
      </c>
      <c r="C450" s="49">
        <v>1</v>
      </c>
      <c r="D450" s="50" t="s">
        <v>486</v>
      </c>
      <c r="E450" s="51"/>
      <c r="F450" s="52">
        <v>3</v>
      </c>
      <c r="G450" s="52">
        <v>5</v>
      </c>
      <c r="H450" s="52"/>
      <c r="I450" s="52"/>
      <c r="J450" s="52"/>
      <c r="K450" s="53">
        <f t="shared" si="45"/>
        <v>1409.1</v>
      </c>
      <c r="L450" s="53">
        <f t="shared" si="46"/>
        <v>1409.1</v>
      </c>
      <c r="M450" s="53">
        <f>IF(E450&gt;0,ROUND(E450*UCO!$A$14,2),0)</f>
        <v>0</v>
      </c>
      <c r="N450" s="53">
        <f>IF(I450&gt;0,ROUND(I450*Filme!$B$3,2),0)</f>
        <v>0</v>
      </c>
      <c r="O450" s="53">
        <f t="shared" si="47"/>
        <v>1409.1</v>
      </c>
    </row>
    <row r="451" spans="1:15" ht="12.75" customHeight="1">
      <c r="A451" s="48">
        <v>30205212</v>
      </c>
      <c r="B451" s="48" t="s">
        <v>494</v>
      </c>
      <c r="C451" s="49">
        <v>1</v>
      </c>
      <c r="D451" s="50" t="s">
        <v>74</v>
      </c>
      <c r="E451" s="51"/>
      <c r="F451" s="52">
        <v>1</v>
      </c>
      <c r="G451" s="52">
        <v>5</v>
      </c>
      <c r="H451" s="52"/>
      <c r="I451" s="52"/>
      <c r="J451" s="52"/>
      <c r="K451" s="53">
        <f t="shared" si="45"/>
        <v>360.46</v>
      </c>
      <c r="L451" s="53">
        <f t="shared" si="46"/>
        <v>360.46</v>
      </c>
      <c r="M451" s="53">
        <f>IF(E451&gt;0,ROUND(E451*UCO!$A$14,2),0)</f>
        <v>0</v>
      </c>
      <c r="N451" s="53">
        <f>IF(I451&gt;0,ROUND(I451*Filme!$B$3,2),0)</f>
        <v>0</v>
      </c>
      <c r="O451" s="53">
        <f t="shared" si="47"/>
        <v>360.46</v>
      </c>
    </row>
    <row r="452" spans="1:15" ht="12.75" customHeight="1">
      <c r="A452" s="48">
        <v>30205220</v>
      </c>
      <c r="B452" s="48" t="s">
        <v>495</v>
      </c>
      <c r="C452" s="49">
        <v>1</v>
      </c>
      <c r="D452" s="50" t="s">
        <v>245</v>
      </c>
      <c r="E452" s="51"/>
      <c r="F452" s="52">
        <v>1</v>
      </c>
      <c r="G452" s="52">
        <v>3</v>
      </c>
      <c r="H452" s="52"/>
      <c r="I452" s="52"/>
      <c r="J452" s="52"/>
      <c r="K452" s="53">
        <f t="shared" si="45"/>
        <v>275.27999999999997</v>
      </c>
      <c r="L452" s="53">
        <f t="shared" si="46"/>
        <v>275.27999999999997</v>
      </c>
      <c r="M452" s="53">
        <f>IF(E452&gt;0,ROUND(E452*UCO!$A$14,2),0)</f>
        <v>0</v>
      </c>
      <c r="N452" s="53">
        <f>IF(I452&gt;0,ROUND(I452*Filme!$B$3,2),0)</f>
        <v>0</v>
      </c>
      <c r="O452" s="53">
        <f t="shared" si="47"/>
        <v>275.27999999999997</v>
      </c>
    </row>
    <row r="453" spans="1:15" ht="12.75" customHeight="1">
      <c r="A453" s="48">
        <v>30205239</v>
      </c>
      <c r="B453" s="48" t="s">
        <v>496</v>
      </c>
      <c r="C453" s="49">
        <v>1</v>
      </c>
      <c r="D453" s="50" t="s">
        <v>291</v>
      </c>
      <c r="E453" s="51"/>
      <c r="F453" s="52">
        <v>1</v>
      </c>
      <c r="G453" s="52">
        <v>4</v>
      </c>
      <c r="H453" s="52"/>
      <c r="I453" s="52"/>
      <c r="J453" s="52"/>
      <c r="K453" s="53">
        <f t="shared" si="45"/>
        <v>709.46</v>
      </c>
      <c r="L453" s="53">
        <f t="shared" si="46"/>
        <v>709.46</v>
      </c>
      <c r="M453" s="53">
        <f>IF(E453&gt;0,ROUND(E453*UCO!$A$14,2),0)</f>
        <v>0</v>
      </c>
      <c r="N453" s="53">
        <f>IF(I453&gt;0,ROUND(I453*Filme!$B$3,2),0)</f>
        <v>0</v>
      </c>
      <c r="O453" s="53">
        <f t="shared" si="47"/>
        <v>709.46</v>
      </c>
    </row>
    <row r="454" spans="1:15" ht="12.75" customHeight="1">
      <c r="A454" s="48">
        <v>30205247</v>
      </c>
      <c r="B454" s="48" t="s">
        <v>497</v>
      </c>
      <c r="C454" s="49">
        <v>1</v>
      </c>
      <c r="D454" s="50" t="s">
        <v>339</v>
      </c>
      <c r="E454" s="51"/>
      <c r="F454" s="52">
        <v>1</v>
      </c>
      <c r="G454" s="52">
        <v>5</v>
      </c>
      <c r="H454" s="52"/>
      <c r="I454" s="52"/>
      <c r="J454" s="52"/>
      <c r="K454" s="53">
        <f t="shared" si="45"/>
        <v>909.36</v>
      </c>
      <c r="L454" s="53">
        <f t="shared" si="46"/>
        <v>909.36</v>
      </c>
      <c r="M454" s="53">
        <f>IF(E454&gt;0,ROUND(E454*UCO!$A$14,2),0)</f>
        <v>0</v>
      </c>
      <c r="N454" s="53">
        <f>IF(I454&gt;0,ROUND(I454*Filme!$B$3,2),0)</f>
        <v>0</v>
      </c>
      <c r="O454" s="53">
        <f t="shared" si="47"/>
        <v>909.36</v>
      </c>
    </row>
    <row r="455" spans="1:15">
      <c r="A455" s="48">
        <v>30205263</v>
      </c>
      <c r="B455" s="48" t="s">
        <v>498</v>
      </c>
      <c r="C455" s="49">
        <v>1</v>
      </c>
      <c r="D455" s="50" t="s">
        <v>339</v>
      </c>
      <c r="E455" s="51"/>
      <c r="F455" s="52">
        <v>1</v>
      </c>
      <c r="G455" s="52">
        <v>5</v>
      </c>
      <c r="H455" s="52"/>
      <c r="I455" s="52"/>
      <c r="J455" s="52"/>
      <c r="K455" s="53">
        <f t="shared" si="45"/>
        <v>909.36</v>
      </c>
      <c r="L455" s="53">
        <f t="shared" si="46"/>
        <v>909.36</v>
      </c>
      <c r="M455" s="53">
        <f>IF(E455&gt;0,ROUND(E455*UCO!$A$14,2),0)</f>
        <v>0</v>
      </c>
      <c r="N455" s="53">
        <f>IF(I455&gt;0,ROUND(I455*Filme!$B$3,2),0)</f>
        <v>0</v>
      </c>
      <c r="O455" s="53">
        <f t="shared" si="47"/>
        <v>909.36</v>
      </c>
    </row>
    <row r="456" spans="1:15">
      <c r="A456" s="48">
        <v>30205271</v>
      </c>
      <c r="B456" s="48" t="s">
        <v>499</v>
      </c>
      <c r="C456" s="49">
        <v>1</v>
      </c>
      <c r="D456" s="50" t="s">
        <v>500</v>
      </c>
      <c r="E456" s="51">
        <v>33.799999999999997</v>
      </c>
      <c r="F456" s="52"/>
      <c r="G456" s="52">
        <v>3</v>
      </c>
      <c r="H456" s="52"/>
      <c r="I456" s="52"/>
      <c r="J456" s="52"/>
      <c r="K456" s="53">
        <f t="shared" si="45"/>
        <v>458.79</v>
      </c>
      <c r="L456" s="53">
        <f t="shared" si="46"/>
        <v>458.79</v>
      </c>
      <c r="M456" s="53">
        <f>IF(E456&gt;0,ROUND(E456*UCO!$A$29,2),0)</f>
        <v>637.47</v>
      </c>
      <c r="N456" s="53">
        <f>IF(I456&gt;0,ROUND(I456*Filme!$B$3,2),0)</f>
        <v>0</v>
      </c>
      <c r="O456" s="53">
        <f t="shared" si="47"/>
        <v>1096.26</v>
      </c>
    </row>
    <row r="457" spans="1:15">
      <c r="A457" s="48">
        <v>30205280</v>
      </c>
      <c r="B457" s="48" t="s">
        <v>501</v>
      </c>
      <c r="C457" s="49">
        <v>1</v>
      </c>
      <c r="D457" s="50" t="s">
        <v>257</v>
      </c>
      <c r="E457" s="51">
        <v>38.5</v>
      </c>
      <c r="F457" s="52">
        <v>3</v>
      </c>
      <c r="G457" s="52">
        <v>6</v>
      </c>
      <c r="H457" s="52"/>
      <c r="I457" s="52"/>
      <c r="J457" s="52"/>
      <c r="K457" s="53">
        <f t="shared" si="45"/>
        <v>1635.2</v>
      </c>
      <c r="L457" s="53">
        <f>C457*K457</f>
        <v>1635.2</v>
      </c>
      <c r="M457" s="53">
        <f>IF(E457&gt;0,ROUND(E457*UCO!$A$29,2),0)</f>
        <v>726.11</v>
      </c>
      <c r="N457" s="53">
        <f>IF(I457&gt;0,ROUND(I457*Filme!$B$3,2),0)</f>
        <v>0</v>
      </c>
      <c r="O457" s="53">
        <f t="shared" si="47"/>
        <v>2361.31</v>
      </c>
    </row>
    <row r="458" spans="1:15" ht="23.25" customHeight="1">
      <c r="A458" s="131" t="s">
        <v>502</v>
      </c>
      <c r="B458" s="132"/>
      <c r="C458" s="132"/>
      <c r="D458" s="132"/>
      <c r="E458" s="132"/>
      <c r="F458" s="132"/>
      <c r="G458" s="132"/>
      <c r="H458" s="132"/>
      <c r="I458" s="132"/>
      <c r="J458" s="132"/>
      <c r="K458" s="132"/>
      <c r="L458" s="132"/>
      <c r="M458" s="132"/>
      <c r="N458" s="132"/>
      <c r="O458" s="132"/>
    </row>
    <row r="459" spans="1:15">
      <c r="A459" s="48">
        <v>30206014</v>
      </c>
      <c r="B459" s="48" t="s">
        <v>503</v>
      </c>
      <c r="C459" s="49">
        <v>1</v>
      </c>
      <c r="D459" s="50" t="s">
        <v>72</v>
      </c>
      <c r="E459" s="51"/>
      <c r="F459" s="52">
        <v>1</v>
      </c>
      <c r="G459" s="52">
        <v>3</v>
      </c>
      <c r="H459" s="52"/>
      <c r="I459" s="52"/>
      <c r="J459" s="52"/>
      <c r="K459" s="53">
        <f t="shared" ref="K459:K481" si="48">VLOOKUP(D459,Porte2026Geral,24,FALSE)</f>
        <v>309.68</v>
      </c>
      <c r="L459" s="53">
        <f t="shared" ref="L459:L481" si="49">ROUND(C459*K459,2)</f>
        <v>309.68</v>
      </c>
      <c r="M459" s="53">
        <f>IF(E459&gt;0,ROUND(E459*UCO!$A$14,2),0)</f>
        <v>0</v>
      </c>
      <c r="N459" s="53">
        <f>IF(I459&gt;0,ROUND(I459*Filme!$B$3,2),0)</f>
        <v>0</v>
      </c>
      <c r="O459" s="53">
        <f t="shared" ref="O459:O481" si="50">ROUND(L459+M459+N459,2)</f>
        <v>309.68</v>
      </c>
    </row>
    <row r="460" spans="1:15">
      <c r="A460" s="48">
        <v>30206022</v>
      </c>
      <c r="B460" s="48" t="s">
        <v>504</v>
      </c>
      <c r="C460" s="49">
        <v>1</v>
      </c>
      <c r="D460" s="50" t="s">
        <v>333</v>
      </c>
      <c r="E460" s="51"/>
      <c r="F460" s="52">
        <v>1</v>
      </c>
      <c r="G460" s="52">
        <v>3</v>
      </c>
      <c r="H460" s="52"/>
      <c r="I460" s="52"/>
      <c r="J460" s="52"/>
      <c r="K460" s="53">
        <f t="shared" si="48"/>
        <v>417.82</v>
      </c>
      <c r="L460" s="53">
        <f t="shared" si="49"/>
        <v>417.82</v>
      </c>
      <c r="M460" s="53">
        <f>IF(E460&gt;0,ROUND(E460*UCO!$A$14,2),0)</f>
        <v>0</v>
      </c>
      <c r="N460" s="53">
        <f>IF(I460&gt;0,ROUND(I460*Filme!$B$3,2),0)</f>
        <v>0</v>
      </c>
      <c r="O460" s="53">
        <f t="shared" si="50"/>
        <v>417.82</v>
      </c>
    </row>
    <row r="461" spans="1:15">
      <c r="A461" s="48">
        <v>30206030</v>
      </c>
      <c r="B461" s="48" t="s">
        <v>505</v>
      </c>
      <c r="C461" s="49">
        <v>1</v>
      </c>
      <c r="D461" s="50" t="s">
        <v>382</v>
      </c>
      <c r="E461" s="51"/>
      <c r="F461" s="52">
        <v>1</v>
      </c>
      <c r="G461" s="52">
        <v>4</v>
      </c>
      <c r="H461" s="52"/>
      <c r="I461" s="52"/>
      <c r="J461" s="52"/>
      <c r="K461" s="53">
        <f t="shared" si="48"/>
        <v>766.81</v>
      </c>
      <c r="L461" s="53">
        <f t="shared" si="49"/>
        <v>766.81</v>
      </c>
      <c r="M461" s="53">
        <f>IF(E461&gt;0,ROUND(E461*UCO!$A$14,2),0)</f>
        <v>0</v>
      </c>
      <c r="N461" s="53">
        <f>IF(I461&gt;0,ROUND(I461*Filme!$B$3,2),0)</f>
        <v>0</v>
      </c>
      <c r="O461" s="53">
        <f t="shared" si="50"/>
        <v>766.81</v>
      </c>
    </row>
    <row r="462" spans="1:15">
      <c r="A462" s="48">
        <v>30206049</v>
      </c>
      <c r="B462" s="48" t="s">
        <v>506</v>
      </c>
      <c r="C462" s="49">
        <v>1</v>
      </c>
      <c r="D462" s="50" t="s">
        <v>382</v>
      </c>
      <c r="E462" s="51"/>
      <c r="F462" s="52">
        <v>2</v>
      </c>
      <c r="G462" s="52">
        <v>6</v>
      </c>
      <c r="H462" s="52"/>
      <c r="I462" s="52"/>
      <c r="J462" s="52"/>
      <c r="K462" s="53">
        <f t="shared" si="48"/>
        <v>766.81</v>
      </c>
      <c r="L462" s="53">
        <f t="shared" si="49"/>
        <v>766.81</v>
      </c>
      <c r="M462" s="53">
        <f>IF(E462&gt;0,ROUND(E462*UCO!$A$14,2),0)</f>
        <v>0</v>
      </c>
      <c r="N462" s="53">
        <f>IF(I462&gt;0,ROUND(I462*Filme!$B$3,2),0)</f>
        <v>0</v>
      </c>
      <c r="O462" s="53">
        <f t="shared" si="50"/>
        <v>766.81</v>
      </c>
    </row>
    <row r="463" spans="1:15">
      <c r="A463" s="48">
        <v>30206065</v>
      </c>
      <c r="B463" s="48" t="s">
        <v>507</v>
      </c>
      <c r="C463" s="49">
        <v>1</v>
      </c>
      <c r="D463" s="50" t="s">
        <v>333</v>
      </c>
      <c r="E463" s="51"/>
      <c r="F463" s="52">
        <v>1</v>
      </c>
      <c r="G463" s="52">
        <v>4</v>
      </c>
      <c r="H463" s="52"/>
      <c r="I463" s="52"/>
      <c r="J463" s="52"/>
      <c r="K463" s="53">
        <f t="shared" si="48"/>
        <v>417.82</v>
      </c>
      <c r="L463" s="53">
        <f t="shared" si="49"/>
        <v>417.82</v>
      </c>
      <c r="M463" s="53">
        <f>IF(E463&gt;0,ROUND(E463*UCO!$A$14,2),0)</f>
        <v>0</v>
      </c>
      <c r="N463" s="53">
        <f>IF(I463&gt;0,ROUND(I463*Filme!$B$3,2),0)</f>
        <v>0</v>
      </c>
      <c r="O463" s="53">
        <f t="shared" si="50"/>
        <v>417.82</v>
      </c>
    </row>
    <row r="464" spans="1:15">
      <c r="A464" s="48">
        <v>30206103</v>
      </c>
      <c r="B464" s="48" t="s">
        <v>508</v>
      </c>
      <c r="C464" s="49">
        <v>1</v>
      </c>
      <c r="D464" s="50" t="s">
        <v>245</v>
      </c>
      <c r="E464" s="51"/>
      <c r="F464" s="52">
        <v>1</v>
      </c>
      <c r="G464" s="52">
        <v>1</v>
      </c>
      <c r="H464" s="52"/>
      <c r="I464" s="52"/>
      <c r="J464" s="52"/>
      <c r="K464" s="53">
        <f t="shared" si="48"/>
        <v>275.27999999999997</v>
      </c>
      <c r="L464" s="53">
        <f t="shared" si="49"/>
        <v>275.27999999999997</v>
      </c>
      <c r="M464" s="53">
        <f>IF(E464&gt;0,ROUND(E464*UCO!$A$14,2),0)</f>
        <v>0</v>
      </c>
      <c r="N464" s="53">
        <f>IF(I464&gt;0,ROUND(I464*Filme!$B$3,2),0)</f>
        <v>0</v>
      </c>
      <c r="O464" s="53">
        <f t="shared" si="50"/>
        <v>275.27999999999997</v>
      </c>
    </row>
    <row r="465" spans="1:15">
      <c r="A465" s="48">
        <v>30206120</v>
      </c>
      <c r="B465" s="48" t="s">
        <v>509</v>
      </c>
      <c r="C465" s="49">
        <v>1</v>
      </c>
      <c r="D465" s="50" t="s">
        <v>331</v>
      </c>
      <c r="E465" s="51"/>
      <c r="F465" s="52">
        <v>3</v>
      </c>
      <c r="G465" s="52">
        <v>5</v>
      </c>
      <c r="H465" s="52"/>
      <c r="I465" s="52"/>
      <c r="J465" s="52"/>
      <c r="K465" s="53">
        <f t="shared" si="48"/>
        <v>1091.25</v>
      </c>
      <c r="L465" s="53">
        <f t="shared" si="49"/>
        <v>1091.25</v>
      </c>
      <c r="M465" s="53">
        <f>IF(E465&gt;0,ROUND(E465*UCO!$A$14,2),0)</f>
        <v>0</v>
      </c>
      <c r="N465" s="53">
        <f>IF(I465&gt;0,ROUND(I465*Filme!$B$3,2),0)</f>
        <v>0</v>
      </c>
      <c r="O465" s="53">
        <f t="shared" si="50"/>
        <v>1091.25</v>
      </c>
    </row>
    <row r="466" spans="1:15">
      <c r="A466" s="48">
        <v>30206138</v>
      </c>
      <c r="B466" s="48" t="s">
        <v>510</v>
      </c>
      <c r="C466" s="49">
        <v>1</v>
      </c>
      <c r="D466" s="50" t="s">
        <v>486</v>
      </c>
      <c r="E466" s="51"/>
      <c r="F466" s="52">
        <v>2</v>
      </c>
      <c r="G466" s="52">
        <v>5</v>
      </c>
      <c r="H466" s="52"/>
      <c r="I466" s="52"/>
      <c r="J466" s="52"/>
      <c r="K466" s="53">
        <f t="shared" si="48"/>
        <v>1409.1</v>
      </c>
      <c r="L466" s="53">
        <f t="shared" si="49"/>
        <v>1409.1</v>
      </c>
      <c r="M466" s="53">
        <f>IF(E466&gt;0,ROUND(E466*UCO!$A$14,2),0)</f>
        <v>0</v>
      </c>
      <c r="N466" s="53">
        <f>IF(I466&gt;0,ROUND(I466*Filme!$B$3,2),0)</f>
        <v>0</v>
      </c>
      <c r="O466" s="53">
        <f t="shared" si="50"/>
        <v>1409.1</v>
      </c>
    </row>
    <row r="467" spans="1:15">
      <c r="A467" s="48">
        <v>30206170</v>
      </c>
      <c r="B467" s="48" t="s">
        <v>511</v>
      </c>
      <c r="C467" s="49">
        <v>1</v>
      </c>
      <c r="D467" s="50" t="s">
        <v>241</v>
      </c>
      <c r="E467" s="51"/>
      <c r="F467" s="52">
        <v>2</v>
      </c>
      <c r="G467" s="52">
        <v>4</v>
      </c>
      <c r="H467" s="52"/>
      <c r="I467" s="52"/>
      <c r="J467" s="52"/>
      <c r="K467" s="53">
        <f t="shared" si="48"/>
        <v>542.33000000000004</v>
      </c>
      <c r="L467" s="53">
        <f t="shared" si="49"/>
        <v>542.33000000000004</v>
      </c>
      <c r="M467" s="53">
        <f>IF(E467&gt;0,ROUND(E467*UCO!$A$14,2),0)</f>
        <v>0</v>
      </c>
      <c r="N467" s="53">
        <f>IF(I467&gt;0,ROUND(I467*Filme!$B$3,2),0)</f>
        <v>0</v>
      </c>
      <c r="O467" s="53">
        <f t="shared" si="50"/>
        <v>542.33000000000004</v>
      </c>
    </row>
    <row r="468" spans="1:15">
      <c r="A468" s="48">
        <v>30206200</v>
      </c>
      <c r="B468" s="48" t="s">
        <v>512</v>
      </c>
      <c r="C468" s="49">
        <v>1</v>
      </c>
      <c r="D468" s="50" t="s">
        <v>339</v>
      </c>
      <c r="E468" s="51"/>
      <c r="F468" s="52">
        <v>2</v>
      </c>
      <c r="G468" s="52">
        <v>4</v>
      </c>
      <c r="H468" s="52"/>
      <c r="I468" s="52"/>
      <c r="J468" s="52"/>
      <c r="K468" s="53">
        <f t="shared" si="48"/>
        <v>909.36</v>
      </c>
      <c r="L468" s="53">
        <f t="shared" si="49"/>
        <v>909.36</v>
      </c>
      <c r="M468" s="53">
        <f>IF(E468&gt;0,ROUND(E468*UCO!$A$14,2),0)</f>
        <v>0</v>
      </c>
      <c r="N468" s="53">
        <f>IF(I468&gt;0,ROUND(I468*Filme!$B$3,2),0)</f>
        <v>0</v>
      </c>
      <c r="O468" s="53">
        <f t="shared" si="50"/>
        <v>909.36</v>
      </c>
    </row>
    <row r="469" spans="1:15">
      <c r="A469" s="48">
        <v>30206219</v>
      </c>
      <c r="B469" s="48" t="s">
        <v>513</v>
      </c>
      <c r="C469" s="49">
        <v>1</v>
      </c>
      <c r="D469" s="50" t="s">
        <v>333</v>
      </c>
      <c r="E469" s="51"/>
      <c r="F469" s="52">
        <v>1</v>
      </c>
      <c r="G469" s="52">
        <v>4</v>
      </c>
      <c r="H469" s="52"/>
      <c r="I469" s="52"/>
      <c r="J469" s="52"/>
      <c r="K469" s="53">
        <f t="shared" si="48"/>
        <v>417.82</v>
      </c>
      <c r="L469" s="53">
        <f t="shared" si="49"/>
        <v>417.82</v>
      </c>
      <c r="M469" s="53">
        <f>IF(E469&gt;0,ROUND(E469*UCO!$A$14,2),0)</f>
        <v>0</v>
      </c>
      <c r="N469" s="53">
        <f>IF(I469&gt;0,ROUND(I469*Filme!$B$3,2),0)</f>
        <v>0</v>
      </c>
      <c r="O469" s="53">
        <f t="shared" si="50"/>
        <v>417.82</v>
      </c>
    </row>
    <row r="470" spans="1:15">
      <c r="A470" s="48">
        <v>30206227</v>
      </c>
      <c r="B470" s="48" t="s">
        <v>514</v>
      </c>
      <c r="C470" s="49">
        <v>1</v>
      </c>
      <c r="D470" s="50" t="s">
        <v>74</v>
      </c>
      <c r="E470" s="51"/>
      <c r="F470" s="52">
        <v>1</v>
      </c>
      <c r="G470" s="52">
        <v>3</v>
      </c>
      <c r="H470" s="52"/>
      <c r="I470" s="52"/>
      <c r="J470" s="52"/>
      <c r="K470" s="53">
        <f t="shared" si="48"/>
        <v>360.46</v>
      </c>
      <c r="L470" s="53">
        <f t="shared" si="49"/>
        <v>360.46</v>
      </c>
      <c r="M470" s="53">
        <f>IF(E470&gt;0,ROUND(E470*UCO!$A$14,2),0)</f>
        <v>0</v>
      </c>
      <c r="N470" s="53">
        <f>IF(I470&gt;0,ROUND(I470*Filme!$B$3,2),0)</f>
        <v>0</v>
      </c>
      <c r="O470" s="53">
        <f t="shared" si="50"/>
        <v>360.46</v>
      </c>
    </row>
    <row r="471" spans="1:15">
      <c r="A471" s="48">
        <v>30206235</v>
      </c>
      <c r="B471" s="48" t="s">
        <v>515</v>
      </c>
      <c r="C471" s="49">
        <v>1</v>
      </c>
      <c r="D471" s="50" t="s">
        <v>333</v>
      </c>
      <c r="E471" s="51"/>
      <c r="F471" s="52">
        <v>1</v>
      </c>
      <c r="G471" s="52">
        <v>3</v>
      </c>
      <c r="H471" s="52"/>
      <c r="I471" s="52"/>
      <c r="J471" s="52"/>
      <c r="K471" s="53">
        <f t="shared" si="48"/>
        <v>417.82</v>
      </c>
      <c r="L471" s="53">
        <f t="shared" si="49"/>
        <v>417.82</v>
      </c>
      <c r="M471" s="53">
        <f>IF(E471&gt;0,ROUND(E471*UCO!$A$14,2),0)</f>
        <v>0</v>
      </c>
      <c r="N471" s="53">
        <f>IF(I471&gt;0,ROUND(I471*Filme!$B$3,2),0)</f>
        <v>0</v>
      </c>
      <c r="O471" s="53">
        <f t="shared" si="50"/>
        <v>417.82</v>
      </c>
    </row>
    <row r="472" spans="1:15">
      <c r="A472" s="48">
        <v>30206243</v>
      </c>
      <c r="B472" s="48" t="s">
        <v>516</v>
      </c>
      <c r="C472" s="49">
        <v>1</v>
      </c>
      <c r="D472" s="50" t="s">
        <v>333</v>
      </c>
      <c r="E472" s="51"/>
      <c r="F472" s="52">
        <v>1</v>
      </c>
      <c r="G472" s="52">
        <v>4</v>
      </c>
      <c r="H472" s="52"/>
      <c r="I472" s="52"/>
      <c r="J472" s="52"/>
      <c r="K472" s="53">
        <f t="shared" si="48"/>
        <v>417.82</v>
      </c>
      <c r="L472" s="53">
        <f t="shared" si="49"/>
        <v>417.82</v>
      </c>
      <c r="M472" s="53">
        <f>IF(E472&gt;0,ROUND(E472*UCO!$A$14,2),0)</f>
        <v>0</v>
      </c>
      <c r="N472" s="53">
        <f>IF(I472&gt;0,ROUND(I472*Filme!$B$3,2),0)</f>
        <v>0</v>
      </c>
      <c r="O472" s="53">
        <f t="shared" si="50"/>
        <v>417.82</v>
      </c>
    </row>
    <row r="473" spans="1:15">
      <c r="A473" s="48">
        <v>30206251</v>
      </c>
      <c r="B473" s="48" t="s">
        <v>517</v>
      </c>
      <c r="C473" s="49">
        <v>1</v>
      </c>
      <c r="D473" s="50" t="s">
        <v>333</v>
      </c>
      <c r="E473" s="51"/>
      <c r="F473" s="52">
        <v>1</v>
      </c>
      <c r="G473" s="52">
        <v>3</v>
      </c>
      <c r="H473" s="52"/>
      <c r="I473" s="52"/>
      <c r="J473" s="52"/>
      <c r="K473" s="53">
        <f t="shared" si="48"/>
        <v>417.82</v>
      </c>
      <c r="L473" s="53">
        <f t="shared" si="49"/>
        <v>417.82</v>
      </c>
      <c r="M473" s="53">
        <f>IF(E473&gt;0,ROUND(E473*UCO!$A$14,2),0)</f>
        <v>0</v>
      </c>
      <c r="N473" s="53">
        <f>IF(I473&gt;0,ROUND(I473*Filme!$B$3,2),0)</f>
        <v>0</v>
      </c>
      <c r="O473" s="53">
        <f t="shared" si="50"/>
        <v>417.82</v>
      </c>
    </row>
    <row r="474" spans="1:15">
      <c r="A474" s="48">
        <v>30206260</v>
      </c>
      <c r="B474" s="48" t="s">
        <v>518</v>
      </c>
      <c r="C474" s="49">
        <v>1</v>
      </c>
      <c r="D474" s="50" t="s">
        <v>74</v>
      </c>
      <c r="E474" s="51"/>
      <c r="F474" s="52">
        <v>1</v>
      </c>
      <c r="G474" s="52">
        <v>3</v>
      </c>
      <c r="H474" s="52"/>
      <c r="I474" s="52"/>
      <c r="J474" s="52"/>
      <c r="K474" s="53">
        <f t="shared" si="48"/>
        <v>360.46</v>
      </c>
      <c r="L474" s="53">
        <f t="shared" si="49"/>
        <v>360.46</v>
      </c>
      <c r="M474" s="53">
        <f>IF(E474&gt;0,ROUND(E474*UCO!$A$14,2),0)</f>
        <v>0</v>
      </c>
      <c r="N474" s="53">
        <f>IF(I474&gt;0,ROUND(I474*Filme!$B$3,2),0)</f>
        <v>0</v>
      </c>
      <c r="O474" s="53">
        <f t="shared" si="50"/>
        <v>360.46</v>
      </c>
    </row>
    <row r="475" spans="1:15">
      <c r="A475" s="48">
        <v>30206278</v>
      </c>
      <c r="B475" s="48" t="s">
        <v>519</v>
      </c>
      <c r="C475" s="49">
        <v>1</v>
      </c>
      <c r="D475" s="50" t="s">
        <v>333</v>
      </c>
      <c r="E475" s="51"/>
      <c r="F475" s="52">
        <v>1</v>
      </c>
      <c r="G475" s="52">
        <v>3</v>
      </c>
      <c r="H475" s="52"/>
      <c r="I475" s="52"/>
      <c r="J475" s="52"/>
      <c r="K475" s="53">
        <f t="shared" si="48"/>
        <v>417.82</v>
      </c>
      <c r="L475" s="53">
        <f t="shared" si="49"/>
        <v>417.82</v>
      </c>
      <c r="M475" s="53">
        <f>IF(E475&gt;0,ROUND(E475*UCO!$A$14,2),0)</f>
        <v>0</v>
      </c>
      <c r="N475" s="53">
        <f>IF(I475&gt;0,ROUND(I475*Filme!$B$3,2),0)</f>
        <v>0</v>
      </c>
      <c r="O475" s="53">
        <f t="shared" si="50"/>
        <v>417.82</v>
      </c>
    </row>
    <row r="476" spans="1:15">
      <c r="A476" s="48">
        <v>30206294</v>
      </c>
      <c r="B476" s="48" t="s">
        <v>520</v>
      </c>
      <c r="C476" s="49">
        <v>1</v>
      </c>
      <c r="D476" s="50" t="s">
        <v>74</v>
      </c>
      <c r="E476" s="51"/>
      <c r="F476" s="52">
        <v>2</v>
      </c>
      <c r="G476" s="52">
        <v>4</v>
      </c>
      <c r="H476" s="52"/>
      <c r="I476" s="52"/>
      <c r="J476" s="52"/>
      <c r="K476" s="53">
        <f t="shared" si="48"/>
        <v>360.46</v>
      </c>
      <c r="L476" s="53">
        <f t="shared" si="49"/>
        <v>360.46</v>
      </c>
      <c r="M476" s="53">
        <f>IF(E476&gt;0,ROUND(E476*UCO!$A$14,2),0)</f>
        <v>0</v>
      </c>
      <c r="N476" s="53">
        <f>IF(I476&gt;0,ROUND(I476*Filme!$B$3,2),0)</f>
        <v>0</v>
      </c>
      <c r="O476" s="53">
        <f t="shared" si="50"/>
        <v>360.46</v>
      </c>
    </row>
    <row r="477" spans="1:15">
      <c r="A477" s="48">
        <v>30206308</v>
      </c>
      <c r="B477" s="48" t="s">
        <v>521</v>
      </c>
      <c r="C477" s="49">
        <v>1</v>
      </c>
      <c r="D477" s="50" t="s">
        <v>305</v>
      </c>
      <c r="E477" s="51"/>
      <c r="F477" s="52">
        <v>1</v>
      </c>
      <c r="G477" s="52">
        <v>4</v>
      </c>
      <c r="H477" s="52"/>
      <c r="I477" s="52"/>
      <c r="J477" s="52"/>
      <c r="K477" s="53">
        <f t="shared" si="48"/>
        <v>802.86</v>
      </c>
      <c r="L477" s="53">
        <f t="shared" si="49"/>
        <v>802.86</v>
      </c>
      <c r="M477" s="53">
        <f>IF(E477&gt;0,ROUND(E477*UCO!$A$14,2),0)</f>
        <v>0</v>
      </c>
      <c r="N477" s="53">
        <f>IF(I477&gt;0,ROUND(I477*Filme!$B$3,2),0)</f>
        <v>0</v>
      </c>
      <c r="O477" s="53">
        <f t="shared" si="50"/>
        <v>802.86</v>
      </c>
    </row>
    <row r="478" spans="1:15">
      <c r="A478" s="48">
        <v>30206316</v>
      </c>
      <c r="B478" s="48" t="s">
        <v>522</v>
      </c>
      <c r="C478" s="49">
        <v>1</v>
      </c>
      <c r="D478" s="50" t="s">
        <v>333</v>
      </c>
      <c r="E478" s="51"/>
      <c r="F478" s="52">
        <v>1</v>
      </c>
      <c r="G478" s="52">
        <v>4</v>
      </c>
      <c r="H478" s="52"/>
      <c r="I478" s="52"/>
      <c r="J478" s="52"/>
      <c r="K478" s="53">
        <f t="shared" si="48"/>
        <v>417.82</v>
      </c>
      <c r="L478" s="53">
        <f t="shared" si="49"/>
        <v>417.82</v>
      </c>
      <c r="M478" s="53">
        <f>IF(E478&gt;0,ROUND(E478*UCO!$A$14,2),0)</f>
        <v>0</v>
      </c>
      <c r="N478" s="53">
        <f>IF(I478&gt;0,ROUND(I478*Filme!$B$3,2),0)</f>
        <v>0</v>
      </c>
      <c r="O478" s="53">
        <f t="shared" si="50"/>
        <v>417.82</v>
      </c>
    </row>
    <row r="479" spans="1:15">
      <c r="A479" s="48">
        <v>30206324</v>
      </c>
      <c r="B479" s="48" t="s">
        <v>523</v>
      </c>
      <c r="C479" s="49">
        <v>1</v>
      </c>
      <c r="D479" s="50" t="s">
        <v>333</v>
      </c>
      <c r="E479" s="51"/>
      <c r="F479" s="52">
        <v>1</v>
      </c>
      <c r="G479" s="52">
        <v>4</v>
      </c>
      <c r="H479" s="52"/>
      <c r="I479" s="52"/>
      <c r="J479" s="52"/>
      <c r="K479" s="53">
        <f t="shared" si="48"/>
        <v>417.82</v>
      </c>
      <c r="L479" s="53">
        <f t="shared" si="49"/>
        <v>417.82</v>
      </c>
      <c r="M479" s="53">
        <f>IF(E479&gt;0,ROUND(E479*UCO!$A$14,2),0)</f>
        <v>0</v>
      </c>
      <c r="N479" s="53">
        <f>IF(I479&gt;0,ROUND(I479*Filme!$B$3,2),0)</f>
        <v>0</v>
      </c>
      <c r="O479" s="53">
        <f t="shared" si="50"/>
        <v>417.82</v>
      </c>
    </row>
    <row r="480" spans="1:15">
      <c r="A480" s="48">
        <v>30206359</v>
      </c>
      <c r="B480" s="48" t="s">
        <v>524</v>
      </c>
      <c r="C480" s="49">
        <v>1</v>
      </c>
      <c r="D480" s="50" t="s">
        <v>339</v>
      </c>
      <c r="E480" s="51"/>
      <c r="F480" s="52">
        <v>3</v>
      </c>
      <c r="G480" s="52">
        <v>7</v>
      </c>
      <c r="H480" s="52"/>
      <c r="I480" s="52"/>
      <c r="J480" s="52"/>
      <c r="K480" s="53">
        <f t="shared" si="48"/>
        <v>909.36</v>
      </c>
      <c r="L480" s="53">
        <f t="shared" si="49"/>
        <v>909.36</v>
      </c>
      <c r="M480" s="53">
        <f>IF(E480&gt;0,ROUND(E480*UCO!$A$14,2),0)</f>
        <v>0</v>
      </c>
      <c r="N480" s="53">
        <f>IF(I480&gt;0,ROUND(I480*Filme!$B$3,2),0)</f>
        <v>0</v>
      </c>
      <c r="O480" s="53">
        <f t="shared" si="50"/>
        <v>909.36</v>
      </c>
    </row>
    <row r="481" spans="1:15">
      <c r="A481" s="48">
        <v>30206367</v>
      </c>
      <c r="B481" s="48" t="s">
        <v>525</v>
      </c>
      <c r="C481" s="49">
        <v>1</v>
      </c>
      <c r="D481" s="50" t="s">
        <v>291</v>
      </c>
      <c r="E481" s="51"/>
      <c r="F481" s="52">
        <v>2</v>
      </c>
      <c r="G481" s="52">
        <v>3</v>
      </c>
      <c r="H481" s="52"/>
      <c r="I481" s="52"/>
      <c r="J481" s="52"/>
      <c r="K481" s="53">
        <f t="shared" si="48"/>
        <v>709.46</v>
      </c>
      <c r="L481" s="53">
        <f t="shared" si="49"/>
        <v>709.46</v>
      </c>
      <c r="M481" s="53">
        <f>IF(E481&gt;0,ROUND(E481*UCO!$A$14,2),0)</f>
        <v>0</v>
      </c>
      <c r="N481" s="53">
        <f>IF(I481&gt;0,ROUND(I481*Filme!$B$3,2),0)</f>
        <v>0</v>
      </c>
      <c r="O481" s="53">
        <f t="shared" si="50"/>
        <v>709.46</v>
      </c>
    </row>
    <row r="482" spans="1:15" ht="30.75" customHeight="1">
      <c r="A482" s="131" t="s">
        <v>526</v>
      </c>
      <c r="B482" s="132"/>
      <c r="C482" s="132"/>
      <c r="D482" s="132"/>
      <c r="E482" s="132"/>
      <c r="F482" s="132"/>
      <c r="G482" s="132"/>
      <c r="H482" s="132"/>
      <c r="I482" s="132"/>
      <c r="J482" s="132"/>
      <c r="K482" s="132"/>
      <c r="L482" s="132"/>
      <c r="M482" s="132"/>
      <c r="N482" s="132"/>
      <c r="O482" s="132"/>
    </row>
    <row r="483" spans="1:15">
      <c r="A483" s="48">
        <v>30207010</v>
      </c>
      <c r="B483" s="48" t="s">
        <v>527</v>
      </c>
      <c r="C483" s="49">
        <v>1</v>
      </c>
      <c r="D483" s="50" t="s">
        <v>333</v>
      </c>
      <c r="E483" s="51"/>
      <c r="F483" s="52">
        <v>1</v>
      </c>
      <c r="G483" s="52">
        <v>1</v>
      </c>
      <c r="H483" s="52"/>
      <c r="I483" s="52"/>
      <c r="J483" s="52"/>
      <c r="K483" s="53">
        <f t="shared" ref="K483:K504" si="51">VLOOKUP(D483,Porte2026Geral,24,FALSE)</f>
        <v>417.82</v>
      </c>
      <c r="L483" s="53">
        <f t="shared" ref="L483:L504" si="52">ROUND(C483*K483,2)</f>
        <v>417.82</v>
      </c>
      <c r="M483" s="53">
        <f>IF(E483&gt;0,ROUND(E483*UCO!$A$14,2),0)</f>
        <v>0</v>
      </c>
      <c r="N483" s="53">
        <f>IF(I483&gt;0,ROUND(I483*Filme!$B$3,2),0)</f>
        <v>0</v>
      </c>
      <c r="O483" s="53">
        <f t="shared" ref="O483:O504" si="53">ROUND(L483+M483+N483,2)</f>
        <v>417.82</v>
      </c>
    </row>
    <row r="484" spans="1:15">
      <c r="A484" s="48">
        <v>30207029</v>
      </c>
      <c r="B484" s="48" t="s">
        <v>528</v>
      </c>
      <c r="C484" s="49">
        <v>1</v>
      </c>
      <c r="D484" s="50" t="s">
        <v>339</v>
      </c>
      <c r="E484" s="51"/>
      <c r="F484" s="52">
        <v>1</v>
      </c>
      <c r="G484" s="52">
        <v>3</v>
      </c>
      <c r="H484" s="52"/>
      <c r="I484" s="52"/>
      <c r="J484" s="52"/>
      <c r="K484" s="53">
        <f t="shared" si="51"/>
        <v>909.36</v>
      </c>
      <c r="L484" s="53">
        <f t="shared" si="52"/>
        <v>909.36</v>
      </c>
      <c r="M484" s="53">
        <f>IF(E484&gt;0,ROUND(E484*UCO!$A$14,2),0)</f>
        <v>0</v>
      </c>
      <c r="N484" s="53">
        <f>IF(I484&gt;0,ROUND(I484*Filme!$B$3,2),0)</f>
        <v>0</v>
      </c>
      <c r="O484" s="53">
        <f t="shared" si="53"/>
        <v>909.36</v>
      </c>
    </row>
    <row r="485" spans="1:15">
      <c r="A485" s="48">
        <v>30207037</v>
      </c>
      <c r="B485" s="48" t="s">
        <v>529</v>
      </c>
      <c r="C485" s="49">
        <v>1</v>
      </c>
      <c r="D485" s="50" t="s">
        <v>259</v>
      </c>
      <c r="E485" s="51"/>
      <c r="F485" s="52">
        <v>1</v>
      </c>
      <c r="G485" s="52">
        <v>3</v>
      </c>
      <c r="H485" s="52"/>
      <c r="I485" s="52"/>
      <c r="J485" s="52"/>
      <c r="K485" s="53">
        <f t="shared" si="51"/>
        <v>852.02</v>
      </c>
      <c r="L485" s="53">
        <f t="shared" si="52"/>
        <v>852.02</v>
      </c>
      <c r="M485" s="53">
        <f>IF(E485&gt;0,ROUND(E485*UCO!$A$14,2),0)</f>
        <v>0</v>
      </c>
      <c r="N485" s="53">
        <f>IF(I485&gt;0,ROUND(I485*Filme!$B$3,2),0)</f>
        <v>0</v>
      </c>
      <c r="O485" s="53">
        <f t="shared" si="53"/>
        <v>852.02</v>
      </c>
    </row>
    <row r="486" spans="1:15">
      <c r="A486" s="48">
        <v>30207045</v>
      </c>
      <c r="B486" s="48" t="s">
        <v>530</v>
      </c>
      <c r="C486" s="49">
        <v>1</v>
      </c>
      <c r="D486" s="50" t="s">
        <v>259</v>
      </c>
      <c r="E486" s="51"/>
      <c r="F486" s="52">
        <v>1</v>
      </c>
      <c r="G486" s="52">
        <v>3</v>
      </c>
      <c r="H486" s="52"/>
      <c r="I486" s="52"/>
      <c r="J486" s="52"/>
      <c r="K486" s="53">
        <f t="shared" si="51"/>
        <v>852.02</v>
      </c>
      <c r="L486" s="53">
        <f t="shared" si="52"/>
        <v>852.02</v>
      </c>
      <c r="M486" s="53">
        <f>IF(E486&gt;0,ROUND(E486*UCO!$A$14,2),0)</f>
        <v>0</v>
      </c>
      <c r="N486" s="53">
        <f>IF(I486&gt;0,ROUND(I486*Filme!$B$3,2),0)</f>
        <v>0</v>
      </c>
      <c r="O486" s="53">
        <f t="shared" si="53"/>
        <v>852.02</v>
      </c>
    </row>
    <row r="487" spans="1:15">
      <c r="A487" s="48">
        <v>30207061</v>
      </c>
      <c r="B487" s="48" t="s">
        <v>531</v>
      </c>
      <c r="C487" s="49">
        <v>1</v>
      </c>
      <c r="D487" s="50" t="s">
        <v>74</v>
      </c>
      <c r="E487" s="51"/>
      <c r="F487" s="52">
        <v>1</v>
      </c>
      <c r="G487" s="52">
        <v>2</v>
      </c>
      <c r="H487" s="52"/>
      <c r="I487" s="52"/>
      <c r="J487" s="52"/>
      <c r="K487" s="53">
        <f t="shared" si="51"/>
        <v>360.46</v>
      </c>
      <c r="L487" s="53">
        <f t="shared" si="52"/>
        <v>360.46</v>
      </c>
      <c r="M487" s="53">
        <f>IF(E487&gt;0,ROUND(E487*UCO!$A$14,2),0)</f>
        <v>0</v>
      </c>
      <c r="N487" s="53">
        <f>IF(I487&gt;0,ROUND(I487*Filme!$B$3,2),0)</f>
        <v>0</v>
      </c>
      <c r="O487" s="53">
        <f t="shared" si="53"/>
        <v>360.46</v>
      </c>
    </row>
    <row r="488" spans="1:15">
      <c r="A488" s="48">
        <v>30207070</v>
      </c>
      <c r="B488" s="48" t="s">
        <v>532</v>
      </c>
      <c r="C488" s="49">
        <v>1</v>
      </c>
      <c r="D488" s="50" t="s">
        <v>339</v>
      </c>
      <c r="E488" s="51"/>
      <c r="F488" s="52">
        <v>1</v>
      </c>
      <c r="G488" s="52">
        <v>3</v>
      </c>
      <c r="H488" s="52"/>
      <c r="I488" s="52"/>
      <c r="J488" s="52"/>
      <c r="K488" s="53">
        <f t="shared" si="51"/>
        <v>909.36</v>
      </c>
      <c r="L488" s="53">
        <f t="shared" si="52"/>
        <v>909.36</v>
      </c>
      <c r="M488" s="53">
        <f>IF(E488&gt;0,ROUND(E488*UCO!$A$14,2),0)</f>
        <v>0</v>
      </c>
      <c r="N488" s="53">
        <f>IF(I488&gt;0,ROUND(I488*Filme!$B$3,2),0)</f>
        <v>0</v>
      </c>
      <c r="O488" s="53">
        <f t="shared" si="53"/>
        <v>909.36</v>
      </c>
    </row>
    <row r="489" spans="1:15">
      <c r="A489" s="48">
        <v>30207088</v>
      </c>
      <c r="B489" s="48" t="s">
        <v>533</v>
      </c>
      <c r="C489" s="49">
        <v>1</v>
      </c>
      <c r="D489" s="50" t="s">
        <v>259</v>
      </c>
      <c r="E489" s="51"/>
      <c r="F489" s="52">
        <v>1</v>
      </c>
      <c r="G489" s="52">
        <v>3</v>
      </c>
      <c r="H489" s="52"/>
      <c r="I489" s="52"/>
      <c r="J489" s="52"/>
      <c r="K489" s="53">
        <f t="shared" si="51"/>
        <v>852.02</v>
      </c>
      <c r="L489" s="53">
        <f t="shared" si="52"/>
        <v>852.02</v>
      </c>
      <c r="M489" s="53">
        <f>IF(E489&gt;0,ROUND(E489*UCO!$A$14,2),0)</f>
        <v>0</v>
      </c>
      <c r="N489" s="53">
        <f>IF(I489&gt;0,ROUND(I489*Filme!$B$3,2),0)</f>
        <v>0</v>
      </c>
      <c r="O489" s="53">
        <f t="shared" si="53"/>
        <v>852.02</v>
      </c>
    </row>
    <row r="490" spans="1:15">
      <c r="A490" s="48">
        <v>30207096</v>
      </c>
      <c r="B490" s="48" t="s">
        <v>534</v>
      </c>
      <c r="C490" s="49">
        <v>1</v>
      </c>
      <c r="D490" s="50" t="s">
        <v>339</v>
      </c>
      <c r="E490" s="51"/>
      <c r="F490" s="52">
        <v>2</v>
      </c>
      <c r="G490" s="52">
        <v>4</v>
      </c>
      <c r="H490" s="52"/>
      <c r="I490" s="52"/>
      <c r="J490" s="52"/>
      <c r="K490" s="53">
        <f t="shared" si="51"/>
        <v>909.36</v>
      </c>
      <c r="L490" s="53">
        <f t="shared" si="52"/>
        <v>909.36</v>
      </c>
      <c r="M490" s="53">
        <f>IF(E490&gt;0,ROUND(E490*UCO!$A$14,2),0)</f>
        <v>0</v>
      </c>
      <c r="N490" s="53">
        <f>IF(I490&gt;0,ROUND(I490*Filme!$B$3,2),0)</f>
        <v>0</v>
      </c>
      <c r="O490" s="53">
        <f t="shared" si="53"/>
        <v>909.36</v>
      </c>
    </row>
    <row r="491" spans="1:15">
      <c r="A491" s="48">
        <v>30207100</v>
      </c>
      <c r="B491" s="48" t="s">
        <v>535</v>
      </c>
      <c r="C491" s="49">
        <v>1</v>
      </c>
      <c r="D491" s="50" t="s">
        <v>335</v>
      </c>
      <c r="E491" s="51"/>
      <c r="F491" s="52">
        <v>1</v>
      </c>
      <c r="G491" s="52">
        <v>5</v>
      </c>
      <c r="H491" s="52"/>
      <c r="I491" s="52"/>
      <c r="J491" s="52"/>
      <c r="K491" s="53">
        <f t="shared" si="51"/>
        <v>991.29</v>
      </c>
      <c r="L491" s="53">
        <f t="shared" si="52"/>
        <v>991.29</v>
      </c>
      <c r="M491" s="53">
        <f>IF(E491&gt;0,ROUND(E491*UCO!$A$14,2),0)</f>
        <v>0</v>
      </c>
      <c r="N491" s="53">
        <f>IF(I491&gt;0,ROUND(I491*Filme!$B$3,2),0)</f>
        <v>0</v>
      </c>
      <c r="O491" s="53">
        <f t="shared" si="53"/>
        <v>991.29</v>
      </c>
    </row>
    <row r="492" spans="1:15">
      <c r="A492" s="48">
        <v>30207118</v>
      </c>
      <c r="B492" s="48" t="s">
        <v>536</v>
      </c>
      <c r="C492" s="49">
        <v>1</v>
      </c>
      <c r="D492" s="50" t="s">
        <v>331</v>
      </c>
      <c r="E492" s="51"/>
      <c r="F492" s="52">
        <v>2</v>
      </c>
      <c r="G492" s="52">
        <v>5</v>
      </c>
      <c r="H492" s="52"/>
      <c r="I492" s="52"/>
      <c r="J492" s="52"/>
      <c r="K492" s="53">
        <f t="shared" si="51"/>
        <v>1091.25</v>
      </c>
      <c r="L492" s="53">
        <f t="shared" si="52"/>
        <v>1091.25</v>
      </c>
      <c r="M492" s="53">
        <f>IF(E492&gt;0,ROUND(E492*UCO!$A$14,2),0)</f>
        <v>0</v>
      </c>
      <c r="N492" s="53">
        <f>IF(I492&gt;0,ROUND(I492*Filme!$B$3,2),0)</f>
        <v>0</v>
      </c>
      <c r="O492" s="53">
        <f t="shared" si="53"/>
        <v>1091.25</v>
      </c>
    </row>
    <row r="493" spans="1:15">
      <c r="A493" s="48">
        <v>30207126</v>
      </c>
      <c r="B493" s="48" t="s">
        <v>537</v>
      </c>
      <c r="C493" s="49">
        <v>1</v>
      </c>
      <c r="D493" s="50" t="s">
        <v>433</v>
      </c>
      <c r="E493" s="51"/>
      <c r="F493" s="52">
        <v>2</v>
      </c>
      <c r="G493" s="52">
        <v>5</v>
      </c>
      <c r="H493" s="52"/>
      <c r="I493" s="52"/>
      <c r="J493" s="52"/>
      <c r="K493" s="53">
        <f t="shared" si="51"/>
        <v>1269.81</v>
      </c>
      <c r="L493" s="53">
        <f t="shared" si="52"/>
        <v>1269.81</v>
      </c>
      <c r="M493" s="53">
        <f>IF(E493&gt;0,ROUND(E493*UCO!$A$14,2),0)</f>
        <v>0</v>
      </c>
      <c r="N493" s="53">
        <f>IF(I493&gt;0,ROUND(I493*Filme!$B$3,2),0)</f>
        <v>0</v>
      </c>
      <c r="O493" s="53">
        <f t="shared" si="53"/>
        <v>1269.81</v>
      </c>
    </row>
    <row r="494" spans="1:15">
      <c r="A494" s="48">
        <v>30207134</v>
      </c>
      <c r="B494" s="48" t="s">
        <v>538</v>
      </c>
      <c r="C494" s="49">
        <v>1</v>
      </c>
      <c r="D494" s="50" t="s">
        <v>74</v>
      </c>
      <c r="E494" s="51"/>
      <c r="F494" s="52">
        <v>1</v>
      </c>
      <c r="G494" s="52">
        <v>2</v>
      </c>
      <c r="H494" s="52"/>
      <c r="I494" s="52"/>
      <c r="J494" s="52"/>
      <c r="K494" s="53">
        <f t="shared" si="51"/>
        <v>360.46</v>
      </c>
      <c r="L494" s="53">
        <f t="shared" si="52"/>
        <v>360.46</v>
      </c>
      <c r="M494" s="53">
        <f>IF(E494&gt;0,ROUND(E494*UCO!$A$14,2),0)</f>
        <v>0</v>
      </c>
      <c r="N494" s="53">
        <f>IF(I494&gt;0,ROUND(I494*Filme!$B$3,2),0)</f>
        <v>0</v>
      </c>
      <c r="O494" s="53">
        <f t="shared" si="53"/>
        <v>360.46</v>
      </c>
    </row>
    <row r="495" spans="1:15">
      <c r="A495" s="48">
        <v>30207142</v>
      </c>
      <c r="B495" s="48" t="s">
        <v>539</v>
      </c>
      <c r="C495" s="49">
        <v>1</v>
      </c>
      <c r="D495" s="50" t="s">
        <v>339</v>
      </c>
      <c r="E495" s="51"/>
      <c r="F495" s="52">
        <v>2</v>
      </c>
      <c r="G495" s="52">
        <v>3</v>
      </c>
      <c r="H495" s="52"/>
      <c r="I495" s="52"/>
      <c r="J495" s="52"/>
      <c r="K495" s="53">
        <f t="shared" si="51"/>
        <v>909.36</v>
      </c>
      <c r="L495" s="53">
        <f t="shared" si="52"/>
        <v>909.36</v>
      </c>
      <c r="M495" s="53">
        <f>IF(E495&gt;0,ROUND(E495*UCO!$A$14,2),0)</f>
        <v>0</v>
      </c>
      <c r="N495" s="53">
        <f>IF(I495&gt;0,ROUND(I495*Filme!$B$3,2),0)</f>
        <v>0</v>
      </c>
      <c r="O495" s="53">
        <f t="shared" si="53"/>
        <v>909.36</v>
      </c>
    </row>
    <row r="496" spans="1:15">
      <c r="A496" s="48">
        <v>30207150</v>
      </c>
      <c r="B496" s="48" t="s">
        <v>540</v>
      </c>
      <c r="C496" s="49">
        <v>1</v>
      </c>
      <c r="D496" s="50" t="s">
        <v>335</v>
      </c>
      <c r="E496" s="51"/>
      <c r="F496" s="52">
        <v>2</v>
      </c>
      <c r="G496" s="52">
        <v>4</v>
      </c>
      <c r="H496" s="52"/>
      <c r="I496" s="52"/>
      <c r="J496" s="52"/>
      <c r="K496" s="53">
        <f t="shared" si="51"/>
        <v>991.29</v>
      </c>
      <c r="L496" s="53">
        <f t="shared" si="52"/>
        <v>991.29</v>
      </c>
      <c r="M496" s="53">
        <f>IF(E496&gt;0,ROUND(E496*UCO!$A$14,2),0)</f>
        <v>0</v>
      </c>
      <c r="N496" s="53">
        <f>IF(I496&gt;0,ROUND(I496*Filme!$B$3,2),0)</f>
        <v>0</v>
      </c>
      <c r="O496" s="53">
        <f t="shared" si="53"/>
        <v>991.29</v>
      </c>
    </row>
    <row r="497" spans="1:15">
      <c r="A497" s="48">
        <v>30207169</v>
      </c>
      <c r="B497" s="48" t="s">
        <v>541</v>
      </c>
      <c r="C497" s="49">
        <v>1</v>
      </c>
      <c r="D497" s="50" t="s">
        <v>339</v>
      </c>
      <c r="E497" s="51"/>
      <c r="F497" s="52">
        <v>1</v>
      </c>
      <c r="G497" s="52">
        <v>4</v>
      </c>
      <c r="H497" s="52"/>
      <c r="I497" s="52"/>
      <c r="J497" s="52"/>
      <c r="K497" s="53">
        <f t="shared" si="51"/>
        <v>909.36</v>
      </c>
      <c r="L497" s="53">
        <f t="shared" si="52"/>
        <v>909.36</v>
      </c>
      <c r="M497" s="53">
        <f>IF(E497&gt;0,ROUND(E497*UCO!$A$14,2),0)</f>
        <v>0</v>
      </c>
      <c r="N497" s="53">
        <f>IF(I497&gt;0,ROUND(I497*Filme!$B$3,2),0)</f>
        <v>0</v>
      </c>
      <c r="O497" s="53">
        <f t="shared" si="53"/>
        <v>909.36</v>
      </c>
    </row>
    <row r="498" spans="1:15">
      <c r="A498" s="48">
        <v>30207177</v>
      </c>
      <c r="B498" s="48" t="s">
        <v>542</v>
      </c>
      <c r="C498" s="49">
        <v>1</v>
      </c>
      <c r="D498" s="50" t="s">
        <v>339</v>
      </c>
      <c r="E498" s="51"/>
      <c r="F498" s="52">
        <v>2</v>
      </c>
      <c r="G498" s="52">
        <v>5</v>
      </c>
      <c r="H498" s="52"/>
      <c r="I498" s="52"/>
      <c r="J498" s="52"/>
      <c r="K498" s="53">
        <f t="shared" si="51"/>
        <v>909.36</v>
      </c>
      <c r="L498" s="53">
        <f t="shared" si="52"/>
        <v>909.36</v>
      </c>
      <c r="M498" s="53">
        <f>IF(E498&gt;0,ROUND(E498*UCO!$A$14,2),0)</f>
        <v>0</v>
      </c>
      <c r="N498" s="53">
        <f>IF(I498&gt;0,ROUND(I498*Filme!$B$3,2),0)</f>
        <v>0</v>
      </c>
      <c r="O498" s="53">
        <f t="shared" si="53"/>
        <v>909.36</v>
      </c>
    </row>
    <row r="499" spans="1:15">
      <c r="A499" s="48">
        <v>30207185</v>
      </c>
      <c r="B499" s="48" t="s">
        <v>543</v>
      </c>
      <c r="C499" s="49">
        <v>1</v>
      </c>
      <c r="D499" s="50" t="s">
        <v>446</v>
      </c>
      <c r="E499" s="51"/>
      <c r="F499" s="52">
        <v>2</v>
      </c>
      <c r="G499" s="52">
        <v>5</v>
      </c>
      <c r="H499" s="52"/>
      <c r="I499" s="52"/>
      <c r="J499" s="52"/>
      <c r="K499" s="53">
        <f t="shared" si="51"/>
        <v>1171.51</v>
      </c>
      <c r="L499" s="53">
        <f t="shared" si="52"/>
        <v>1171.51</v>
      </c>
      <c r="M499" s="53">
        <f>IF(E499&gt;0,ROUND(E499*UCO!$A$14,2),0)</f>
        <v>0</v>
      </c>
      <c r="N499" s="53">
        <f>IF(I499&gt;0,ROUND(I499*Filme!$B$3,2),0)</f>
        <v>0</v>
      </c>
      <c r="O499" s="53">
        <f t="shared" si="53"/>
        <v>1171.51</v>
      </c>
    </row>
    <row r="500" spans="1:15">
      <c r="A500" s="48">
        <v>30207193</v>
      </c>
      <c r="B500" s="48" t="s">
        <v>544</v>
      </c>
      <c r="C500" s="49">
        <v>1</v>
      </c>
      <c r="D500" s="50" t="s">
        <v>486</v>
      </c>
      <c r="E500" s="51"/>
      <c r="F500" s="52">
        <v>2</v>
      </c>
      <c r="G500" s="52">
        <v>5</v>
      </c>
      <c r="H500" s="52"/>
      <c r="I500" s="52"/>
      <c r="J500" s="52"/>
      <c r="K500" s="53">
        <f t="shared" si="51"/>
        <v>1409.1</v>
      </c>
      <c r="L500" s="53">
        <f t="shared" si="52"/>
        <v>1409.1</v>
      </c>
      <c r="M500" s="53">
        <f>IF(E500&gt;0,ROUND(E500*UCO!$A$14,2),0)</f>
        <v>0</v>
      </c>
      <c r="N500" s="53">
        <f>IF(I500&gt;0,ROUND(I500*Filme!$B$3,2),0)</f>
        <v>0</v>
      </c>
      <c r="O500" s="53">
        <f t="shared" si="53"/>
        <v>1409.1</v>
      </c>
    </row>
    <row r="501" spans="1:15" ht="22.5">
      <c r="A501" s="48">
        <v>30207207</v>
      </c>
      <c r="B501" s="48" t="s">
        <v>545</v>
      </c>
      <c r="C501" s="49">
        <v>1</v>
      </c>
      <c r="D501" s="50" t="s">
        <v>486</v>
      </c>
      <c r="E501" s="51"/>
      <c r="F501" s="52">
        <v>2</v>
      </c>
      <c r="G501" s="52">
        <v>6</v>
      </c>
      <c r="H501" s="52"/>
      <c r="I501" s="52"/>
      <c r="J501" s="52"/>
      <c r="K501" s="53">
        <f t="shared" si="51"/>
        <v>1409.1</v>
      </c>
      <c r="L501" s="53">
        <f t="shared" si="52"/>
        <v>1409.1</v>
      </c>
      <c r="M501" s="53">
        <f>IF(E501&gt;0,ROUND(E501*UCO!$A$14,2),0)</f>
        <v>0</v>
      </c>
      <c r="N501" s="53">
        <f>IF(I501&gt;0,ROUND(I501*Filme!$B$3,2),0)</f>
        <v>0</v>
      </c>
      <c r="O501" s="53">
        <f t="shared" si="53"/>
        <v>1409.1</v>
      </c>
    </row>
    <row r="502" spans="1:15">
      <c r="A502" s="48">
        <v>30207215</v>
      </c>
      <c r="B502" s="48" t="s">
        <v>546</v>
      </c>
      <c r="C502" s="49">
        <v>1</v>
      </c>
      <c r="D502" s="50" t="s">
        <v>102</v>
      </c>
      <c r="E502" s="51"/>
      <c r="F502" s="52"/>
      <c r="G502" s="52">
        <v>2</v>
      </c>
      <c r="H502" s="52"/>
      <c r="I502" s="52"/>
      <c r="J502" s="52"/>
      <c r="K502" s="53">
        <f t="shared" si="51"/>
        <v>183.5</v>
      </c>
      <c r="L502" s="53">
        <f t="shared" si="52"/>
        <v>183.5</v>
      </c>
      <c r="M502" s="53">
        <f>IF(E502&gt;0,ROUND(E502*UCO!$A$14,2),0)</f>
        <v>0</v>
      </c>
      <c r="N502" s="53">
        <f>IF(I502&gt;0,ROUND(I502*Filme!$B$3,2),0)</f>
        <v>0</v>
      </c>
      <c r="O502" s="53">
        <f t="shared" si="53"/>
        <v>183.5</v>
      </c>
    </row>
    <row r="503" spans="1:15">
      <c r="A503" s="48">
        <v>30207223</v>
      </c>
      <c r="B503" s="48" t="s">
        <v>547</v>
      </c>
      <c r="C503" s="49">
        <v>1</v>
      </c>
      <c r="D503" s="50" t="s">
        <v>72</v>
      </c>
      <c r="E503" s="51"/>
      <c r="F503" s="52"/>
      <c r="G503" s="52">
        <v>0</v>
      </c>
      <c r="H503" s="52"/>
      <c r="I503" s="52"/>
      <c r="J503" s="52"/>
      <c r="K503" s="53">
        <f t="shared" si="51"/>
        <v>309.68</v>
      </c>
      <c r="L503" s="53">
        <f t="shared" si="52"/>
        <v>309.68</v>
      </c>
      <c r="M503" s="53">
        <f>IF(E503&gt;0,ROUND(E503*UCO!$A$14,2),0)</f>
        <v>0</v>
      </c>
      <c r="N503" s="53">
        <f>IF(I503&gt;0,ROUND(I503*Filme!$B$3,2),0)</f>
        <v>0</v>
      </c>
      <c r="O503" s="53">
        <f t="shared" si="53"/>
        <v>309.68</v>
      </c>
    </row>
    <row r="504" spans="1:15">
      <c r="A504" s="48">
        <v>30207231</v>
      </c>
      <c r="B504" s="48" t="s">
        <v>548</v>
      </c>
      <c r="C504" s="49">
        <v>1</v>
      </c>
      <c r="D504" s="50" t="s">
        <v>93</v>
      </c>
      <c r="E504" s="51"/>
      <c r="F504" s="52">
        <v>1</v>
      </c>
      <c r="G504" s="52">
        <v>2</v>
      </c>
      <c r="H504" s="52"/>
      <c r="I504" s="52"/>
      <c r="J504" s="52"/>
      <c r="K504" s="53">
        <f t="shared" si="51"/>
        <v>250.68</v>
      </c>
      <c r="L504" s="53">
        <f t="shared" si="52"/>
        <v>250.68</v>
      </c>
      <c r="M504" s="53">
        <f>IF(E504&gt;0,ROUND(E504*UCO!$A$14,2),0)</f>
        <v>0</v>
      </c>
      <c r="N504" s="53">
        <f>IF(I504&gt;0,ROUND(I504*Filme!$B$3,2),0)</f>
        <v>0</v>
      </c>
      <c r="O504" s="53">
        <f t="shared" si="53"/>
        <v>250.68</v>
      </c>
    </row>
    <row r="505" spans="1:15" ht="25.5" customHeight="1">
      <c r="A505" s="131" t="s">
        <v>549</v>
      </c>
      <c r="B505" s="132"/>
      <c r="C505" s="132"/>
      <c r="D505" s="132"/>
      <c r="E505" s="132"/>
      <c r="F505" s="132"/>
      <c r="G505" s="132"/>
      <c r="H505" s="132"/>
      <c r="I505" s="132"/>
      <c r="J505" s="132"/>
      <c r="K505" s="132"/>
      <c r="L505" s="132"/>
      <c r="M505" s="132"/>
      <c r="N505" s="132"/>
      <c r="O505" s="132"/>
    </row>
    <row r="506" spans="1:15">
      <c r="A506" s="48">
        <v>30208017</v>
      </c>
      <c r="B506" s="48" t="s">
        <v>550</v>
      </c>
      <c r="C506" s="49">
        <v>1</v>
      </c>
      <c r="D506" s="50" t="s">
        <v>335</v>
      </c>
      <c r="E506" s="51"/>
      <c r="F506" s="52">
        <v>2</v>
      </c>
      <c r="G506" s="52">
        <v>5</v>
      </c>
      <c r="H506" s="52"/>
      <c r="I506" s="52"/>
      <c r="J506" s="52"/>
      <c r="K506" s="53">
        <f t="shared" ref="K506:K518" si="54">VLOOKUP(D506,Porte2026Geral,24,FALSE)</f>
        <v>991.29</v>
      </c>
      <c r="L506" s="53">
        <f t="shared" ref="L506:L518" si="55">ROUND(C506*K506,2)</f>
        <v>991.29</v>
      </c>
      <c r="M506" s="53">
        <f>IF(E506&gt;0,ROUND(E506*UCO!$A$14,2),0)</f>
        <v>0</v>
      </c>
      <c r="N506" s="53">
        <f>IF(I506&gt;0,ROUND(I506*Filme!$B$3,2),0)</f>
        <v>0</v>
      </c>
      <c r="O506" s="53">
        <f t="shared" ref="O506:O518" si="56">ROUND(L506+M506+N506,2)</f>
        <v>991.29</v>
      </c>
    </row>
    <row r="507" spans="1:15">
      <c r="A507" s="48">
        <v>30208025</v>
      </c>
      <c r="B507" s="48" t="s">
        <v>551</v>
      </c>
      <c r="C507" s="49">
        <v>1</v>
      </c>
      <c r="D507" s="50" t="s">
        <v>335</v>
      </c>
      <c r="E507" s="51"/>
      <c r="F507" s="52">
        <v>2</v>
      </c>
      <c r="G507" s="52">
        <v>5</v>
      </c>
      <c r="H507" s="52"/>
      <c r="I507" s="52"/>
      <c r="J507" s="52"/>
      <c r="K507" s="53">
        <f t="shared" si="54"/>
        <v>991.29</v>
      </c>
      <c r="L507" s="53">
        <f t="shared" si="55"/>
        <v>991.29</v>
      </c>
      <c r="M507" s="53">
        <f>IF(E507&gt;0,ROUND(E507*UCO!$A$14,2),0)</f>
        <v>0</v>
      </c>
      <c r="N507" s="53">
        <f>IF(I507&gt;0,ROUND(I507*Filme!$B$3,2),0)</f>
        <v>0</v>
      </c>
      <c r="O507" s="53">
        <f t="shared" si="56"/>
        <v>991.29</v>
      </c>
    </row>
    <row r="508" spans="1:15">
      <c r="A508" s="48">
        <v>30208033</v>
      </c>
      <c r="B508" s="48" t="s">
        <v>552</v>
      </c>
      <c r="C508" s="49">
        <v>1</v>
      </c>
      <c r="D508" s="50" t="s">
        <v>335</v>
      </c>
      <c r="E508" s="51"/>
      <c r="F508" s="52">
        <v>1</v>
      </c>
      <c r="G508" s="52">
        <v>3</v>
      </c>
      <c r="H508" s="52"/>
      <c r="I508" s="52"/>
      <c r="J508" s="52"/>
      <c r="K508" s="53">
        <f t="shared" si="54"/>
        <v>991.29</v>
      </c>
      <c r="L508" s="53">
        <f t="shared" si="55"/>
        <v>991.29</v>
      </c>
      <c r="M508" s="53">
        <f>IF(E508&gt;0,ROUND(E508*UCO!$A$14,2),0)</f>
        <v>0</v>
      </c>
      <c r="N508" s="53">
        <f>IF(I508&gt;0,ROUND(I508*Filme!$B$3,2),0)</f>
        <v>0</v>
      </c>
      <c r="O508" s="53">
        <f t="shared" si="56"/>
        <v>991.29</v>
      </c>
    </row>
    <row r="509" spans="1:15">
      <c r="A509" s="48">
        <v>30208041</v>
      </c>
      <c r="B509" s="48" t="s">
        <v>553</v>
      </c>
      <c r="C509" s="49">
        <v>1</v>
      </c>
      <c r="D509" s="50" t="s">
        <v>335</v>
      </c>
      <c r="E509" s="51"/>
      <c r="F509" s="52">
        <v>1</v>
      </c>
      <c r="G509" s="52">
        <v>4</v>
      </c>
      <c r="H509" s="52"/>
      <c r="I509" s="52"/>
      <c r="J509" s="52"/>
      <c r="K509" s="53">
        <f t="shared" si="54"/>
        <v>991.29</v>
      </c>
      <c r="L509" s="53">
        <f t="shared" si="55"/>
        <v>991.29</v>
      </c>
      <c r="M509" s="53">
        <f>IF(E509&gt;0,ROUND(E509*UCO!$A$14,2),0)</f>
        <v>0</v>
      </c>
      <c r="N509" s="53">
        <f>IF(I509&gt;0,ROUND(I509*Filme!$B$3,2),0)</f>
        <v>0</v>
      </c>
      <c r="O509" s="53">
        <f t="shared" si="56"/>
        <v>991.29</v>
      </c>
    </row>
    <row r="510" spans="1:15">
      <c r="A510" s="48">
        <v>30208050</v>
      </c>
      <c r="B510" s="48" t="s">
        <v>554</v>
      </c>
      <c r="C510" s="49">
        <v>1</v>
      </c>
      <c r="D510" s="50" t="s">
        <v>335</v>
      </c>
      <c r="E510" s="51"/>
      <c r="F510" s="52">
        <v>1</v>
      </c>
      <c r="G510" s="52">
        <v>4</v>
      </c>
      <c r="H510" s="52"/>
      <c r="I510" s="52"/>
      <c r="J510" s="52"/>
      <c r="K510" s="53">
        <f t="shared" si="54"/>
        <v>991.29</v>
      </c>
      <c r="L510" s="53">
        <f t="shared" si="55"/>
        <v>991.29</v>
      </c>
      <c r="M510" s="53">
        <f>IF(E510&gt;0,ROUND(E510*UCO!$A$14,2),0)</f>
        <v>0</v>
      </c>
      <c r="N510" s="53">
        <f>IF(I510&gt;0,ROUND(I510*Filme!$B$3,2),0)</f>
        <v>0</v>
      </c>
      <c r="O510" s="53">
        <f t="shared" si="56"/>
        <v>991.29</v>
      </c>
    </row>
    <row r="511" spans="1:15">
      <c r="A511" s="48">
        <v>30208068</v>
      </c>
      <c r="B511" s="48" t="s">
        <v>555</v>
      </c>
      <c r="C511" s="49">
        <v>1</v>
      </c>
      <c r="D511" s="50" t="s">
        <v>446</v>
      </c>
      <c r="E511" s="51"/>
      <c r="F511" s="52">
        <v>2</v>
      </c>
      <c r="G511" s="52">
        <v>5</v>
      </c>
      <c r="H511" s="52"/>
      <c r="I511" s="52"/>
      <c r="J511" s="52"/>
      <c r="K511" s="53">
        <f t="shared" si="54"/>
        <v>1171.51</v>
      </c>
      <c r="L511" s="53">
        <f t="shared" si="55"/>
        <v>1171.51</v>
      </c>
      <c r="M511" s="53">
        <f>IF(E511&gt;0,ROUND(E511*UCO!$A$14,2),0)</f>
        <v>0</v>
      </c>
      <c r="N511" s="53">
        <f>IF(I511&gt;0,ROUND(I511*Filme!$B$3,2),0)</f>
        <v>0</v>
      </c>
      <c r="O511" s="53">
        <f t="shared" si="56"/>
        <v>1171.51</v>
      </c>
    </row>
    <row r="512" spans="1:15">
      <c r="A512" s="48">
        <v>30208076</v>
      </c>
      <c r="B512" s="48" t="s">
        <v>556</v>
      </c>
      <c r="C512" s="49">
        <v>1</v>
      </c>
      <c r="D512" s="50" t="s">
        <v>433</v>
      </c>
      <c r="E512" s="51"/>
      <c r="F512" s="52">
        <v>2</v>
      </c>
      <c r="G512" s="52">
        <v>5</v>
      </c>
      <c r="H512" s="52"/>
      <c r="I512" s="52"/>
      <c r="J512" s="52"/>
      <c r="K512" s="53">
        <f t="shared" si="54"/>
        <v>1269.81</v>
      </c>
      <c r="L512" s="53">
        <f t="shared" si="55"/>
        <v>1269.81</v>
      </c>
      <c r="M512" s="53">
        <f>IF(E512&gt;0,ROUND(E512*UCO!$A$14,2),0)</f>
        <v>0</v>
      </c>
      <c r="N512" s="53">
        <f>IF(I512&gt;0,ROUND(I512*Filme!$B$3,2),0)</f>
        <v>0</v>
      </c>
      <c r="O512" s="53">
        <f t="shared" si="56"/>
        <v>1269.81</v>
      </c>
    </row>
    <row r="513" spans="1:15">
      <c r="A513" s="48">
        <v>30208084</v>
      </c>
      <c r="B513" s="48" t="s">
        <v>557</v>
      </c>
      <c r="C513" s="49">
        <v>1</v>
      </c>
      <c r="D513" s="50" t="s">
        <v>486</v>
      </c>
      <c r="E513" s="51"/>
      <c r="F513" s="52">
        <v>3</v>
      </c>
      <c r="G513" s="52">
        <v>6</v>
      </c>
      <c r="H513" s="52"/>
      <c r="I513" s="52"/>
      <c r="J513" s="52"/>
      <c r="K513" s="53">
        <f t="shared" si="54"/>
        <v>1409.1</v>
      </c>
      <c r="L513" s="53">
        <f t="shared" si="55"/>
        <v>1409.1</v>
      </c>
      <c r="M513" s="53">
        <f>IF(E513&gt;0,ROUND(E513*UCO!$A$14,2),0)</f>
        <v>0</v>
      </c>
      <c r="N513" s="53">
        <f>IF(I513&gt;0,ROUND(I513*Filme!$B$3,2),0)</f>
        <v>0</v>
      </c>
      <c r="O513" s="53">
        <f t="shared" si="56"/>
        <v>1409.1</v>
      </c>
    </row>
    <row r="514" spans="1:15">
      <c r="A514" s="48">
        <v>30208092</v>
      </c>
      <c r="B514" s="48" t="s">
        <v>558</v>
      </c>
      <c r="C514" s="49">
        <v>1</v>
      </c>
      <c r="D514" s="50" t="s">
        <v>333</v>
      </c>
      <c r="E514" s="51"/>
      <c r="F514" s="52">
        <v>1</v>
      </c>
      <c r="G514" s="52">
        <v>2</v>
      </c>
      <c r="H514" s="52"/>
      <c r="I514" s="52"/>
      <c r="J514" s="52"/>
      <c r="K514" s="53">
        <f t="shared" si="54"/>
        <v>417.82</v>
      </c>
      <c r="L514" s="53">
        <f t="shared" si="55"/>
        <v>417.82</v>
      </c>
      <c r="M514" s="53">
        <f>IF(E514&gt;0,ROUND(E514*UCO!$A$14,2),0)</f>
        <v>0</v>
      </c>
      <c r="N514" s="53">
        <f>IF(I514&gt;0,ROUND(I514*Filme!$B$3,2),0)</f>
        <v>0</v>
      </c>
      <c r="O514" s="53">
        <f t="shared" si="56"/>
        <v>417.82</v>
      </c>
    </row>
    <row r="515" spans="1:15">
      <c r="A515" s="48">
        <v>30208106</v>
      </c>
      <c r="B515" s="48" t="s">
        <v>559</v>
      </c>
      <c r="C515" s="49">
        <v>1</v>
      </c>
      <c r="D515" s="50" t="s">
        <v>433</v>
      </c>
      <c r="E515" s="51"/>
      <c r="F515" s="52">
        <v>2</v>
      </c>
      <c r="G515" s="52">
        <v>5</v>
      </c>
      <c r="H515" s="52"/>
      <c r="I515" s="52"/>
      <c r="J515" s="52"/>
      <c r="K515" s="53">
        <f t="shared" si="54"/>
        <v>1269.81</v>
      </c>
      <c r="L515" s="53">
        <f t="shared" si="55"/>
        <v>1269.81</v>
      </c>
      <c r="M515" s="53">
        <f>IF(E515&gt;0,ROUND(E515*UCO!$A$14,2),0)</f>
        <v>0</v>
      </c>
      <c r="N515" s="53">
        <f>IF(I515&gt;0,ROUND(I515*Filme!$B$3,2),0)</f>
        <v>0</v>
      </c>
      <c r="O515" s="53">
        <f t="shared" si="56"/>
        <v>1269.81</v>
      </c>
    </row>
    <row r="516" spans="1:15">
      <c r="A516" s="48">
        <v>30208114</v>
      </c>
      <c r="B516" s="48" t="s">
        <v>560</v>
      </c>
      <c r="C516" s="49">
        <v>1</v>
      </c>
      <c r="D516" s="50" t="s">
        <v>486</v>
      </c>
      <c r="E516" s="51"/>
      <c r="F516" s="52">
        <v>3</v>
      </c>
      <c r="G516" s="52">
        <v>6</v>
      </c>
      <c r="H516" s="52"/>
      <c r="I516" s="52"/>
      <c r="J516" s="52"/>
      <c r="K516" s="53">
        <f t="shared" si="54"/>
        <v>1409.1</v>
      </c>
      <c r="L516" s="53">
        <f t="shared" si="55"/>
        <v>1409.1</v>
      </c>
      <c r="M516" s="53">
        <f>IF(E516&gt;0,ROUND(E516*UCO!$A$14,2),0)</f>
        <v>0</v>
      </c>
      <c r="N516" s="53">
        <f>IF(I516&gt;0,ROUND(I516*Filme!$B$3,2),0)</f>
        <v>0</v>
      </c>
      <c r="O516" s="53">
        <f t="shared" si="56"/>
        <v>1409.1</v>
      </c>
    </row>
    <row r="517" spans="1:15">
      <c r="A517" s="48">
        <v>30208122</v>
      </c>
      <c r="B517" s="48" t="s">
        <v>561</v>
      </c>
      <c r="C517" s="49">
        <v>1</v>
      </c>
      <c r="D517" s="50" t="s">
        <v>486</v>
      </c>
      <c r="E517" s="51"/>
      <c r="F517" s="52">
        <v>1</v>
      </c>
      <c r="G517" s="52">
        <v>4</v>
      </c>
      <c r="H517" s="52"/>
      <c r="I517" s="52"/>
      <c r="J517" s="52"/>
      <c r="K517" s="53">
        <f t="shared" si="54"/>
        <v>1409.1</v>
      </c>
      <c r="L517" s="53">
        <f t="shared" si="55"/>
        <v>1409.1</v>
      </c>
      <c r="M517" s="53">
        <f>IF(E517&gt;0,ROUND(E517*UCO!$A$14,2),0)</f>
        <v>0</v>
      </c>
      <c r="N517" s="53">
        <f>IF(I517&gt;0,ROUND(I517*Filme!$B$3,2),0)</f>
        <v>0</v>
      </c>
      <c r="O517" s="53">
        <f t="shared" si="56"/>
        <v>1409.1</v>
      </c>
    </row>
    <row r="518" spans="1:15">
      <c r="A518" s="48">
        <v>30208130</v>
      </c>
      <c r="B518" s="48" t="s">
        <v>562</v>
      </c>
      <c r="C518" s="49">
        <v>1</v>
      </c>
      <c r="D518" s="50" t="s">
        <v>469</v>
      </c>
      <c r="E518" s="51"/>
      <c r="F518" s="52">
        <v>3</v>
      </c>
      <c r="G518" s="52">
        <v>6</v>
      </c>
      <c r="H518" s="52"/>
      <c r="I518" s="52"/>
      <c r="J518" s="52"/>
      <c r="K518" s="53">
        <f t="shared" si="54"/>
        <v>1491.02</v>
      </c>
      <c r="L518" s="53">
        <f t="shared" si="55"/>
        <v>1491.02</v>
      </c>
      <c r="M518" s="53">
        <f>IF(E518&gt;0,ROUND(E518*UCO!$A$14,2),0)</f>
        <v>0</v>
      </c>
      <c r="N518" s="53">
        <f>IF(I518&gt;0,ROUND(I518*Filme!$B$3,2),0)</f>
        <v>0</v>
      </c>
      <c r="O518" s="53">
        <f t="shared" si="56"/>
        <v>1491.02</v>
      </c>
    </row>
    <row r="519" spans="1:15" ht="34.5" customHeight="1">
      <c r="A519" s="131" t="s">
        <v>563</v>
      </c>
      <c r="B519" s="132"/>
      <c r="C519" s="132"/>
      <c r="D519" s="132"/>
      <c r="E519" s="132"/>
      <c r="F519" s="132"/>
      <c r="G519" s="132"/>
      <c r="H519" s="132"/>
      <c r="I519" s="132"/>
      <c r="J519" s="132"/>
      <c r="K519" s="132"/>
      <c r="L519" s="132"/>
      <c r="M519" s="132"/>
      <c r="N519" s="132"/>
      <c r="O519" s="132"/>
    </row>
    <row r="520" spans="1:15">
      <c r="A520" s="48">
        <v>30209013</v>
      </c>
      <c r="B520" s="48" t="s">
        <v>564</v>
      </c>
      <c r="C520" s="49">
        <v>1</v>
      </c>
      <c r="D520" s="50" t="s">
        <v>446</v>
      </c>
      <c r="E520" s="51"/>
      <c r="F520" s="52">
        <v>2</v>
      </c>
      <c r="G520" s="52">
        <v>5</v>
      </c>
      <c r="H520" s="52"/>
      <c r="I520" s="52"/>
      <c r="J520" s="52"/>
      <c r="K520" s="53">
        <f>VLOOKUP(D520,Porte2026Geral,24,FALSE)</f>
        <v>1171.51</v>
      </c>
      <c r="L520" s="53">
        <f>C520*K520</f>
        <v>1171.51</v>
      </c>
      <c r="M520" s="53">
        <f>IF(E520&gt;0,ROUND(E520*UCO!$A$14,2),0)</f>
        <v>0</v>
      </c>
      <c r="N520" s="53">
        <f>IF(I520&gt;0,ROUND(I520*Filme!$B$3,2),0)</f>
        <v>0</v>
      </c>
      <c r="O520" s="53">
        <f>ROUND(L520+M520+N520,2)</f>
        <v>1171.51</v>
      </c>
    </row>
    <row r="521" spans="1:15">
      <c r="A521" s="48">
        <v>30209021</v>
      </c>
      <c r="B521" s="48" t="s">
        <v>565</v>
      </c>
      <c r="C521" s="49">
        <v>1</v>
      </c>
      <c r="D521" s="50" t="s">
        <v>331</v>
      </c>
      <c r="E521" s="51"/>
      <c r="F521" s="52">
        <v>2</v>
      </c>
      <c r="G521" s="52">
        <v>5</v>
      </c>
      <c r="H521" s="52"/>
      <c r="I521" s="52"/>
      <c r="J521" s="52"/>
      <c r="K521" s="53">
        <f>VLOOKUP(D521,Porte2026Geral,24,FALSE)</f>
        <v>1091.25</v>
      </c>
      <c r="L521" s="53">
        <f>C521*K521</f>
        <v>1091.25</v>
      </c>
      <c r="M521" s="53">
        <f>IF(E521&gt;0,ROUND(E521*UCO!$A$14,2),0)</f>
        <v>0</v>
      </c>
      <c r="N521" s="53">
        <f>IF(I521&gt;0,ROUND(I521*Filme!$B$3,2),0)</f>
        <v>0</v>
      </c>
      <c r="O521" s="53">
        <f>ROUND(L521+M521+N521,2)</f>
        <v>1091.25</v>
      </c>
    </row>
    <row r="522" spans="1:15">
      <c r="A522" s="48">
        <v>30209030</v>
      </c>
      <c r="B522" s="48" t="s">
        <v>566</v>
      </c>
      <c r="C522" s="49">
        <v>1</v>
      </c>
      <c r="D522" s="50" t="s">
        <v>339</v>
      </c>
      <c r="E522" s="51"/>
      <c r="F522" s="52">
        <v>1</v>
      </c>
      <c r="G522" s="52">
        <v>3</v>
      </c>
      <c r="H522" s="52"/>
      <c r="I522" s="52"/>
      <c r="J522" s="52"/>
      <c r="K522" s="53">
        <f>VLOOKUP(D522,Porte2026Geral,24,FALSE)</f>
        <v>909.36</v>
      </c>
      <c r="L522" s="53">
        <f>C522*K522</f>
        <v>909.36</v>
      </c>
      <c r="M522" s="53">
        <f>IF(E522&gt;0,ROUND(E522*UCO!$A$14,2),0)</f>
        <v>0</v>
      </c>
      <c r="N522" s="53">
        <f>IF(I522&gt;0,ROUND(I522*Filme!$B$3,2),0)</f>
        <v>0</v>
      </c>
      <c r="O522" s="53">
        <f>ROUND(L522+M522+N522,2)</f>
        <v>909.36</v>
      </c>
    </row>
    <row r="523" spans="1:15">
      <c r="A523" s="48">
        <v>30209048</v>
      </c>
      <c r="B523" s="48" t="s">
        <v>567</v>
      </c>
      <c r="C523" s="49">
        <v>1</v>
      </c>
      <c r="D523" s="50" t="s">
        <v>433</v>
      </c>
      <c r="E523" s="51"/>
      <c r="F523" s="52">
        <v>2</v>
      </c>
      <c r="G523" s="52">
        <v>5</v>
      </c>
      <c r="H523" s="52"/>
      <c r="I523" s="52"/>
      <c r="J523" s="52"/>
      <c r="K523" s="53">
        <f>VLOOKUP(D523,Porte2026Geral,24,FALSE)</f>
        <v>1269.81</v>
      </c>
      <c r="L523" s="53">
        <f>C523*K523</f>
        <v>1269.81</v>
      </c>
      <c r="M523" s="53">
        <f>IF(E523&gt;0,ROUND(E523*UCO!$A$14,2),0)</f>
        <v>0</v>
      </c>
      <c r="N523" s="53">
        <f>IF(I523&gt;0,ROUND(I523*Filme!$B$3,2),0)</f>
        <v>0</v>
      </c>
      <c r="O523" s="53">
        <f>ROUND(L523+M523+N523,2)</f>
        <v>1269.81</v>
      </c>
    </row>
    <row r="524" spans="1:15">
      <c r="A524" s="48">
        <v>30209056</v>
      </c>
      <c r="B524" s="48" t="s">
        <v>568</v>
      </c>
      <c r="C524" s="49">
        <v>1</v>
      </c>
      <c r="D524" s="50" t="s">
        <v>433</v>
      </c>
      <c r="E524" s="51"/>
      <c r="F524" s="52">
        <v>2</v>
      </c>
      <c r="G524" s="52">
        <v>5</v>
      </c>
      <c r="H524" s="52"/>
      <c r="I524" s="52"/>
      <c r="J524" s="52"/>
      <c r="K524" s="53">
        <f>VLOOKUP(D524,Porte2026Geral,24,FALSE)</f>
        <v>1269.81</v>
      </c>
      <c r="L524" s="53">
        <f>C524*K524</f>
        <v>1269.81</v>
      </c>
      <c r="M524" s="53">
        <f>IF(E524&gt;0,ROUND(E524*UCO!$A$14,2),0)</f>
        <v>0</v>
      </c>
      <c r="N524" s="53">
        <f>IF(I524&gt;0,ROUND(I524*Filme!$B$3,2),0)</f>
        <v>0</v>
      </c>
      <c r="O524" s="53">
        <f>ROUND(L524+M524+N524,2)</f>
        <v>1269.81</v>
      </c>
    </row>
    <row r="525" spans="1:15" ht="30.75" customHeight="1">
      <c r="A525" s="131" t="s">
        <v>569</v>
      </c>
      <c r="B525" s="132"/>
      <c r="C525" s="132"/>
      <c r="D525" s="132"/>
      <c r="E525" s="132"/>
      <c r="F525" s="132"/>
      <c r="G525" s="132"/>
      <c r="H525" s="132"/>
      <c r="I525" s="132"/>
      <c r="J525" s="132"/>
      <c r="K525" s="132"/>
      <c r="L525" s="132"/>
      <c r="M525" s="132"/>
      <c r="N525" s="132"/>
      <c r="O525" s="132"/>
    </row>
    <row r="526" spans="1:15">
      <c r="A526" s="48">
        <v>30210011</v>
      </c>
      <c r="B526" s="48" t="s">
        <v>570</v>
      </c>
      <c r="C526" s="49">
        <v>1</v>
      </c>
      <c r="D526" s="50" t="s">
        <v>335</v>
      </c>
      <c r="E526" s="51"/>
      <c r="F526" s="52">
        <v>1</v>
      </c>
      <c r="G526" s="52">
        <v>5</v>
      </c>
      <c r="H526" s="52"/>
      <c r="I526" s="52"/>
      <c r="J526" s="52"/>
      <c r="K526" s="53">
        <f t="shared" ref="K526:K537" si="57">VLOOKUP(D526,Porte2026Geral,24,FALSE)</f>
        <v>991.29</v>
      </c>
      <c r="L526" s="53">
        <f t="shared" ref="L526:L537" si="58">ROUND(C526*K526,2)</f>
        <v>991.29</v>
      </c>
      <c r="M526" s="53">
        <f>IF(E526&gt;0,ROUND(E526*UCO!$A$14,2),0)</f>
        <v>0</v>
      </c>
      <c r="N526" s="53">
        <f>IF(I526&gt;0,ROUND(I526*Filme!$B$3,2),0)</f>
        <v>0</v>
      </c>
      <c r="O526" s="53">
        <f t="shared" ref="O526:O537" si="59">ROUND(L526+M526+N526,2)</f>
        <v>991.29</v>
      </c>
    </row>
    <row r="527" spans="1:15">
      <c r="A527" s="48">
        <v>30210020</v>
      </c>
      <c r="B527" s="48" t="s">
        <v>571</v>
      </c>
      <c r="C527" s="49">
        <v>1</v>
      </c>
      <c r="D527" s="50" t="s">
        <v>335</v>
      </c>
      <c r="E527" s="51"/>
      <c r="F527" s="52">
        <v>1</v>
      </c>
      <c r="G527" s="52">
        <v>5</v>
      </c>
      <c r="H527" s="52"/>
      <c r="I527" s="52"/>
      <c r="J527" s="52"/>
      <c r="K527" s="53">
        <f t="shared" si="57"/>
        <v>991.29</v>
      </c>
      <c r="L527" s="53">
        <f t="shared" si="58"/>
        <v>991.29</v>
      </c>
      <c r="M527" s="53">
        <f>IF(E527&gt;0,ROUND(E527*UCO!$A$14,2),0)</f>
        <v>0</v>
      </c>
      <c r="N527" s="53">
        <f>IF(I527&gt;0,ROUND(I527*Filme!$B$3,2),0)</f>
        <v>0</v>
      </c>
      <c r="O527" s="53">
        <f t="shared" si="59"/>
        <v>991.29</v>
      </c>
    </row>
    <row r="528" spans="1:15">
      <c r="A528" s="48">
        <v>30210038</v>
      </c>
      <c r="B528" s="48" t="s">
        <v>572</v>
      </c>
      <c r="C528" s="49">
        <v>1</v>
      </c>
      <c r="D528" s="50" t="s">
        <v>335</v>
      </c>
      <c r="E528" s="51"/>
      <c r="F528" s="52">
        <v>2</v>
      </c>
      <c r="G528" s="52">
        <v>5</v>
      </c>
      <c r="H528" s="52"/>
      <c r="I528" s="52"/>
      <c r="J528" s="52"/>
      <c r="K528" s="53">
        <f t="shared" si="57"/>
        <v>991.29</v>
      </c>
      <c r="L528" s="53">
        <f t="shared" si="58"/>
        <v>991.29</v>
      </c>
      <c r="M528" s="53">
        <f>IF(E528&gt;0,ROUND(E528*UCO!$A$14,2),0)</f>
        <v>0</v>
      </c>
      <c r="N528" s="53">
        <f>IF(I528&gt;0,ROUND(I528*Filme!$B$3,2),0)</f>
        <v>0</v>
      </c>
      <c r="O528" s="53">
        <f t="shared" si="59"/>
        <v>991.29</v>
      </c>
    </row>
    <row r="529" spans="1:15">
      <c r="A529" s="48">
        <v>30210046</v>
      </c>
      <c r="B529" s="48" t="s">
        <v>573</v>
      </c>
      <c r="C529" s="49">
        <v>1</v>
      </c>
      <c r="D529" s="50" t="s">
        <v>335</v>
      </c>
      <c r="E529" s="51"/>
      <c r="F529" s="52">
        <v>2</v>
      </c>
      <c r="G529" s="52">
        <v>5</v>
      </c>
      <c r="H529" s="52"/>
      <c r="I529" s="52"/>
      <c r="J529" s="52"/>
      <c r="K529" s="53">
        <f t="shared" si="57"/>
        <v>991.29</v>
      </c>
      <c r="L529" s="53">
        <f t="shared" si="58"/>
        <v>991.29</v>
      </c>
      <c r="M529" s="53">
        <f>IF(E529&gt;0,ROUND(E529*UCO!$A$14,2),0)</f>
        <v>0</v>
      </c>
      <c r="N529" s="53">
        <f>IF(I529&gt;0,ROUND(I529*Filme!$B$3,2),0)</f>
        <v>0</v>
      </c>
      <c r="O529" s="53">
        <f t="shared" si="59"/>
        <v>991.29</v>
      </c>
    </row>
    <row r="530" spans="1:15">
      <c r="A530" s="48">
        <v>30210054</v>
      </c>
      <c r="B530" s="48" t="s">
        <v>574</v>
      </c>
      <c r="C530" s="49">
        <v>1</v>
      </c>
      <c r="D530" s="50" t="s">
        <v>364</v>
      </c>
      <c r="E530" s="51"/>
      <c r="F530" s="52">
        <v>2</v>
      </c>
      <c r="G530" s="52">
        <v>6</v>
      </c>
      <c r="H530" s="52"/>
      <c r="I530" s="52"/>
      <c r="J530" s="52"/>
      <c r="K530" s="53">
        <f t="shared" si="57"/>
        <v>1794.15</v>
      </c>
      <c r="L530" s="53">
        <f t="shared" si="58"/>
        <v>1794.15</v>
      </c>
      <c r="M530" s="53">
        <f>IF(E530&gt;0,ROUND(E530*UCO!$A$14,2),0)</f>
        <v>0</v>
      </c>
      <c r="N530" s="53">
        <f>IF(I530&gt;0,ROUND(I530*Filme!$B$3,2),0)</f>
        <v>0</v>
      </c>
      <c r="O530" s="53">
        <f t="shared" si="59"/>
        <v>1794.15</v>
      </c>
    </row>
    <row r="531" spans="1:15">
      <c r="A531" s="48">
        <v>30210062</v>
      </c>
      <c r="B531" s="48" t="s">
        <v>575</v>
      </c>
      <c r="C531" s="49">
        <v>1</v>
      </c>
      <c r="D531" s="50" t="s">
        <v>364</v>
      </c>
      <c r="E531" s="51"/>
      <c r="F531" s="52">
        <v>1</v>
      </c>
      <c r="G531" s="52">
        <v>6</v>
      </c>
      <c r="H531" s="52"/>
      <c r="I531" s="52"/>
      <c r="J531" s="52"/>
      <c r="K531" s="53">
        <f t="shared" si="57"/>
        <v>1794.15</v>
      </c>
      <c r="L531" s="53">
        <f t="shared" si="58"/>
        <v>1794.15</v>
      </c>
      <c r="M531" s="53">
        <f>IF(E531&gt;0,ROUND(E531*UCO!$A$14,2),0)</f>
        <v>0</v>
      </c>
      <c r="N531" s="53">
        <f>IF(I531&gt;0,ROUND(I531*Filme!$B$3,2),0)</f>
        <v>0</v>
      </c>
      <c r="O531" s="53">
        <f t="shared" si="59"/>
        <v>1794.15</v>
      </c>
    </row>
    <row r="532" spans="1:15">
      <c r="A532" s="48">
        <v>30210070</v>
      </c>
      <c r="B532" s="48" t="s">
        <v>576</v>
      </c>
      <c r="C532" s="49">
        <v>1</v>
      </c>
      <c r="D532" s="50" t="s">
        <v>339</v>
      </c>
      <c r="E532" s="51"/>
      <c r="F532" s="52">
        <v>1</v>
      </c>
      <c r="G532" s="52">
        <v>6</v>
      </c>
      <c r="H532" s="52"/>
      <c r="I532" s="52"/>
      <c r="J532" s="52"/>
      <c r="K532" s="53">
        <f t="shared" si="57"/>
        <v>909.36</v>
      </c>
      <c r="L532" s="53">
        <f t="shared" si="58"/>
        <v>909.36</v>
      </c>
      <c r="M532" s="53">
        <f>IF(E532&gt;0,ROUND(E532*UCO!$A$14,2),0)</f>
        <v>0</v>
      </c>
      <c r="N532" s="53">
        <f>IF(I532&gt;0,ROUND(I532*Filme!$B$3,2),0)</f>
        <v>0</v>
      </c>
      <c r="O532" s="53">
        <f t="shared" si="59"/>
        <v>909.36</v>
      </c>
    </row>
    <row r="533" spans="1:15">
      <c r="A533" s="48">
        <v>30210089</v>
      </c>
      <c r="B533" s="48" t="s">
        <v>577</v>
      </c>
      <c r="C533" s="49">
        <v>1</v>
      </c>
      <c r="D533" s="50" t="s">
        <v>339</v>
      </c>
      <c r="E533" s="51"/>
      <c r="F533" s="52">
        <v>1</v>
      </c>
      <c r="G533" s="52">
        <v>6</v>
      </c>
      <c r="H533" s="52"/>
      <c r="I533" s="52"/>
      <c r="J533" s="52"/>
      <c r="K533" s="53">
        <f t="shared" si="57"/>
        <v>909.36</v>
      </c>
      <c r="L533" s="53">
        <f t="shared" si="58"/>
        <v>909.36</v>
      </c>
      <c r="M533" s="53">
        <f>IF(E533&gt;0,ROUND(E533*UCO!$A$14,2),0)</f>
        <v>0</v>
      </c>
      <c r="N533" s="53">
        <f>IF(I533&gt;0,ROUND(I533*Filme!$B$3,2),0)</f>
        <v>0</v>
      </c>
      <c r="O533" s="53">
        <f t="shared" si="59"/>
        <v>909.36</v>
      </c>
    </row>
    <row r="534" spans="1:15">
      <c r="A534" s="48">
        <v>30210097</v>
      </c>
      <c r="B534" s="48" t="s">
        <v>578</v>
      </c>
      <c r="C534" s="49">
        <v>1</v>
      </c>
      <c r="D534" s="50" t="s">
        <v>339</v>
      </c>
      <c r="E534" s="51"/>
      <c r="F534" s="52">
        <v>1</v>
      </c>
      <c r="G534" s="52">
        <v>6</v>
      </c>
      <c r="H534" s="52"/>
      <c r="I534" s="52"/>
      <c r="J534" s="52"/>
      <c r="K534" s="53">
        <f t="shared" si="57"/>
        <v>909.36</v>
      </c>
      <c r="L534" s="53">
        <f t="shared" si="58"/>
        <v>909.36</v>
      </c>
      <c r="M534" s="53">
        <f>IF(E534&gt;0,ROUND(E534*UCO!$A$14,2),0)</f>
        <v>0</v>
      </c>
      <c r="N534" s="53">
        <f>IF(I534&gt;0,ROUND(I534*Filme!$B$3,2),0)</f>
        <v>0</v>
      </c>
      <c r="O534" s="53">
        <f t="shared" si="59"/>
        <v>909.36</v>
      </c>
    </row>
    <row r="535" spans="1:15">
      <c r="A535" s="48">
        <v>30210100</v>
      </c>
      <c r="B535" s="48" t="s">
        <v>579</v>
      </c>
      <c r="C535" s="49">
        <v>1</v>
      </c>
      <c r="D535" s="50" t="s">
        <v>331</v>
      </c>
      <c r="E535" s="51"/>
      <c r="F535" s="52">
        <v>1</v>
      </c>
      <c r="G535" s="52">
        <v>6</v>
      </c>
      <c r="H535" s="52"/>
      <c r="I535" s="52"/>
      <c r="J535" s="52"/>
      <c r="K535" s="53">
        <f t="shared" si="57"/>
        <v>1091.25</v>
      </c>
      <c r="L535" s="53">
        <f t="shared" si="58"/>
        <v>1091.25</v>
      </c>
      <c r="M535" s="53">
        <f>IF(E535&gt;0,ROUND(E535*UCO!$A$14,2),0)</f>
        <v>0</v>
      </c>
      <c r="N535" s="53">
        <f>IF(I535&gt;0,ROUND(I535*Filme!$B$3,2),0)</f>
        <v>0</v>
      </c>
      <c r="O535" s="53">
        <f t="shared" si="59"/>
        <v>1091.25</v>
      </c>
    </row>
    <row r="536" spans="1:15">
      <c r="A536" s="48">
        <v>30210119</v>
      </c>
      <c r="B536" s="48" t="s">
        <v>580</v>
      </c>
      <c r="C536" s="49">
        <v>1</v>
      </c>
      <c r="D536" s="50" t="s">
        <v>93</v>
      </c>
      <c r="E536" s="51"/>
      <c r="F536" s="52">
        <v>1</v>
      </c>
      <c r="G536" s="52">
        <v>2</v>
      </c>
      <c r="H536" s="52"/>
      <c r="I536" s="52"/>
      <c r="J536" s="52"/>
      <c r="K536" s="53">
        <f t="shared" si="57"/>
        <v>250.68</v>
      </c>
      <c r="L536" s="53">
        <f t="shared" si="58"/>
        <v>250.68</v>
      </c>
      <c r="M536" s="53">
        <f>IF(E536&gt;0,ROUND(E536*UCO!$A$14,2),0)</f>
        <v>0</v>
      </c>
      <c r="N536" s="53">
        <f>IF(I536&gt;0,ROUND(I536*Filme!$B$3,2),0)</f>
        <v>0</v>
      </c>
      <c r="O536" s="53">
        <f t="shared" si="59"/>
        <v>250.68</v>
      </c>
    </row>
    <row r="537" spans="1:15">
      <c r="A537" s="48">
        <v>30210127</v>
      </c>
      <c r="B537" s="48" t="s">
        <v>581</v>
      </c>
      <c r="C537" s="49">
        <v>1</v>
      </c>
      <c r="D537" s="50" t="s">
        <v>70</v>
      </c>
      <c r="E537" s="51"/>
      <c r="F537" s="52">
        <v>1</v>
      </c>
      <c r="G537" s="52">
        <v>3</v>
      </c>
      <c r="H537" s="52"/>
      <c r="I537" s="52"/>
      <c r="J537" s="52"/>
      <c r="K537" s="53">
        <f t="shared" si="57"/>
        <v>209.71</v>
      </c>
      <c r="L537" s="53">
        <f t="shared" si="58"/>
        <v>209.71</v>
      </c>
      <c r="M537" s="53">
        <f>IF(E537&gt;0,ROUND(E537*UCO!$A$14,2),0)</f>
        <v>0</v>
      </c>
      <c r="N537" s="53">
        <f>IF(I537&gt;0,ROUND(I537*Filme!$B$3,2),0)</f>
        <v>0</v>
      </c>
      <c r="O537" s="53">
        <f t="shared" si="59"/>
        <v>209.71</v>
      </c>
    </row>
    <row r="538" spans="1:15" ht="31.5" customHeight="1">
      <c r="A538" s="131" t="s">
        <v>582</v>
      </c>
      <c r="B538" s="132"/>
      <c r="C538" s="132"/>
      <c r="D538" s="132"/>
      <c r="E538" s="132"/>
      <c r="F538" s="132"/>
      <c r="G538" s="132"/>
      <c r="H538" s="132"/>
      <c r="I538" s="132"/>
      <c r="J538" s="132"/>
      <c r="K538" s="132"/>
      <c r="L538" s="132"/>
      <c r="M538" s="132"/>
      <c r="N538" s="132"/>
      <c r="O538" s="132"/>
    </row>
    <row r="539" spans="1:15">
      <c r="A539" s="48">
        <v>30211018</v>
      </c>
      <c r="B539" s="48" t="s">
        <v>583</v>
      </c>
      <c r="C539" s="49">
        <v>1</v>
      </c>
      <c r="D539" s="50" t="s">
        <v>93</v>
      </c>
      <c r="E539" s="51"/>
      <c r="F539" s="52">
        <v>1</v>
      </c>
      <c r="G539" s="52">
        <v>1</v>
      </c>
      <c r="H539" s="52"/>
      <c r="I539" s="52"/>
      <c r="J539" s="52"/>
      <c r="K539" s="53">
        <f>VLOOKUP(D539,Porte2026Geral,24,FALSE)</f>
        <v>250.68</v>
      </c>
      <c r="L539" s="53">
        <f>ROUND(C539*K539,2)</f>
        <v>250.68</v>
      </c>
      <c r="M539" s="53">
        <f>IF(E539&gt;0,ROUND(E539*UCO!$A$14,2),0)</f>
        <v>0</v>
      </c>
      <c r="N539" s="53">
        <f>IF(I539&gt;0,ROUND(I539*Filme!$B$3,2),0)</f>
        <v>0</v>
      </c>
      <c r="O539" s="53">
        <f>ROUND(L539+M539+N539,2)</f>
        <v>250.68</v>
      </c>
    </row>
    <row r="540" spans="1:15">
      <c r="A540" s="48">
        <v>30211034</v>
      </c>
      <c r="B540" s="48" t="s">
        <v>584</v>
      </c>
      <c r="C540" s="49">
        <v>1</v>
      </c>
      <c r="D540" s="50" t="s">
        <v>335</v>
      </c>
      <c r="E540" s="51"/>
      <c r="F540" s="52">
        <v>3</v>
      </c>
      <c r="G540" s="52">
        <v>5</v>
      </c>
      <c r="H540" s="52"/>
      <c r="I540" s="52"/>
      <c r="J540" s="52"/>
      <c r="K540" s="53">
        <f>VLOOKUP(D540,Porte2026Geral,24,FALSE)</f>
        <v>991.29</v>
      </c>
      <c r="L540" s="53">
        <f>ROUND(C540*K540,2)</f>
        <v>991.29</v>
      </c>
      <c r="M540" s="53">
        <f>IF(E540&gt;0,ROUND(E540*UCO!$A$14,2),0)</f>
        <v>0</v>
      </c>
      <c r="N540" s="53">
        <f>IF(I540&gt;0,ROUND(I540*Filme!$B$3,2),0)</f>
        <v>0</v>
      </c>
      <c r="O540" s="53">
        <f>ROUND(L540+M540+N540,2)</f>
        <v>991.29</v>
      </c>
    </row>
    <row r="541" spans="1:15">
      <c r="A541" s="48">
        <v>30211042</v>
      </c>
      <c r="B541" s="48" t="s">
        <v>585</v>
      </c>
      <c r="C541" s="49">
        <v>1</v>
      </c>
      <c r="D541" s="50" t="s">
        <v>335</v>
      </c>
      <c r="E541" s="51"/>
      <c r="F541" s="52">
        <v>2</v>
      </c>
      <c r="G541" s="52">
        <v>4</v>
      </c>
      <c r="H541" s="52"/>
      <c r="I541" s="52"/>
      <c r="J541" s="52"/>
      <c r="K541" s="53">
        <f>VLOOKUP(D541,Porte2026Geral,24,FALSE)</f>
        <v>991.29</v>
      </c>
      <c r="L541" s="53">
        <f>ROUND(C541*K541,2)</f>
        <v>991.29</v>
      </c>
      <c r="M541" s="53">
        <f>IF(E541&gt;0,ROUND(E541*UCO!$A$14,2),0)</f>
        <v>0</v>
      </c>
      <c r="N541" s="53">
        <f>IF(I541&gt;0,ROUND(I541*Filme!$B$3,2),0)</f>
        <v>0</v>
      </c>
      <c r="O541" s="53">
        <f>ROUND(L541+M541+N541,2)</f>
        <v>991.29</v>
      </c>
    </row>
    <row r="542" spans="1:15">
      <c r="A542" s="48">
        <v>30211050</v>
      </c>
      <c r="B542" s="48" t="s">
        <v>586</v>
      </c>
      <c r="C542" s="49">
        <v>1</v>
      </c>
      <c r="D542" s="50" t="s">
        <v>446</v>
      </c>
      <c r="E542" s="51"/>
      <c r="F542" s="52">
        <v>2</v>
      </c>
      <c r="G542" s="52">
        <v>5</v>
      </c>
      <c r="H542" s="52"/>
      <c r="I542" s="52"/>
      <c r="J542" s="52"/>
      <c r="K542" s="53">
        <f>VLOOKUP(D542,Porte2026Geral,24,FALSE)</f>
        <v>1171.51</v>
      </c>
      <c r="L542" s="53">
        <f>ROUND(C542*K542,2)</f>
        <v>1171.51</v>
      </c>
      <c r="M542" s="53">
        <f>IF(E542&gt;0,ROUND(E542*UCO!$A$14,2),0)</f>
        <v>0</v>
      </c>
      <c r="N542" s="53">
        <f>IF(I542&gt;0,ROUND(I542*Filme!$B$3,2),0)</f>
        <v>0</v>
      </c>
      <c r="O542" s="53">
        <f>ROUND(L542+M542+N542,2)</f>
        <v>1171.51</v>
      </c>
    </row>
    <row r="543" spans="1:15" ht="30" customHeight="1">
      <c r="A543" s="131" t="s">
        <v>587</v>
      </c>
      <c r="B543" s="132"/>
      <c r="C543" s="132"/>
      <c r="D543" s="132"/>
      <c r="E543" s="132"/>
      <c r="F543" s="132"/>
      <c r="G543" s="132"/>
      <c r="H543" s="132"/>
      <c r="I543" s="132"/>
      <c r="J543" s="132"/>
      <c r="K543" s="132"/>
      <c r="L543" s="132"/>
      <c r="M543" s="132"/>
      <c r="N543" s="132"/>
      <c r="O543" s="132"/>
    </row>
    <row r="544" spans="1:15">
      <c r="A544" s="48">
        <v>30212014</v>
      </c>
      <c r="B544" s="48" t="s">
        <v>588</v>
      </c>
      <c r="C544" s="49">
        <v>1</v>
      </c>
      <c r="D544" s="50" t="s">
        <v>291</v>
      </c>
      <c r="E544" s="51"/>
      <c r="F544" s="52">
        <v>2</v>
      </c>
      <c r="G544" s="52">
        <v>4</v>
      </c>
      <c r="H544" s="52"/>
      <c r="I544" s="52"/>
      <c r="J544" s="52"/>
      <c r="K544" s="53">
        <f t="shared" ref="K544:K562" si="60">VLOOKUP(D544,Porte2026Geral,24,FALSE)</f>
        <v>709.46</v>
      </c>
      <c r="L544" s="53">
        <f t="shared" ref="L544:L562" si="61">ROUND(C544*K544,2)</f>
        <v>709.46</v>
      </c>
      <c r="M544" s="53">
        <f>IF(E544&gt;0,ROUND(E544*UCO!$A$14,2),0)</f>
        <v>0</v>
      </c>
      <c r="N544" s="53">
        <f>IF(I544&gt;0,ROUND(I544*Filme!$B$3,2),0)</f>
        <v>0</v>
      </c>
      <c r="O544" s="53">
        <f t="shared" ref="O544:O562" si="62">ROUND(L544+M544+N544,2)</f>
        <v>709.46</v>
      </c>
    </row>
    <row r="545" spans="1:15">
      <c r="A545" s="48">
        <v>30212022</v>
      </c>
      <c r="B545" s="48" t="s">
        <v>589</v>
      </c>
      <c r="C545" s="49">
        <v>1</v>
      </c>
      <c r="D545" s="50" t="s">
        <v>333</v>
      </c>
      <c r="E545" s="51"/>
      <c r="F545" s="52">
        <v>1</v>
      </c>
      <c r="G545" s="52">
        <v>2</v>
      </c>
      <c r="H545" s="52"/>
      <c r="I545" s="52"/>
      <c r="J545" s="52"/>
      <c r="K545" s="53">
        <f t="shared" si="60"/>
        <v>417.82</v>
      </c>
      <c r="L545" s="53">
        <f t="shared" si="61"/>
        <v>417.82</v>
      </c>
      <c r="M545" s="53">
        <f>IF(E545&gt;0,ROUND(E545*UCO!$A$14,2),0)</f>
        <v>0</v>
      </c>
      <c r="N545" s="53">
        <f>IF(I545&gt;0,ROUND(I545*Filme!$B$3,2),0)</f>
        <v>0</v>
      </c>
      <c r="O545" s="53">
        <f t="shared" si="62"/>
        <v>417.82</v>
      </c>
    </row>
    <row r="546" spans="1:15">
      <c r="A546" s="48">
        <v>30212030</v>
      </c>
      <c r="B546" s="48" t="s">
        <v>590</v>
      </c>
      <c r="C546" s="49">
        <v>1</v>
      </c>
      <c r="D546" s="50" t="s">
        <v>339</v>
      </c>
      <c r="E546" s="51"/>
      <c r="F546" s="52">
        <v>2</v>
      </c>
      <c r="G546" s="52">
        <v>4</v>
      </c>
      <c r="H546" s="52"/>
      <c r="I546" s="52"/>
      <c r="J546" s="52"/>
      <c r="K546" s="53">
        <f t="shared" si="60"/>
        <v>909.36</v>
      </c>
      <c r="L546" s="53">
        <f t="shared" si="61"/>
        <v>909.36</v>
      </c>
      <c r="M546" s="53">
        <f>IF(E546&gt;0,ROUND(E546*UCO!$A$14,2),0)</f>
        <v>0</v>
      </c>
      <c r="N546" s="53">
        <f>IF(I546&gt;0,ROUND(I546*Filme!$B$3,2),0)</f>
        <v>0</v>
      </c>
      <c r="O546" s="53">
        <f t="shared" si="62"/>
        <v>909.36</v>
      </c>
    </row>
    <row r="547" spans="1:15">
      <c r="A547" s="48">
        <v>30212049</v>
      </c>
      <c r="B547" s="48" t="s">
        <v>591</v>
      </c>
      <c r="C547" s="49">
        <v>1</v>
      </c>
      <c r="D547" s="50" t="s">
        <v>331</v>
      </c>
      <c r="E547" s="51"/>
      <c r="F547" s="52">
        <v>2</v>
      </c>
      <c r="G547" s="52">
        <v>5</v>
      </c>
      <c r="H547" s="52"/>
      <c r="I547" s="52"/>
      <c r="J547" s="52"/>
      <c r="K547" s="53">
        <f t="shared" si="60"/>
        <v>1091.25</v>
      </c>
      <c r="L547" s="53">
        <f t="shared" si="61"/>
        <v>1091.25</v>
      </c>
      <c r="M547" s="53">
        <f>IF(E547&gt;0,ROUND(E547*UCO!$A$14,2),0)</f>
        <v>0</v>
      </c>
      <c r="N547" s="53">
        <f>IF(I547&gt;0,ROUND(I547*Filme!$B$3,2),0)</f>
        <v>0</v>
      </c>
      <c r="O547" s="53">
        <f t="shared" si="62"/>
        <v>1091.25</v>
      </c>
    </row>
    <row r="548" spans="1:15">
      <c r="A548" s="48">
        <v>30212057</v>
      </c>
      <c r="B548" s="48" t="s">
        <v>592</v>
      </c>
      <c r="C548" s="49">
        <v>1</v>
      </c>
      <c r="D548" s="50" t="s">
        <v>291</v>
      </c>
      <c r="E548" s="51"/>
      <c r="F548" s="52">
        <v>2</v>
      </c>
      <c r="G548" s="52">
        <v>3</v>
      </c>
      <c r="H548" s="52"/>
      <c r="I548" s="52"/>
      <c r="J548" s="52"/>
      <c r="K548" s="53">
        <f t="shared" si="60"/>
        <v>709.46</v>
      </c>
      <c r="L548" s="53">
        <f t="shared" si="61"/>
        <v>709.46</v>
      </c>
      <c r="M548" s="53">
        <f>IF(E548&gt;0,ROUND(E548*UCO!$A$14,2),0)</f>
        <v>0</v>
      </c>
      <c r="N548" s="53">
        <f>IF(I548&gt;0,ROUND(I548*Filme!$B$3,2),0)</f>
        <v>0</v>
      </c>
      <c r="O548" s="53">
        <f t="shared" si="62"/>
        <v>709.46</v>
      </c>
    </row>
    <row r="549" spans="1:15">
      <c r="A549" s="48">
        <v>30212065</v>
      </c>
      <c r="B549" s="48" t="s">
        <v>593</v>
      </c>
      <c r="C549" s="49">
        <v>1</v>
      </c>
      <c r="D549" s="50" t="s">
        <v>291</v>
      </c>
      <c r="E549" s="51"/>
      <c r="F549" s="52">
        <v>1</v>
      </c>
      <c r="G549" s="52">
        <v>3</v>
      </c>
      <c r="H549" s="52"/>
      <c r="I549" s="52"/>
      <c r="J549" s="52"/>
      <c r="K549" s="53">
        <f t="shared" si="60"/>
        <v>709.46</v>
      </c>
      <c r="L549" s="53">
        <f t="shared" si="61"/>
        <v>709.46</v>
      </c>
      <c r="M549" s="53">
        <f>IF(E549&gt;0,ROUND(E549*UCO!$A$14,2),0)</f>
        <v>0</v>
      </c>
      <c r="N549" s="53">
        <f>IF(I549&gt;0,ROUND(I549*Filme!$B$3,2),0)</f>
        <v>0</v>
      </c>
      <c r="O549" s="53">
        <f t="shared" si="62"/>
        <v>709.46</v>
      </c>
    </row>
    <row r="550" spans="1:15">
      <c r="A550" s="48">
        <v>30212073</v>
      </c>
      <c r="B550" s="48" t="s">
        <v>594</v>
      </c>
      <c r="C550" s="49">
        <v>1</v>
      </c>
      <c r="D550" s="50" t="s">
        <v>291</v>
      </c>
      <c r="E550" s="51"/>
      <c r="F550" s="52">
        <v>1</v>
      </c>
      <c r="G550" s="52">
        <v>3</v>
      </c>
      <c r="H550" s="52"/>
      <c r="I550" s="52"/>
      <c r="J550" s="52"/>
      <c r="K550" s="53">
        <f t="shared" si="60"/>
        <v>709.46</v>
      </c>
      <c r="L550" s="53">
        <f t="shared" si="61"/>
        <v>709.46</v>
      </c>
      <c r="M550" s="53">
        <f>IF(E550&gt;0,ROUND(E550*UCO!$A$14,2),0)</f>
        <v>0</v>
      </c>
      <c r="N550" s="53">
        <f>IF(I550&gt;0,ROUND(I550*Filme!$B$3,2),0)</f>
        <v>0</v>
      </c>
      <c r="O550" s="53">
        <f t="shared" si="62"/>
        <v>709.46</v>
      </c>
    </row>
    <row r="551" spans="1:15">
      <c r="A551" s="48">
        <v>30212081</v>
      </c>
      <c r="B551" s="48" t="s">
        <v>595</v>
      </c>
      <c r="C551" s="49">
        <v>1</v>
      </c>
      <c r="D551" s="50" t="s">
        <v>596</v>
      </c>
      <c r="E551" s="51"/>
      <c r="F551" s="52">
        <v>2</v>
      </c>
      <c r="G551" s="52">
        <v>3</v>
      </c>
      <c r="H551" s="52"/>
      <c r="I551" s="52"/>
      <c r="J551" s="52"/>
      <c r="K551" s="53">
        <f t="shared" si="60"/>
        <v>599.66</v>
      </c>
      <c r="L551" s="53">
        <f t="shared" si="61"/>
        <v>599.66</v>
      </c>
      <c r="M551" s="53">
        <f>IF(E551&gt;0,ROUND(E551*UCO!$A$14,2),0)</f>
        <v>0</v>
      </c>
      <c r="N551" s="53">
        <f>IF(I551&gt;0,ROUND(I551*Filme!$B$3,2),0)</f>
        <v>0</v>
      </c>
      <c r="O551" s="53">
        <f t="shared" si="62"/>
        <v>599.66</v>
      </c>
    </row>
    <row r="552" spans="1:15">
      <c r="A552" s="48">
        <v>30212090</v>
      </c>
      <c r="B552" s="48" t="s">
        <v>597</v>
      </c>
      <c r="C552" s="49">
        <v>1</v>
      </c>
      <c r="D552" s="50" t="s">
        <v>333</v>
      </c>
      <c r="E552" s="51"/>
      <c r="F552" s="52">
        <v>1</v>
      </c>
      <c r="G552" s="52">
        <v>2</v>
      </c>
      <c r="H552" s="52"/>
      <c r="I552" s="52"/>
      <c r="J552" s="52"/>
      <c r="K552" s="53">
        <f t="shared" si="60"/>
        <v>417.82</v>
      </c>
      <c r="L552" s="53">
        <f t="shared" si="61"/>
        <v>417.82</v>
      </c>
      <c r="M552" s="53">
        <f>IF(E552&gt;0,ROUND(E552*UCO!$A$14,2),0)</f>
        <v>0</v>
      </c>
      <c r="N552" s="53">
        <f>IF(I552&gt;0,ROUND(I552*Filme!$B$3,2),0)</f>
        <v>0</v>
      </c>
      <c r="O552" s="53">
        <f t="shared" si="62"/>
        <v>417.82</v>
      </c>
    </row>
    <row r="553" spans="1:15">
      <c r="A553" s="48">
        <v>30212103</v>
      </c>
      <c r="B553" s="48" t="s">
        <v>598</v>
      </c>
      <c r="C553" s="49">
        <v>1</v>
      </c>
      <c r="D553" s="50" t="s">
        <v>102</v>
      </c>
      <c r="E553" s="51"/>
      <c r="F553" s="52">
        <v>1</v>
      </c>
      <c r="G553" s="52">
        <v>1</v>
      </c>
      <c r="H553" s="52"/>
      <c r="I553" s="52"/>
      <c r="J553" s="52"/>
      <c r="K553" s="53">
        <f t="shared" si="60"/>
        <v>183.5</v>
      </c>
      <c r="L553" s="53">
        <f t="shared" si="61"/>
        <v>183.5</v>
      </c>
      <c r="M553" s="53">
        <f>IF(E553&gt;0,ROUND(E553*UCO!$A$14,2),0)</f>
        <v>0</v>
      </c>
      <c r="N553" s="53">
        <f>IF(I553&gt;0,ROUND(I553*Filme!$B$3,2),0)</f>
        <v>0</v>
      </c>
      <c r="O553" s="53">
        <f t="shared" si="62"/>
        <v>183.5</v>
      </c>
    </row>
    <row r="554" spans="1:15">
      <c r="A554" s="48">
        <v>30212111</v>
      </c>
      <c r="B554" s="48" t="s">
        <v>599</v>
      </c>
      <c r="C554" s="49">
        <v>1</v>
      </c>
      <c r="D554" s="50" t="s">
        <v>469</v>
      </c>
      <c r="E554" s="51"/>
      <c r="F554" s="52">
        <v>1</v>
      </c>
      <c r="G554" s="52">
        <v>5</v>
      </c>
      <c r="H554" s="52"/>
      <c r="I554" s="52"/>
      <c r="J554" s="52"/>
      <c r="K554" s="53">
        <f t="shared" si="60"/>
        <v>1491.02</v>
      </c>
      <c r="L554" s="53">
        <f t="shared" si="61"/>
        <v>1491.02</v>
      </c>
      <c r="M554" s="53">
        <f>IF(E554&gt;0,ROUND(E554*UCO!$A$14,2),0)</f>
        <v>0</v>
      </c>
      <c r="N554" s="53">
        <f>IF(I554&gt;0,ROUND(I554*Filme!$B$3,2),0)</f>
        <v>0</v>
      </c>
      <c r="O554" s="53">
        <f t="shared" si="62"/>
        <v>1491.02</v>
      </c>
    </row>
    <row r="555" spans="1:15">
      <c r="A555" s="48">
        <v>30212120</v>
      </c>
      <c r="B555" s="48" t="s">
        <v>600</v>
      </c>
      <c r="C555" s="49">
        <v>1</v>
      </c>
      <c r="D555" s="50" t="s">
        <v>51</v>
      </c>
      <c r="E555" s="51"/>
      <c r="F555" s="52"/>
      <c r="G555" s="52">
        <v>0</v>
      </c>
      <c r="H555" s="52"/>
      <c r="I555" s="52"/>
      <c r="J555" s="52"/>
      <c r="K555" s="53">
        <f t="shared" si="60"/>
        <v>88.48</v>
      </c>
      <c r="L555" s="53">
        <f t="shared" si="61"/>
        <v>88.48</v>
      </c>
      <c r="M555" s="53">
        <f>IF(E555&gt;0,ROUND(E555*UCO!$A$14,2),0)</f>
        <v>0</v>
      </c>
      <c r="N555" s="53">
        <f>IF(I555&gt;0,ROUND(I555*Filme!$B$3,2),0)</f>
        <v>0</v>
      </c>
      <c r="O555" s="53">
        <f t="shared" si="62"/>
        <v>88.48</v>
      </c>
    </row>
    <row r="556" spans="1:15">
      <c r="A556" s="48">
        <v>30212138</v>
      </c>
      <c r="B556" s="48" t="s">
        <v>601</v>
      </c>
      <c r="C556" s="49">
        <v>1</v>
      </c>
      <c r="D556" s="50" t="s">
        <v>331</v>
      </c>
      <c r="E556" s="51"/>
      <c r="F556" s="52">
        <v>1</v>
      </c>
      <c r="G556" s="52">
        <v>5</v>
      </c>
      <c r="H556" s="52"/>
      <c r="I556" s="52"/>
      <c r="J556" s="52"/>
      <c r="K556" s="53">
        <f t="shared" si="60"/>
        <v>1091.25</v>
      </c>
      <c r="L556" s="53">
        <f t="shared" si="61"/>
        <v>1091.25</v>
      </c>
      <c r="M556" s="53">
        <f>IF(E556&gt;0,ROUND(E556*UCO!$A$14,2),0)</f>
        <v>0</v>
      </c>
      <c r="N556" s="53">
        <f>IF(I556&gt;0,ROUND(I556*Filme!$B$3,2),0)</f>
        <v>0</v>
      </c>
      <c r="O556" s="53">
        <f t="shared" si="62"/>
        <v>1091.25</v>
      </c>
    </row>
    <row r="557" spans="1:15">
      <c r="A557" s="48">
        <v>30212146</v>
      </c>
      <c r="B557" s="48" t="s">
        <v>602</v>
      </c>
      <c r="C557" s="49">
        <v>1</v>
      </c>
      <c r="D557" s="50" t="s">
        <v>486</v>
      </c>
      <c r="E557" s="51"/>
      <c r="F557" s="52">
        <v>2</v>
      </c>
      <c r="G557" s="52">
        <v>5</v>
      </c>
      <c r="H557" s="52"/>
      <c r="I557" s="52"/>
      <c r="J557" s="52"/>
      <c r="K557" s="53">
        <f t="shared" si="60"/>
        <v>1409.1</v>
      </c>
      <c r="L557" s="53">
        <f t="shared" si="61"/>
        <v>1409.1</v>
      </c>
      <c r="M557" s="53">
        <f>IF(E557&gt;0,ROUND(E557*UCO!$A$14,2),0)</f>
        <v>0</v>
      </c>
      <c r="N557" s="53">
        <f>IF(I557&gt;0,ROUND(I557*Filme!$B$3,2),0)</f>
        <v>0</v>
      </c>
      <c r="O557" s="53">
        <f t="shared" si="62"/>
        <v>1409.1</v>
      </c>
    </row>
    <row r="558" spans="1:15">
      <c r="A558" s="48">
        <v>30212154</v>
      </c>
      <c r="B558" s="48" t="s">
        <v>603</v>
      </c>
      <c r="C558" s="49">
        <v>1</v>
      </c>
      <c r="D558" s="50" t="s">
        <v>339</v>
      </c>
      <c r="E558" s="51"/>
      <c r="F558" s="52">
        <v>2</v>
      </c>
      <c r="G558" s="52">
        <v>5</v>
      </c>
      <c r="H558" s="52"/>
      <c r="I558" s="52"/>
      <c r="J558" s="52"/>
      <c r="K558" s="53">
        <f t="shared" si="60"/>
        <v>909.36</v>
      </c>
      <c r="L558" s="53">
        <f t="shared" si="61"/>
        <v>909.36</v>
      </c>
      <c r="M558" s="53">
        <f>IF(E558&gt;0,ROUND(E558*UCO!$A$14,2),0)</f>
        <v>0</v>
      </c>
      <c r="N558" s="53">
        <f>IF(I558&gt;0,ROUND(I558*Filme!$B$3,2),0)</f>
        <v>0</v>
      </c>
      <c r="O558" s="53">
        <f t="shared" si="62"/>
        <v>909.36</v>
      </c>
    </row>
    <row r="559" spans="1:15">
      <c r="A559" s="48">
        <v>30212162</v>
      </c>
      <c r="B559" s="48" t="s">
        <v>604</v>
      </c>
      <c r="C559" s="49">
        <v>1</v>
      </c>
      <c r="D559" s="50" t="s">
        <v>335</v>
      </c>
      <c r="E559" s="51"/>
      <c r="F559" s="52">
        <v>1</v>
      </c>
      <c r="G559" s="52">
        <v>5</v>
      </c>
      <c r="H559" s="52"/>
      <c r="I559" s="52"/>
      <c r="J559" s="52"/>
      <c r="K559" s="53">
        <f t="shared" si="60"/>
        <v>991.29</v>
      </c>
      <c r="L559" s="53">
        <f t="shared" si="61"/>
        <v>991.29</v>
      </c>
      <c r="M559" s="53">
        <f>IF(E559&gt;0,ROUND(E559*UCO!$A$14,2),0)</f>
        <v>0</v>
      </c>
      <c r="N559" s="53">
        <f>IF(I559&gt;0,ROUND(I559*Filme!$B$3,2),0)</f>
        <v>0</v>
      </c>
      <c r="O559" s="53">
        <f t="shared" si="62"/>
        <v>991.29</v>
      </c>
    </row>
    <row r="560" spans="1:15">
      <c r="A560" s="48">
        <v>30212170</v>
      </c>
      <c r="B560" s="48" t="s">
        <v>605</v>
      </c>
      <c r="C560" s="49">
        <v>1</v>
      </c>
      <c r="D560" s="50" t="s">
        <v>339</v>
      </c>
      <c r="E560" s="51"/>
      <c r="F560" s="52">
        <v>1</v>
      </c>
      <c r="G560" s="52">
        <v>4</v>
      </c>
      <c r="H560" s="52"/>
      <c r="I560" s="52"/>
      <c r="J560" s="52"/>
      <c r="K560" s="53">
        <f t="shared" si="60"/>
        <v>909.36</v>
      </c>
      <c r="L560" s="53">
        <f t="shared" si="61"/>
        <v>909.36</v>
      </c>
      <c r="M560" s="53">
        <f>IF(E560&gt;0,ROUND(E560*UCO!$A$14,2),0)</f>
        <v>0</v>
      </c>
      <c r="N560" s="53">
        <f>IF(I560&gt;0,ROUND(I560*Filme!$B$3,2),0)</f>
        <v>0</v>
      </c>
      <c r="O560" s="53">
        <f t="shared" si="62"/>
        <v>909.36</v>
      </c>
    </row>
    <row r="561" spans="1:15">
      <c r="A561" s="48">
        <v>30212189</v>
      </c>
      <c r="B561" s="48" t="s">
        <v>606</v>
      </c>
      <c r="C561" s="49">
        <v>1</v>
      </c>
      <c r="D561" s="50" t="s">
        <v>291</v>
      </c>
      <c r="E561" s="51"/>
      <c r="F561" s="52">
        <v>2</v>
      </c>
      <c r="G561" s="52">
        <v>4</v>
      </c>
      <c r="H561" s="52"/>
      <c r="I561" s="52"/>
      <c r="J561" s="52"/>
      <c r="K561" s="53">
        <f t="shared" si="60"/>
        <v>709.46</v>
      </c>
      <c r="L561" s="53">
        <f t="shared" si="61"/>
        <v>709.46</v>
      </c>
      <c r="M561" s="53">
        <f>IF(E561&gt;0,ROUND(E561*UCO!$A$14,2),0)</f>
        <v>0</v>
      </c>
      <c r="N561" s="53">
        <f>IF(I561&gt;0,ROUND(I561*Filme!$B$3,2),0)</f>
        <v>0</v>
      </c>
      <c r="O561" s="53">
        <f t="shared" si="62"/>
        <v>709.46</v>
      </c>
    </row>
    <row r="562" spans="1:15">
      <c r="A562" s="48">
        <v>30212197</v>
      </c>
      <c r="B562" s="48" t="s">
        <v>607</v>
      </c>
      <c r="C562" s="49">
        <v>1</v>
      </c>
      <c r="D562" s="50" t="s">
        <v>74</v>
      </c>
      <c r="E562" s="51"/>
      <c r="F562" s="52">
        <v>1</v>
      </c>
      <c r="G562" s="52">
        <v>3</v>
      </c>
      <c r="H562" s="52"/>
      <c r="I562" s="52"/>
      <c r="J562" s="52"/>
      <c r="K562" s="53">
        <f t="shared" si="60"/>
        <v>360.46</v>
      </c>
      <c r="L562" s="53">
        <f t="shared" si="61"/>
        <v>360.46</v>
      </c>
      <c r="M562" s="53">
        <f>IF(E562&gt;0,ROUND(E562*UCO!$A$14,2),0)</f>
        <v>0</v>
      </c>
      <c r="N562" s="53">
        <f>IF(I562&gt;0,ROUND(I562*Filme!$B$3,2),0)</f>
        <v>0</v>
      </c>
      <c r="O562" s="53">
        <f t="shared" si="62"/>
        <v>360.46</v>
      </c>
    </row>
    <row r="563" spans="1:15" ht="35.25" customHeight="1">
      <c r="A563" s="131" t="s">
        <v>608</v>
      </c>
      <c r="B563" s="132"/>
      <c r="C563" s="132"/>
      <c r="D563" s="132"/>
      <c r="E563" s="132"/>
      <c r="F563" s="132"/>
      <c r="G563" s="132"/>
      <c r="H563" s="132"/>
      <c r="I563" s="132"/>
      <c r="J563" s="132"/>
      <c r="K563" s="132"/>
      <c r="L563" s="132"/>
      <c r="M563" s="132"/>
      <c r="N563" s="132"/>
      <c r="O563" s="132"/>
    </row>
    <row r="564" spans="1:15">
      <c r="A564" s="48">
        <v>30213010</v>
      </c>
      <c r="B564" s="48" t="s">
        <v>609</v>
      </c>
      <c r="C564" s="49">
        <v>1</v>
      </c>
      <c r="D564" s="50" t="s">
        <v>53</v>
      </c>
      <c r="E564" s="51"/>
      <c r="F564" s="52"/>
      <c r="G564" s="52">
        <v>0</v>
      </c>
      <c r="H564" s="52"/>
      <c r="I564" s="52"/>
      <c r="J564" s="52"/>
      <c r="K564" s="53">
        <f>VLOOKUP(D564,Porte2026Geral,24,FALSE)</f>
        <v>144.19999999999999</v>
      </c>
      <c r="L564" s="53">
        <f>ROUND(C564*K564,2)</f>
        <v>144.19999999999999</v>
      </c>
      <c r="M564" s="53">
        <f>IF(E564&gt;0,ROUND(E564*UCO!$A$14,2),0)</f>
        <v>0</v>
      </c>
      <c r="N564" s="53">
        <f>IF(I564&gt;0,ROUND(I564*Filme!$B$3,2),0)</f>
        <v>0</v>
      </c>
      <c r="O564" s="53">
        <f>ROUND(L564+M564+N564,2)</f>
        <v>144.19999999999999</v>
      </c>
    </row>
    <row r="565" spans="1:15">
      <c r="A565" s="48">
        <v>30213029</v>
      </c>
      <c r="B565" s="48" t="s">
        <v>610</v>
      </c>
      <c r="C565" s="49">
        <v>1</v>
      </c>
      <c r="D565" s="50" t="s">
        <v>433</v>
      </c>
      <c r="E565" s="51"/>
      <c r="F565" s="52">
        <v>3</v>
      </c>
      <c r="G565" s="52">
        <v>5</v>
      </c>
      <c r="H565" s="52"/>
      <c r="I565" s="52"/>
      <c r="J565" s="52"/>
      <c r="K565" s="53">
        <f>VLOOKUP(D565,Porte2026Geral,24,FALSE)</f>
        <v>1269.81</v>
      </c>
      <c r="L565" s="53">
        <f>ROUND(C565*K565,2)</f>
        <v>1269.81</v>
      </c>
      <c r="M565" s="53">
        <f>IF(E565&gt;0,ROUND(E565*UCO!$A$14,2),0)</f>
        <v>0</v>
      </c>
      <c r="N565" s="53">
        <f>IF(I565&gt;0,ROUND(I565*Filme!$B$3,2),0)</f>
        <v>0</v>
      </c>
      <c r="O565" s="53">
        <f>ROUND(L565+M565+N565,2)</f>
        <v>1269.81</v>
      </c>
    </row>
    <row r="566" spans="1:15">
      <c r="A566" s="48">
        <v>30213037</v>
      </c>
      <c r="B566" s="48" t="s">
        <v>611</v>
      </c>
      <c r="C566" s="49">
        <v>1</v>
      </c>
      <c r="D566" s="50" t="s">
        <v>74</v>
      </c>
      <c r="E566" s="51"/>
      <c r="F566" s="52">
        <v>2</v>
      </c>
      <c r="G566" s="52">
        <v>4</v>
      </c>
      <c r="H566" s="52"/>
      <c r="I566" s="52"/>
      <c r="J566" s="52"/>
      <c r="K566" s="53">
        <f>VLOOKUP(D566,Porte2026Geral,24,FALSE)</f>
        <v>360.46</v>
      </c>
      <c r="L566" s="53">
        <f>ROUND(C566*K566,2)</f>
        <v>360.46</v>
      </c>
      <c r="M566" s="53">
        <f>IF(E566&gt;0,ROUND(E566*UCO!$A$14,2),0)</f>
        <v>0</v>
      </c>
      <c r="N566" s="53">
        <f>IF(I566&gt;0,ROUND(I566*Filme!$B$3,2),0)</f>
        <v>0</v>
      </c>
      <c r="O566" s="53">
        <f>ROUND(L566+M566+N566,2)</f>
        <v>360.46</v>
      </c>
    </row>
    <row r="567" spans="1:15">
      <c r="A567" s="48">
        <v>30213045</v>
      </c>
      <c r="B567" s="48" t="s">
        <v>612</v>
      </c>
      <c r="C567" s="49">
        <v>1</v>
      </c>
      <c r="D567" s="50" t="s">
        <v>291</v>
      </c>
      <c r="E567" s="51"/>
      <c r="F567" s="52">
        <v>2</v>
      </c>
      <c r="G567" s="52">
        <v>4</v>
      </c>
      <c r="H567" s="52"/>
      <c r="I567" s="52"/>
      <c r="J567" s="52"/>
      <c r="K567" s="53">
        <f>VLOOKUP(D567,Porte2026Geral,24,FALSE)</f>
        <v>709.46</v>
      </c>
      <c r="L567" s="53">
        <f>ROUND(C567*K567,2)</f>
        <v>709.46</v>
      </c>
      <c r="M567" s="53">
        <f>IF(E567&gt;0,ROUND(E567*UCO!$A$14,2),0)</f>
        <v>0</v>
      </c>
      <c r="N567" s="53">
        <f>IF(I567&gt;0,ROUND(I567*Filme!$B$3,2),0)</f>
        <v>0</v>
      </c>
      <c r="O567" s="53">
        <f>ROUND(L567+M567+N567,2)</f>
        <v>709.46</v>
      </c>
    </row>
    <row r="568" spans="1:15">
      <c r="A568" s="48">
        <v>30213053</v>
      </c>
      <c r="B568" s="48" t="s">
        <v>613</v>
      </c>
      <c r="C568" s="49">
        <v>1</v>
      </c>
      <c r="D568" s="50" t="s">
        <v>339</v>
      </c>
      <c r="E568" s="51"/>
      <c r="F568" s="52">
        <v>2</v>
      </c>
      <c r="G568" s="52">
        <v>5</v>
      </c>
      <c r="H568" s="52"/>
      <c r="I568" s="52"/>
      <c r="J568" s="52"/>
      <c r="K568" s="53">
        <f>VLOOKUP(D568,Porte2026Geral,24,FALSE)</f>
        <v>909.36</v>
      </c>
      <c r="L568" s="53">
        <f>ROUND(C568*K568,2)</f>
        <v>909.36</v>
      </c>
      <c r="M568" s="53">
        <f>IF(E568&gt;0,ROUND(E568*UCO!$A$14,2),0)</f>
        <v>0</v>
      </c>
      <c r="N568" s="53">
        <f>IF(I568&gt;0,ROUND(I568*Filme!$B$3,2),0)</f>
        <v>0</v>
      </c>
      <c r="O568" s="53">
        <f>ROUND(L568+M568+N568,2)</f>
        <v>909.36</v>
      </c>
    </row>
    <row r="569" spans="1:15" ht="42.75" customHeight="1">
      <c r="A569" s="131" t="s">
        <v>614</v>
      </c>
      <c r="B569" s="132"/>
      <c r="C569" s="132"/>
      <c r="D569" s="132"/>
      <c r="E569" s="132"/>
      <c r="F569" s="132"/>
      <c r="G569" s="132"/>
      <c r="H569" s="132"/>
      <c r="I569" s="132"/>
      <c r="J569" s="132"/>
      <c r="K569" s="132"/>
      <c r="L569" s="132"/>
      <c r="M569" s="132"/>
      <c r="N569" s="132"/>
      <c r="O569" s="132"/>
    </row>
    <row r="570" spans="1:15">
      <c r="A570" s="48">
        <v>30214017</v>
      </c>
      <c r="B570" s="48" t="s">
        <v>615</v>
      </c>
      <c r="C570" s="49">
        <v>1</v>
      </c>
      <c r="D570" s="50" t="s">
        <v>241</v>
      </c>
      <c r="E570" s="51"/>
      <c r="F570" s="52">
        <v>1</v>
      </c>
      <c r="G570" s="52">
        <v>1</v>
      </c>
      <c r="H570" s="52"/>
      <c r="I570" s="52"/>
      <c r="J570" s="52"/>
      <c r="K570" s="53">
        <f>VLOOKUP(D570,Porte2026Geral,24,FALSE)</f>
        <v>542.33000000000004</v>
      </c>
      <c r="L570" s="53">
        <f>ROUND(C570*K570,2)</f>
        <v>542.33000000000004</v>
      </c>
      <c r="M570" s="53">
        <f>IF(E570&gt;0,ROUND(E570*UCO!$A$14,2),0)</f>
        <v>0</v>
      </c>
      <c r="N570" s="53">
        <f>IF(I570&gt;0,ROUND(I570*Filme!$B$3,2),0)</f>
        <v>0</v>
      </c>
      <c r="O570" s="53">
        <f>ROUND(L570+M570+N570,2)</f>
        <v>542.33000000000004</v>
      </c>
    </row>
    <row r="571" spans="1:15">
      <c r="A571" s="48">
        <v>30214025</v>
      </c>
      <c r="B571" s="48" t="s">
        <v>616</v>
      </c>
      <c r="C571" s="49">
        <v>1</v>
      </c>
      <c r="D571" s="50" t="s">
        <v>433</v>
      </c>
      <c r="E571" s="51"/>
      <c r="F571" s="52">
        <v>2</v>
      </c>
      <c r="G571" s="52">
        <v>5</v>
      </c>
      <c r="H571" s="52"/>
      <c r="I571" s="52"/>
      <c r="J571" s="52"/>
      <c r="K571" s="53">
        <f>VLOOKUP(D571,Porte2026Geral,24,FALSE)</f>
        <v>1269.81</v>
      </c>
      <c r="L571" s="53">
        <f>ROUND(C571*K571,2)</f>
        <v>1269.81</v>
      </c>
      <c r="M571" s="53">
        <f>IF(E571&gt;0,ROUND(E571*UCO!$A$14,2),0)</f>
        <v>0</v>
      </c>
      <c r="N571" s="53">
        <f>IF(I571&gt;0,ROUND(I571*Filme!$B$3,2),0)</f>
        <v>0</v>
      </c>
      <c r="O571" s="53">
        <f>ROUND(L571+M571+N571,2)</f>
        <v>1269.81</v>
      </c>
    </row>
    <row r="572" spans="1:15">
      <c r="A572" s="48">
        <v>30214033</v>
      </c>
      <c r="B572" s="48" t="s">
        <v>617</v>
      </c>
      <c r="C572" s="49">
        <v>1</v>
      </c>
      <c r="D572" s="50" t="s">
        <v>74</v>
      </c>
      <c r="E572" s="51"/>
      <c r="F572" s="52">
        <v>1</v>
      </c>
      <c r="G572" s="52">
        <v>4</v>
      </c>
      <c r="H572" s="52"/>
      <c r="I572" s="52"/>
      <c r="J572" s="52"/>
      <c r="K572" s="53">
        <f>VLOOKUP(D572,Porte2026Geral,24,FALSE)</f>
        <v>360.46</v>
      </c>
      <c r="L572" s="53">
        <f>ROUND(C572*K572,2)</f>
        <v>360.46</v>
      </c>
      <c r="M572" s="53">
        <f>IF(E572&gt;0,ROUND(E572*UCO!$A$14,2),0)</f>
        <v>0</v>
      </c>
      <c r="N572" s="53">
        <f>IF(I572&gt;0,ROUND(I572*Filme!$B$3,2),0)</f>
        <v>0</v>
      </c>
      <c r="O572" s="53">
        <f>ROUND(L572+M572+N572,2)</f>
        <v>360.46</v>
      </c>
    </row>
    <row r="573" spans="1:15">
      <c r="A573" s="48">
        <v>30214041</v>
      </c>
      <c r="B573" s="48" t="s">
        <v>618</v>
      </c>
      <c r="C573" s="49">
        <v>1</v>
      </c>
      <c r="D573" s="50" t="s">
        <v>339</v>
      </c>
      <c r="E573" s="51"/>
      <c r="F573" s="52">
        <v>2</v>
      </c>
      <c r="G573" s="52">
        <v>4</v>
      </c>
      <c r="H573" s="52"/>
      <c r="I573" s="52"/>
      <c r="J573" s="52"/>
      <c r="K573" s="53">
        <f>VLOOKUP(D573,Porte2026Geral,24,FALSE)</f>
        <v>909.36</v>
      </c>
      <c r="L573" s="53">
        <f>ROUND(C573*K573,2)</f>
        <v>909.36</v>
      </c>
      <c r="M573" s="53">
        <f>IF(E573&gt;0,ROUND(E573*UCO!$A$14,2),0)</f>
        <v>0</v>
      </c>
      <c r="N573" s="53">
        <f>IF(I573&gt;0,ROUND(I573*Filme!$B$3,2),0)</f>
        <v>0</v>
      </c>
      <c r="O573" s="53">
        <f>ROUND(L573+M573+N573,2)</f>
        <v>909.36</v>
      </c>
    </row>
    <row r="574" spans="1:15">
      <c r="A574" s="48">
        <v>30214050</v>
      </c>
      <c r="B574" s="48" t="s">
        <v>619</v>
      </c>
      <c r="C574" s="49">
        <v>1</v>
      </c>
      <c r="D574" s="50" t="s">
        <v>446</v>
      </c>
      <c r="E574" s="51"/>
      <c r="F574" s="52">
        <v>2</v>
      </c>
      <c r="G574" s="52">
        <v>4</v>
      </c>
      <c r="H574" s="52"/>
      <c r="I574" s="52"/>
      <c r="J574" s="52"/>
      <c r="K574" s="53">
        <f>VLOOKUP(D574,Porte2026Geral,24,FALSE)</f>
        <v>1171.51</v>
      </c>
      <c r="L574" s="53">
        <f>ROUND(C574*K574,2)</f>
        <v>1171.51</v>
      </c>
      <c r="M574" s="53">
        <f>IF(E574&gt;0,ROUND(E574*UCO!$A$14,2),0)</f>
        <v>0</v>
      </c>
      <c r="N574" s="53">
        <f>IF(I574&gt;0,ROUND(I574*Filme!$B$3,2),0)</f>
        <v>0</v>
      </c>
      <c r="O574" s="53">
        <f>ROUND(L574+M574+N574,2)</f>
        <v>1171.51</v>
      </c>
    </row>
    <row r="575" spans="1:15" ht="29.25" customHeight="1">
      <c r="A575" s="131" t="s">
        <v>620</v>
      </c>
      <c r="B575" s="132"/>
      <c r="C575" s="132"/>
      <c r="D575" s="132"/>
      <c r="E575" s="132"/>
      <c r="F575" s="132"/>
      <c r="G575" s="132"/>
      <c r="H575" s="132"/>
      <c r="I575" s="132"/>
      <c r="J575" s="132"/>
      <c r="K575" s="132"/>
      <c r="L575" s="132"/>
      <c r="M575" s="132"/>
      <c r="N575" s="132"/>
      <c r="O575" s="132"/>
    </row>
    <row r="576" spans="1:15">
      <c r="A576" s="48">
        <v>30215013</v>
      </c>
      <c r="B576" s="48" t="s">
        <v>621</v>
      </c>
      <c r="C576" s="49">
        <v>1</v>
      </c>
      <c r="D576" s="50" t="s">
        <v>339</v>
      </c>
      <c r="E576" s="51"/>
      <c r="F576" s="52">
        <v>1</v>
      </c>
      <c r="G576" s="52">
        <v>4</v>
      </c>
      <c r="H576" s="52"/>
      <c r="I576" s="52"/>
      <c r="J576" s="52"/>
      <c r="K576" s="53">
        <f t="shared" ref="K576:K583" si="63">VLOOKUP(D576,Porte2026Geral,24,FALSE)</f>
        <v>909.36</v>
      </c>
      <c r="L576" s="53">
        <f t="shared" ref="L576:L583" si="64">ROUND(C576*K576,2)</f>
        <v>909.36</v>
      </c>
      <c r="M576" s="53">
        <f>IF(E576&gt;0,ROUND(E576*UCO!$A$14,2),0)</f>
        <v>0</v>
      </c>
      <c r="N576" s="53">
        <f>IF(I576&gt;0,ROUND(I576*Filme!$B$3,2),0)</f>
        <v>0</v>
      </c>
      <c r="O576" s="53">
        <f t="shared" ref="O576:O583" si="65">ROUND(L576+M576+N576,2)</f>
        <v>909.36</v>
      </c>
    </row>
    <row r="577" spans="1:15">
      <c r="A577" s="48">
        <v>30215021</v>
      </c>
      <c r="B577" s="48" t="s">
        <v>622</v>
      </c>
      <c r="C577" s="49">
        <v>1</v>
      </c>
      <c r="D577" s="50" t="s">
        <v>331</v>
      </c>
      <c r="E577" s="51"/>
      <c r="F577" s="52">
        <v>2</v>
      </c>
      <c r="G577" s="52">
        <v>5</v>
      </c>
      <c r="H577" s="52"/>
      <c r="I577" s="52"/>
      <c r="J577" s="52"/>
      <c r="K577" s="53">
        <f t="shared" si="63"/>
        <v>1091.25</v>
      </c>
      <c r="L577" s="53">
        <f t="shared" si="64"/>
        <v>1091.25</v>
      </c>
      <c r="M577" s="53">
        <f>IF(E577&gt;0,ROUND(E577*UCO!$A$14,2),0)</f>
        <v>0</v>
      </c>
      <c r="N577" s="53">
        <f>IF(I577&gt;0,ROUND(I577*Filme!$B$3,2),0)</f>
        <v>0</v>
      </c>
      <c r="O577" s="53">
        <f t="shared" si="65"/>
        <v>1091.25</v>
      </c>
    </row>
    <row r="578" spans="1:15">
      <c r="A578" s="48">
        <v>30215030</v>
      </c>
      <c r="B578" s="48" t="s">
        <v>623</v>
      </c>
      <c r="C578" s="49">
        <v>1</v>
      </c>
      <c r="D578" s="50" t="s">
        <v>339</v>
      </c>
      <c r="E578" s="51"/>
      <c r="F578" s="52">
        <v>2</v>
      </c>
      <c r="G578" s="52">
        <v>4</v>
      </c>
      <c r="H578" s="52"/>
      <c r="I578" s="52"/>
      <c r="J578" s="52"/>
      <c r="K578" s="53">
        <f t="shared" si="63"/>
        <v>909.36</v>
      </c>
      <c r="L578" s="53">
        <f t="shared" si="64"/>
        <v>909.36</v>
      </c>
      <c r="M578" s="53">
        <f>IF(E578&gt;0,ROUND(E578*UCO!$A$14,2),0)</f>
        <v>0</v>
      </c>
      <c r="N578" s="53">
        <f>IF(I578&gt;0,ROUND(I578*Filme!$B$3,2),0)</f>
        <v>0</v>
      </c>
      <c r="O578" s="53">
        <f t="shared" si="65"/>
        <v>909.36</v>
      </c>
    </row>
    <row r="579" spans="1:15">
      <c r="A579" s="48">
        <v>30215048</v>
      </c>
      <c r="B579" s="48" t="s">
        <v>624</v>
      </c>
      <c r="C579" s="49">
        <v>1</v>
      </c>
      <c r="D579" s="50" t="s">
        <v>469</v>
      </c>
      <c r="E579" s="51"/>
      <c r="F579" s="52">
        <v>2</v>
      </c>
      <c r="G579" s="52">
        <v>7</v>
      </c>
      <c r="H579" s="52"/>
      <c r="I579" s="52"/>
      <c r="J579" s="52"/>
      <c r="K579" s="53">
        <f t="shared" si="63"/>
        <v>1491.02</v>
      </c>
      <c r="L579" s="53">
        <f t="shared" si="64"/>
        <v>1491.02</v>
      </c>
      <c r="M579" s="53">
        <f>IF(E579&gt;0,ROUND(E579*UCO!$A$14,2),0)</f>
        <v>0</v>
      </c>
      <c r="N579" s="53">
        <f>IF(I579&gt;0,ROUND(I579*Filme!$B$3,2),0)</f>
        <v>0</v>
      </c>
      <c r="O579" s="53">
        <f t="shared" si="65"/>
        <v>1491.02</v>
      </c>
    </row>
    <row r="580" spans="1:15">
      <c r="A580" s="48">
        <v>30215056</v>
      </c>
      <c r="B580" s="48" t="s">
        <v>625</v>
      </c>
      <c r="C580" s="49">
        <v>1</v>
      </c>
      <c r="D580" s="50" t="s">
        <v>291</v>
      </c>
      <c r="E580" s="51"/>
      <c r="F580" s="52">
        <v>1</v>
      </c>
      <c r="G580" s="52">
        <v>3</v>
      </c>
      <c r="H580" s="52"/>
      <c r="I580" s="52"/>
      <c r="J580" s="52"/>
      <c r="K580" s="53">
        <f t="shared" si="63"/>
        <v>709.46</v>
      </c>
      <c r="L580" s="53">
        <f t="shared" si="64"/>
        <v>709.46</v>
      </c>
      <c r="M580" s="53">
        <f>IF(E580&gt;0,ROUND(E580*UCO!$A$14,2),0)</f>
        <v>0</v>
      </c>
      <c r="N580" s="53">
        <f>IF(I580&gt;0,ROUND(I580*Filme!$B$3,2),0)</f>
        <v>0</v>
      </c>
      <c r="O580" s="53">
        <f t="shared" si="65"/>
        <v>709.46</v>
      </c>
    </row>
    <row r="581" spans="1:15">
      <c r="A581" s="48">
        <v>30215072</v>
      </c>
      <c r="B581" s="48" t="s">
        <v>626</v>
      </c>
      <c r="C581" s="49">
        <v>1</v>
      </c>
      <c r="D581" s="50" t="s">
        <v>259</v>
      </c>
      <c r="E581" s="51"/>
      <c r="F581" s="52">
        <v>1</v>
      </c>
      <c r="G581" s="52">
        <v>5</v>
      </c>
      <c r="H581" s="52"/>
      <c r="I581" s="52"/>
      <c r="J581" s="52"/>
      <c r="K581" s="53">
        <f t="shared" si="63"/>
        <v>852.02</v>
      </c>
      <c r="L581" s="53">
        <f t="shared" si="64"/>
        <v>852.02</v>
      </c>
      <c r="M581" s="53">
        <f>IF(E581&gt;0,ROUND(E581*UCO!$A$14,2),0)</f>
        <v>0</v>
      </c>
      <c r="N581" s="53">
        <f>IF(I581&gt;0,ROUND(I581*Filme!$B$3,2),0)</f>
        <v>0</v>
      </c>
      <c r="O581" s="53">
        <f t="shared" si="65"/>
        <v>852.02</v>
      </c>
    </row>
    <row r="582" spans="1:15">
      <c r="A582" s="48">
        <v>30215080</v>
      </c>
      <c r="B582" s="48" t="s">
        <v>627</v>
      </c>
      <c r="C582" s="49">
        <v>1</v>
      </c>
      <c r="D582" s="50" t="s">
        <v>335</v>
      </c>
      <c r="E582" s="51"/>
      <c r="F582" s="52">
        <v>2</v>
      </c>
      <c r="G582" s="52">
        <v>5</v>
      </c>
      <c r="H582" s="52"/>
      <c r="I582" s="52"/>
      <c r="J582" s="52"/>
      <c r="K582" s="53">
        <f t="shared" si="63"/>
        <v>991.29</v>
      </c>
      <c r="L582" s="53">
        <f t="shared" si="64"/>
        <v>991.29</v>
      </c>
      <c r="M582" s="53">
        <f>IF(E582&gt;0,ROUND(E582*UCO!$A$14,2),0)</f>
        <v>0</v>
      </c>
      <c r="N582" s="53">
        <f>IF(I582&gt;0,ROUND(I582*Filme!$B$3,2),0)</f>
        <v>0</v>
      </c>
      <c r="O582" s="53">
        <f t="shared" si="65"/>
        <v>991.29</v>
      </c>
    </row>
    <row r="583" spans="1:15">
      <c r="A583" s="48">
        <v>30215099</v>
      </c>
      <c r="B583" s="48" t="s">
        <v>628</v>
      </c>
      <c r="C583" s="49">
        <v>1</v>
      </c>
      <c r="D583" s="50" t="s">
        <v>305</v>
      </c>
      <c r="E583" s="51"/>
      <c r="F583" s="52">
        <v>2</v>
      </c>
      <c r="G583" s="52">
        <v>4</v>
      </c>
      <c r="H583" s="52"/>
      <c r="I583" s="52"/>
      <c r="J583" s="52"/>
      <c r="K583" s="53">
        <f t="shared" si="63"/>
        <v>802.86</v>
      </c>
      <c r="L583" s="53">
        <f t="shared" si="64"/>
        <v>802.86</v>
      </c>
      <c r="M583" s="53">
        <f>IF(E583&gt;0,ROUND(E583*UCO!$A$14,2),0)</f>
        <v>0</v>
      </c>
      <c r="N583" s="53">
        <f>IF(I583&gt;0,ROUND(I583*Filme!$B$3,2),0)</f>
        <v>0</v>
      </c>
      <c r="O583" s="53">
        <f t="shared" si="65"/>
        <v>802.86</v>
      </c>
    </row>
    <row r="584" spans="1:15" ht="27.75" customHeight="1">
      <c r="A584" s="129" t="s">
        <v>629</v>
      </c>
      <c r="B584" s="130"/>
      <c r="C584" s="130"/>
      <c r="D584" s="130"/>
      <c r="E584" s="130"/>
      <c r="F584" s="130"/>
      <c r="G584" s="130"/>
      <c r="H584" s="130"/>
      <c r="I584" s="130"/>
      <c r="J584" s="130"/>
      <c r="K584" s="130"/>
      <c r="L584" s="130"/>
      <c r="M584" s="130"/>
      <c r="N584" s="130"/>
      <c r="O584" s="130"/>
    </row>
    <row r="585" spans="1:15" ht="12.75" customHeight="1">
      <c r="A585" s="129" t="s">
        <v>630</v>
      </c>
      <c r="B585" s="130"/>
      <c r="C585" s="130"/>
      <c r="D585" s="130"/>
      <c r="E585" s="130"/>
      <c r="F585" s="130"/>
      <c r="G585" s="130"/>
      <c r="H585" s="130"/>
      <c r="I585" s="130"/>
      <c r="J585" s="130"/>
      <c r="K585" s="130"/>
      <c r="L585" s="130"/>
      <c r="M585" s="130"/>
      <c r="N585" s="130"/>
      <c r="O585" s="130"/>
    </row>
    <row r="586" spans="1:15" ht="31.5" customHeight="1">
      <c r="A586" s="131" t="s">
        <v>631</v>
      </c>
      <c r="B586" s="132"/>
      <c r="C586" s="132"/>
      <c r="D586" s="132"/>
      <c r="E586" s="132"/>
      <c r="F586" s="132"/>
      <c r="G586" s="132"/>
      <c r="H586" s="132"/>
      <c r="I586" s="132"/>
      <c r="J586" s="132"/>
      <c r="K586" s="132"/>
      <c r="L586" s="132"/>
      <c r="M586" s="132"/>
      <c r="N586" s="132"/>
      <c r="O586" s="132"/>
    </row>
    <row r="587" spans="1:15">
      <c r="A587" s="48">
        <v>30301017</v>
      </c>
      <c r="B587" s="48" t="s">
        <v>632</v>
      </c>
      <c r="C587" s="49">
        <v>1</v>
      </c>
      <c r="D587" s="50" t="s">
        <v>51</v>
      </c>
      <c r="E587" s="51"/>
      <c r="F587" s="52"/>
      <c r="G587" s="52">
        <v>0</v>
      </c>
      <c r="H587" s="52"/>
      <c r="I587" s="52"/>
      <c r="J587" s="52"/>
      <c r="K587" s="53">
        <f t="shared" ref="K587:K612" si="66">VLOOKUP(D587,Porte2026Geral,24,FALSE)</f>
        <v>88.48</v>
      </c>
      <c r="L587" s="53">
        <f t="shared" ref="L587:L612" si="67">ROUND(C587*K587,2)</f>
        <v>88.48</v>
      </c>
      <c r="M587" s="53">
        <f>IF(E587&gt;0,ROUND(E587*UCO!$A$14,2),0)</f>
        <v>0</v>
      </c>
      <c r="N587" s="53">
        <f>IF(I587&gt;0,ROUND(I587*Filme!$B$3,2),0)</f>
        <v>0</v>
      </c>
      <c r="O587" s="53">
        <f t="shared" ref="O587:O612" si="68">ROUND(L587+M587+N587,2)</f>
        <v>88.48</v>
      </c>
    </row>
    <row r="588" spans="1:15">
      <c r="A588" s="48">
        <v>30301025</v>
      </c>
      <c r="B588" s="48" t="s">
        <v>633</v>
      </c>
      <c r="C588" s="49">
        <v>1</v>
      </c>
      <c r="D588" s="50" t="s">
        <v>51</v>
      </c>
      <c r="E588" s="51"/>
      <c r="F588" s="52"/>
      <c r="G588" s="52">
        <v>0</v>
      </c>
      <c r="H588" s="52"/>
      <c r="I588" s="52"/>
      <c r="J588" s="52"/>
      <c r="K588" s="53">
        <f t="shared" si="66"/>
        <v>88.48</v>
      </c>
      <c r="L588" s="53">
        <f t="shared" si="67"/>
        <v>88.48</v>
      </c>
      <c r="M588" s="53">
        <f>IF(E588&gt;0,ROUND(E588*UCO!$A$14,2),0)</f>
        <v>0</v>
      </c>
      <c r="N588" s="53">
        <f>IF(I588&gt;0,ROUND(I588*Filme!$B$3,2),0)</f>
        <v>0</v>
      </c>
      <c r="O588" s="53">
        <f t="shared" si="68"/>
        <v>88.48</v>
      </c>
    </row>
    <row r="589" spans="1:15">
      <c r="A589" s="48">
        <v>30301033</v>
      </c>
      <c r="B589" s="48" t="s">
        <v>634</v>
      </c>
      <c r="C589" s="49">
        <v>1</v>
      </c>
      <c r="D589" s="50" t="s">
        <v>102</v>
      </c>
      <c r="E589" s="51"/>
      <c r="F589" s="52"/>
      <c r="G589" s="52">
        <v>1</v>
      </c>
      <c r="H589" s="52"/>
      <c r="I589" s="52"/>
      <c r="J589" s="52"/>
      <c r="K589" s="53">
        <f t="shared" si="66"/>
        <v>183.5</v>
      </c>
      <c r="L589" s="53">
        <f t="shared" si="67"/>
        <v>183.5</v>
      </c>
      <c r="M589" s="53">
        <f>IF(E589&gt;0,ROUND(E589*UCO!$A$14,2),0)</f>
        <v>0</v>
      </c>
      <c r="N589" s="53">
        <f>IF(I589&gt;0,ROUND(I589*Filme!$B$3,2),0)</f>
        <v>0</v>
      </c>
      <c r="O589" s="53">
        <f t="shared" si="68"/>
        <v>183.5</v>
      </c>
    </row>
    <row r="590" spans="1:15">
      <c r="A590" s="48">
        <v>30301041</v>
      </c>
      <c r="B590" s="48" t="s">
        <v>635</v>
      </c>
      <c r="C590" s="49">
        <v>1</v>
      </c>
      <c r="D590" s="50" t="s">
        <v>51</v>
      </c>
      <c r="E590" s="51"/>
      <c r="F590" s="52"/>
      <c r="G590" s="52">
        <v>0</v>
      </c>
      <c r="H590" s="52"/>
      <c r="I590" s="52"/>
      <c r="J590" s="52"/>
      <c r="K590" s="53">
        <f t="shared" si="66"/>
        <v>88.48</v>
      </c>
      <c r="L590" s="53">
        <f t="shared" si="67"/>
        <v>88.48</v>
      </c>
      <c r="M590" s="53">
        <f>IF(E590&gt;0,ROUND(E590*UCO!$A$14,2),0)</f>
        <v>0</v>
      </c>
      <c r="N590" s="53">
        <f>IF(I590&gt;0,ROUND(I590*Filme!$B$3,2),0)</f>
        <v>0</v>
      </c>
      <c r="O590" s="53">
        <f t="shared" si="68"/>
        <v>88.48</v>
      </c>
    </row>
    <row r="591" spans="1:15">
      <c r="A591" s="48">
        <v>30301050</v>
      </c>
      <c r="B591" s="48" t="s">
        <v>636</v>
      </c>
      <c r="C591" s="49">
        <v>1</v>
      </c>
      <c r="D591" s="50" t="s">
        <v>245</v>
      </c>
      <c r="E591" s="51"/>
      <c r="F591" s="52">
        <v>1</v>
      </c>
      <c r="G591" s="52">
        <v>2</v>
      </c>
      <c r="H591" s="52"/>
      <c r="I591" s="52"/>
      <c r="J591" s="52"/>
      <c r="K591" s="53">
        <f t="shared" si="66"/>
        <v>275.27999999999997</v>
      </c>
      <c r="L591" s="53">
        <f t="shared" si="67"/>
        <v>275.27999999999997</v>
      </c>
      <c r="M591" s="53">
        <f>IF(E591&gt;0,ROUND(E591*UCO!$A$14,2),0)</f>
        <v>0</v>
      </c>
      <c r="N591" s="53">
        <f>IF(I591&gt;0,ROUND(I591*Filme!$B$3,2),0)</f>
        <v>0</v>
      </c>
      <c r="O591" s="53">
        <f t="shared" si="68"/>
        <v>275.27999999999997</v>
      </c>
    </row>
    <row r="592" spans="1:15">
      <c r="A592" s="48">
        <v>30301068</v>
      </c>
      <c r="B592" s="48" t="s">
        <v>637</v>
      </c>
      <c r="C592" s="49">
        <v>1</v>
      </c>
      <c r="D592" s="50" t="s">
        <v>245</v>
      </c>
      <c r="E592" s="51"/>
      <c r="F592" s="52"/>
      <c r="G592" s="52">
        <v>2</v>
      </c>
      <c r="H592" s="52"/>
      <c r="I592" s="52"/>
      <c r="J592" s="52"/>
      <c r="K592" s="53">
        <f t="shared" si="66"/>
        <v>275.27999999999997</v>
      </c>
      <c r="L592" s="53">
        <f t="shared" si="67"/>
        <v>275.27999999999997</v>
      </c>
      <c r="M592" s="53">
        <f>IF(E592&gt;0,ROUND(E592*UCO!$A$14,2),0)</f>
        <v>0</v>
      </c>
      <c r="N592" s="53">
        <f>IF(I592&gt;0,ROUND(I592*Filme!$B$3,2),0)</f>
        <v>0</v>
      </c>
      <c r="O592" s="53">
        <f t="shared" si="68"/>
        <v>275.27999999999997</v>
      </c>
    </row>
    <row r="593" spans="1:15">
      <c r="A593" s="48">
        <v>30301076</v>
      </c>
      <c r="B593" s="48" t="s">
        <v>638</v>
      </c>
      <c r="C593" s="49">
        <v>1</v>
      </c>
      <c r="D593" s="50" t="s">
        <v>639</v>
      </c>
      <c r="E593" s="51"/>
      <c r="F593" s="52">
        <v>1</v>
      </c>
      <c r="G593" s="52">
        <v>3</v>
      </c>
      <c r="H593" s="52"/>
      <c r="I593" s="52"/>
      <c r="J593" s="52"/>
      <c r="K593" s="53">
        <f t="shared" si="66"/>
        <v>501.37</v>
      </c>
      <c r="L593" s="53">
        <f t="shared" si="67"/>
        <v>501.37</v>
      </c>
      <c r="M593" s="53">
        <f>IF(E593&gt;0,ROUND(E593*UCO!$A$14,2),0)</f>
        <v>0</v>
      </c>
      <c r="N593" s="53">
        <f>IF(I593&gt;0,ROUND(I593*Filme!$B$3,2),0)</f>
        <v>0</v>
      </c>
      <c r="O593" s="53">
        <f t="shared" si="68"/>
        <v>501.37</v>
      </c>
    </row>
    <row r="594" spans="1:15">
      <c r="A594" s="48">
        <v>30301084</v>
      </c>
      <c r="B594" s="48" t="s">
        <v>640</v>
      </c>
      <c r="C594" s="49">
        <v>1</v>
      </c>
      <c r="D594" s="50" t="s">
        <v>241</v>
      </c>
      <c r="E594" s="51"/>
      <c r="F594" s="52">
        <v>1</v>
      </c>
      <c r="G594" s="52">
        <v>2</v>
      </c>
      <c r="H594" s="52"/>
      <c r="I594" s="52"/>
      <c r="J594" s="52"/>
      <c r="K594" s="53">
        <f t="shared" si="66"/>
        <v>542.33000000000004</v>
      </c>
      <c r="L594" s="53">
        <f t="shared" si="67"/>
        <v>542.33000000000004</v>
      </c>
      <c r="M594" s="53">
        <f>IF(E594&gt;0,ROUND(E594*UCO!$A$14,2),0)</f>
        <v>0</v>
      </c>
      <c r="N594" s="53">
        <f>IF(I594&gt;0,ROUND(I594*Filme!$B$3,2),0)</f>
        <v>0</v>
      </c>
      <c r="O594" s="53">
        <f t="shared" si="68"/>
        <v>542.33000000000004</v>
      </c>
    </row>
    <row r="595" spans="1:15">
      <c r="A595" s="48">
        <v>30301092</v>
      </c>
      <c r="B595" s="48" t="s">
        <v>641</v>
      </c>
      <c r="C595" s="49">
        <v>1</v>
      </c>
      <c r="D595" s="50" t="s">
        <v>74</v>
      </c>
      <c r="E595" s="51"/>
      <c r="F595" s="52">
        <v>1</v>
      </c>
      <c r="G595" s="52">
        <v>3</v>
      </c>
      <c r="H595" s="52"/>
      <c r="I595" s="52"/>
      <c r="J595" s="52"/>
      <c r="K595" s="53">
        <f t="shared" si="66"/>
        <v>360.46</v>
      </c>
      <c r="L595" s="53">
        <f t="shared" si="67"/>
        <v>360.46</v>
      </c>
      <c r="M595" s="53">
        <f>IF(E595&gt;0,ROUND(E595*UCO!$A$14,2),0)</f>
        <v>0</v>
      </c>
      <c r="N595" s="53">
        <f>IF(I595&gt;0,ROUND(I595*Filme!$B$3,2),0)</f>
        <v>0</v>
      </c>
      <c r="O595" s="53">
        <f t="shared" si="68"/>
        <v>360.46</v>
      </c>
    </row>
    <row r="596" spans="1:15">
      <c r="A596" s="48">
        <v>30301114</v>
      </c>
      <c r="B596" s="48" t="s">
        <v>642</v>
      </c>
      <c r="C596" s="49">
        <v>1</v>
      </c>
      <c r="D596" s="50" t="s">
        <v>500</v>
      </c>
      <c r="E596" s="51"/>
      <c r="F596" s="52">
        <v>1</v>
      </c>
      <c r="G596" s="52">
        <v>2</v>
      </c>
      <c r="H596" s="52"/>
      <c r="I596" s="52"/>
      <c r="J596" s="52"/>
      <c r="K596" s="53">
        <f t="shared" si="66"/>
        <v>458.79</v>
      </c>
      <c r="L596" s="53">
        <f t="shared" si="67"/>
        <v>458.79</v>
      </c>
      <c r="M596" s="53">
        <f>IF(E596&gt;0,ROUND(E596*UCO!$A$14,2),0)</f>
        <v>0</v>
      </c>
      <c r="N596" s="53">
        <f>IF(I596&gt;0,ROUND(I596*Filme!$B$3,2),0)</f>
        <v>0</v>
      </c>
      <c r="O596" s="53">
        <f t="shared" si="68"/>
        <v>458.79</v>
      </c>
    </row>
    <row r="597" spans="1:15">
      <c r="A597" s="48">
        <v>30301122</v>
      </c>
      <c r="B597" s="48" t="s">
        <v>643</v>
      </c>
      <c r="C597" s="49">
        <v>1</v>
      </c>
      <c r="D597" s="50" t="s">
        <v>99</v>
      </c>
      <c r="E597" s="51"/>
      <c r="F597" s="52"/>
      <c r="G597" s="52">
        <v>0</v>
      </c>
      <c r="H597" s="52"/>
      <c r="I597" s="52"/>
      <c r="J597" s="52"/>
      <c r="K597" s="53">
        <f t="shared" si="66"/>
        <v>49.16</v>
      </c>
      <c r="L597" s="53">
        <f t="shared" si="67"/>
        <v>49.16</v>
      </c>
      <c r="M597" s="53">
        <f>IF(E597&gt;0,ROUND(E597*UCO!$A$14,2),0)</f>
        <v>0</v>
      </c>
      <c r="N597" s="53">
        <f>IF(I597&gt;0,ROUND(I597*Filme!$B$3,2),0)</f>
        <v>0</v>
      </c>
      <c r="O597" s="53">
        <f t="shared" si="68"/>
        <v>49.16</v>
      </c>
    </row>
    <row r="598" spans="1:15">
      <c r="A598" s="48">
        <v>30301130</v>
      </c>
      <c r="B598" s="48" t="s">
        <v>644</v>
      </c>
      <c r="C598" s="49">
        <v>1</v>
      </c>
      <c r="D598" s="50" t="s">
        <v>70</v>
      </c>
      <c r="E598" s="51"/>
      <c r="F598" s="52">
        <v>1</v>
      </c>
      <c r="G598" s="52">
        <v>2</v>
      </c>
      <c r="H598" s="52"/>
      <c r="I598" s="52"/>
      <c r="J598" s="52"/>
      <c r="K598" s="53">
        <f t="shared" si="66"/>
        <v>209.71</v>
      </c>
      <c r="L598" s="53">
        <f t="shared" si="67"/>
        <v>209.71</v>
      </c>
      <c r="M598" s="53">
        <f>IF(E598&gt;0,ROUND(E598*UCO!$A$14,2),0)</f>
        <v>0</v>
      </c>
      <c r="N598" s="53">
        <f>IF(I598&gt;0,ROUND(I598*Filme!$B$3,2),0)</f>
        <v>0</v>
      </c>
      <c r="O598" s="53">
        <f t="shared" si="68"/>
        <v>209.71</v>
      </c>
    </row>
    <row r="599" spans="1:15">
      <c r="A599" s="48">
        <v>30301149</v>
      </c>
      <c r="B599" s="48" t="s">
        <v>645</v>
      </c>
      <c r="C599" s="49">
        <v>1</v>
      </c>
      <c r="D599" s="50" t="s">
        <v>241</v>
      </c>
      <c r="E599" s="51"/>
      <c r="F599" s="52">
        <v>1</v>
      </c>
      <c r="G599" s="52">
        <v>3</v>
      </c>
      <c r="H599" s="52"/>
      <c r="I599" s="52"/>
      <c r="J599" s="52"/>
      <c r="K599" s="53">
        <f t="shared" si="66"/>
        <v>542.33000000000004</v>
      </c>
      <c r="L599" s="53">
        <f t="shared" si="67"/>
        <v>542.33000000000004</v>
      </c>
      <c r="M599" s="53">
        <f>IF(E599&gt;0,ROUND(E599*UCO!$A$14,2),0)</f>
        <v>0</v>
      </c>
      <c r="N599" s="53">
        <f>IF(I599&gt;0,ROUND(I599*Filme!$B$3,2),0)</f>
        <v>0</v>
      </c>
      <c r="O599" s="53">
        <f t="shared" si="68"/>
        <v>542.33000000000004</v>
      </c>
    </row>
    <row r="600" spans="1:15">
      <c r="A600" s="48">
        <v>30301157</v>
      </c>
      <c r="B600" s="48" t="s">
        <v>646</v>
      </c>
      <c r="C600" s="49">
        <v>1</v>
      </c>
      <c r="D600" s="50" t="s">
        <v>500</v>
      </c>
      <c r="E600" s="51"/>
      <c r="F600" s="52">
        <v>1</v>
      </c>
      <c r="G600" s="52">
        <v>2</v>
      </c>
      <c r="H600" s="52"/>
      <c r="I600" s="52"/>
      <c r="J600" s="52"/>
      <c r="K600" s="53">
        <f t="shared" si="66"/>
        <v>458.79</v>
      </c>
      <c r="L600" s="53">
        <f t="shared" si="67"/>
        <v>458.79</v>
      </c>
      <c r="M600" s="53">
        <f>IF(E600&gt;0,ROUND(E600*UCO!$A$14,2),0)</f>
        <v>0</v>
      </c>
      <c r="N600" s="53">
        <f>IF(I600&gt;0,ROUND(I600*Filme!$B$3,2),0)</f>
        <v>0</v>
      </c>
      <c r="O600" s="53">
        <f t="shared" si="68"/>
        <v>458.79</v>
      </c>
    </row>
    <row r="601" spans="1:15">
      <c r="A601" s="48">
        <v>30301165</v>
      </c>
      <c r="B601" s="48" t="s">
        <v>647</v>
      </c>
      <c r="C601" s="49">
        <v>1</v>
      </c>
      <c r="D601" s="50" t="s">
        <v>500</v>
      </c>
      <c r="E601" s="51"/>
      <c r="F601" s="52">
        <v>1</v>
      </c>
      <c r="G601" s="52">
        <v>3</v>
      </c>
      <c r="H601" s="52"/>
      <c r="I601" s="52"/>
      <c r="J601" s="52"/>
      <c r="K601" s="53">
        <f t="shared" si="66"/>
        <v>458.79</v>
      </c>
      <c r="L601" s="53">
        <f t="shared" si="67"/>
        <v>458.79</v>
      </c>
      <c r="M601" s="53">
        <f>IF(E601&gt;0,ROUND(E601*UCO!$A$14,2),0)</f>
        <v>0</v>
      </c>
      <c r="N601" s="53">
        <f>IF(I601&gt;0,ROUND(I601*Filme!$B$3,2),0)</f>
        <v>0</v>
      </c>
      <c r="O601" s="53">
        <f t="shared" si="68"/>
        <v>458.79</v>
      </c>
    </row>
    <row r="602" spans="1:15">
      <c r="A602" s="48">
        <v>30301173</v>
      </c>
      <c r="B602" s="48" t="s">
        <v>648</v>
      </c>
      <c r="C602" s="49">
        <v>1</v>
      </c>
      <c r="D602" s="50" t="s">
        <v>241</v>
      </c>
      <c r="E602" s="51"/>
      <c r="F602" s="52">
        <v>2</v>
      </c>
      <c r="G602" s="52">
        <v>4</v>
      </c>
      <c r="H602" s="52"/>
      <c r="I602" s="52"/>
      <c r="J602" s="52"/>
      <c r="K602" s="53">
        <f t="shared" si="66"/>
        <v>542.33000000000004</v>
      </c>
      <c r="L602" s="53">
        <f t="shared" si="67"/>
        <v>542.33000000000004</v>
      </c>
      <c r="M602" s="53">
        <f>IF(E602&gt;0,ROUND(E602*UCO!$A$14,2),0)</f>
        <v>0</v>
      </c>
      <c r="N602" s="53">
        <f>IF(I602&gt;0,ROUND(I602*Filme!$B$3,2),0)</f>
        <v>0</v>
      </c>
      <c r="O602" s="53">
        <f t="shared" si="68"/>
        <v>542.33000000000004</v>
      </c>
    </row>
    <row r="603" spans="1:15">
      <c r="A603" s="48">
        <v>30301181</v>
      </c>
      <c r="B603" s="48" t="s">
        <v>649</v>
      </c>
      <c r="C603" s="49">
        <v>1</v>
      </c>
      <c r="D603" s="50" t="s">
        <v>241</v>
      </c>
      <c r="E603" s="51"/>
      <c r="F603" s="52">
        <v>1</v>
      </c>
      <c r="G603" s="52">
        <v>2</v>
      </c>
      <c r="H603" s="52"/>
      <c r="I603" s="52"/>
      <c r="J603" s="52"/>
      <c r="K603" s="53">
        <f t="shared" si="66"/>
        <v>542.33000000000004</v>
      </c>
      <c r="L603" s="53">
        <f t="shared" si="67"/>
        <v>542.33000000000004</v>
      </c>
      <c r="M603" s="53">
        <f>IF(E603&gt;0,ROUND(E603*UCO!$A$14,2),0)</f>
        <v>0</v>
      </c>
      <c r="N603" s="53">
        <f>IF(I603&gt;0,ROUND(I603*Filme!$B$3,2),0)</f>
        <v>0</v>
      </c>
      <c r="O603" s="53">
        <f t="shared" si="68"/>
        <v>542.33000000000004</v>
      </c>
    </row>
    <row r="604" spans="1:15">
      <c r="A604" s="48">
        <v>30301190</v>
      </c>
      <c r="B604" s="48" t="s">
        <v>650</v>
      </c>
      <c r="C604" s="49">
        <v>1</v>
      </c>
      <c r="D604" s="50" t="s">
        <v>245</v>
      </c>
      <c r="E604" s="51"/>
      <c r="F604" s="52">
        <v>2</v>
      </c>
      <c r="G604" s="52">
        <v>3</v>
      </c>
      <c r="H604" s="52"/>
      <c r="I604" s="52"/>
      <c r="J604" s="52"/>
      <c r="K604" s="53">
        <f t="shared" si="66"/>
        <v>275.27999999999997</v>
      </c>
      <c r="L604" s="53">
        <f t="shared" si="67"/>
        <v>275.27999999999997</v>
      </c>
      <c r="M604" s="53">
        <f>IF(E604&gt;0,ROUND(E604*UCO!$A$14,2),0)</f>
        <v>0</v>
      </c>
      <c r="N604" s="53">
        <f>IF(I604&gt;0,ROUND(I604*Filme!$B$3,2),0)</f>
        <v>0</v>
      </c>
      <c r="O604" s="53">
        <f t="shared" si="68"/>
        <v>275.27999999999997</v>
      </c>
    </row>
    <row r="605" spans="1:15">
      <c r="A605" s="48">
        <v>30301203</v>
      </c>
      <c r="B605" s="48" t="s">
        <v>651</v>
      </c>
      <c r="C605" s="49">
        <v>1</v>
      </c>
      <c r="D605" s="50" t="s">
        <v>241</v>
      </c>
      <c r="E605" s="51"/>
      <c r="F605" s="52">
        <v>1</v>
      </c>
      <c r="G605" s="52">
        <v>3</v>
      </c>
      <c r="H605" s="52"/>
      <c r="I605" s="52"/>
      <c r="J605" s="52"/>
      <c r="K605" s="53">
        <f t="shared" si="66"/>
        <v>542.33000000000004</v>
      </c>
      <c r="L605" s="53">
        <f t="shared" si="67"/>
        <v>542.33000000000004</v>
      </c>
      <c r="M605" s="53">
        <f>IF(E605&gt;0,ROUND(E605*UCO!$A$14,2),0)</f>
        <v>0</v>
      </c>
      <c r="N605" s="53">
        <f>IF(I605&gt;0,ROUND(I605*Filme!$B$3,2),0)</f>
        <v>0</v>
      </c>
      <c r="O605" s="53">
        <f t="shared" si="68"/>
        <v>542.33000000000004</v>
      </c>
    </row>
    <row r="606" spans="1:15">
      <c r="A606" s="48">
        <v>30301211</v>
      </c>
      <c r="B606" s="48" t="s">
        <v>652</v>
      </c>
      <c r="C606" s="49">
        <v>1</v>
      </c>
      <c r="D606" s="50" t="s">
        <v>500</v>
      </c>
      <c r="E606" s="51"/>
      <c r="F606" s="52">
        <v>1</v>
      </c>
      <c r="G606" s="52">
        <v>2</v>
      </c>
      <c r="H606" s="52"/>
      <c r="I606" s="52"/>
      <c r="J606" s="52"/>
      <c r="K606" s="53">
        <f t="shared" si="66"/>
        <v>458.79</v>
      </c>
      <c r="L606" s="53">
        <f t="shared" si="67"/>
        <v>458.79</v>
      </c>
      <c r="M606" s="53">
        <f>IF(E606&gt;0,ROUND(E606*UCO!$A$14,2),0)</f>
        <v>0</v>
      </c>
      <c r="N606" s="53">
        <f>IF(I606&gt;0,ROUND(I606*Filme!$B$3,2),0)</f>
        <v>0</v>
      </c>
      <c r="O606" s="53">
        <f t="shared" si="68"/>
        <v>458.79</v>
      </c>
    </row>
    <row r="607" spans="1:15">
      <c r="A607" s="48">
        <v>30301220</v>
      </c>
      <c r="B607" s="48" t="s">
        <v>653</v>
      </c>
      <c r="C607" s="49">
        <v>1</v>
      </c>
      <c r="D607" s="50" t="s">
        <v>241</v>
      </c>
      <c r="E607" s="51"/>
      <c r="F607" s="52">
        <v>1</v>
      </c>
      <c r="G607" s="52">
        <v>4</v>
      </c>
      <c r="H607" s="52"/>
      <c r="I607" s="52"/>
      <c r="J607" s="52"/>
      <c r="K607" s="53">
        <f t="shared" si="66"/>
        <v>542.33000000000004</v>
      </c>
      <c r="L607" s="53">
        <f t="shared" si="67"/>
        <v>542.33000000000004</v>
      </c>
      <c r="M607" s="53">
        <f>IF(E607&gt;0,ROUND(E607*UCO!$A$14,2),0)</f>
        <v>0</v>
      </c>
      <c r="N607" s="53">
        <f>IF(I607&gt;0,ROUND(I607*Filme!$B$3,2),0)</f>
        <v>0</v>
      </c>
      <c r="O607" s="53">
        <f t="shared" si="68"/>
        <v>542.33000000000004</v>
      </c>
    </row>
    <row r="608" spans="1:15">
      <c r="A608" s="48">
        <v>30301238</v>
      </c>
      <c r="B608" s="48" t="s">
        <v>654</v>
      </c>
      <c r="C608" s="49">
        <v>1</v>
      </c>
      <c r="D608" s="50" t="s">
        <v>102</v>
      </c>
      <c r="E608" s="51"/>
      <c r="F608" s="52">
        <v>1</v>
      </c>
      <c r="G608" s="52">
        <v>0</v>
      </c>
      <c r="H608" s="52"/>
      <c r="I608" s="52"/>
      <c r="J608" s="52"/>
      <c r="K608" s="53">
        <f t="shared" si="66"/>
        <v>183.5</v>
      </c>
      <c r="L608" s="53">
        <f t="shared" si="67"/>
        <v>183.5</v>
      </c>
      <c r="M608" s="53">
        <f>IF(E608&gt;0,ROUND(E608*UCO!$A$14,2),0)</f>
        <v>0</v>
      </c>
      <c r="N608" s="53">
        <f>IF(I608&gt;0,ROUND(I608*Filme!$B$3,2),0)</f>
        <v>0</v>
      </c>
      <c r="O608" s="53">
        <f t="shared" si="68"/>
        <v>183.5</v>
      </c>
    </row>
    <row r="609" spans="1:15">
      <c r="A609" s="48">
        <v>30301246</v>
      </c>
      <c r="B609" s="48" t="s">
        <v>655</v>
      </c>
      <c r="C609" s="49">
        <v>1</v>
      </c>
      <c r="D609" s="50" t="s">
        <v>245</v>
      </c>
      <c r="E609" s="51"/>
      <c r="F609" s="52"/>
      <c r="G609" s="52">
        <v>3</v>
      </c>
      <c r="H609" s="52"/>
      <c r="I609" s="52"/>
      <c r="J609" s="52"/>
      <c r="K609" s="53">
        <f t="shared" si="66"/>
        <v>275.27999999999997</v>
      </c>
      <c r="L609" s="53">
        <f t="shared" si="67"/>
        <v>275.27999999999997</v>
      </c>
      <c r="M609" s="53">
        <f>IF(E609&gt;0,ROUND(E609*UCO!$A$14,2),0)</f>
        <v>0</v>
      </c>
      <c r="N609" s="53">
        <f>IF(I609&gt;0,ROUND(I609*Filme!$B$3,2),0)</f>
        <v>0</v>
      </c>
      <c r="O609" s="53">
        <f t="shared" si="68"/>
        <v>275.27999999999997</v>
      </c>
    </row>
    <row r="610" spans="1:15">
      <c r="A610" s="48">
        <v>30301254</v>
      </c>
      <c r="B610" s="48" t="s">
        <v>656</v>
      </c>
      <c r="C610" s="49">
        <v>1</v>
      </c>
      <c r="D610" s="50" t="s">
        <v>500</v>
      </c>
      <c r="E610" s="51"/>
      <c r="F610" s="52">
        <v>1</v>
      </c>
      <c r="G610" s="52">
        <v>3</v>
      </c>
      <c r="H610" s="52"/>
      <c r="I610" s="52"/>
      <c r="J610" s="52"/>
      <c r="K610" s="53">
        <f t="shared" si="66"/>
        <v>458.79</v>
      </c>
      <c r="L610" s="53">
        <f t="shared" si="67"/>
        <v>458.79</v>
      </c>
      <c r="M610" s="53">
        <f>IF(E610&gt;0,ROUND(E610*UCO!$A$14,2),0)</f>
        <v>0</v>
      </c>
      <c r="N610" s="53">
        <f>IF(I610&gt;0,ROUND(I610*Filme!$B$3,2),0)</f>
        <v>0</v>
      </c>
      <c r="O610" s="53">
        <f t="shared" si="68"/>
        <v>458.79</v>
      </c>
    </row>
    <row r="611" spans="1:15">
      <c r="A611" s="48">
        <v>30301262</v>
      </c>
      <c r="B611" s="48" t="s">
        <v>657</v>
      </c>
      <c r="C611" s="49">
        <v>1</v>
      </c>
      <c r="D611" s="50" t="s">
        <v>74</v>
      </c>
      <c r="E611" s="51"/>
      <c r="F611" s="52"/>
      <c r="G611" s="52">
        <v>3</v>
      </c>
      <c r="H611" s="52"/>
      <c r="I611" s="52"/>
      <c r="J611" s="52"/>
      <c r="K611" s="53">
        <f t="shared" si="66"/>
        <v>360.46</v>
      </c>
      <c r="L611" s="53">
        <f t="shared" si="67"/>
        <v>360.46</v>
      </c>
      <c r="M611" s="53">
        <f>IF(E611&gt;0,ROUND(E611*UCO!$A$14,2),0)</f>
        <v>0</v>
      </c>
      <c r="N611" s="53">
        <f>IF(I611&gt;0,ROUND(I611*Filme!$B$3,2),0)</f>
        <v>0</v>
      </c>
      <c r="O611" s="53">
        <f t="shared" si="68"/>
        <v>360.46</v>
      </c>
    </row>
    <row r="612" spans="1:15">
      <c r="A612" s="48">
        <v>30301270</v>
      </c>
      <c r="B612" s="48" t="s">
        <v>658</v>
      </c>
      <c r="C612" s="49">
        <v>1</v>
      </c>
      <c r="D612" s="50" t="s">
        <v>245</v>
      </c>
      <c r="E612" s="51"/>
      <c r="F612" s="52"/>
      <c r="G612" s="52">
        <v>0</v>
      </c>
      <c r="H612" s="52"/>
      <c r="I612" s="52"/>
      <c r="J612" s="52"/>
      <c r="K612" s="53">
        <f t="shared" si="66"/>
        <v>275.27999999999997</v>
      </c>
      <c r="L612" s="53">
        <f t="shared" si="67"/>
        <v>275.27999999999997</v>
      </c>
      <c r="M612" s="53">
        <f>IF(E612&gt;0,ROUND(E612*UCO!$A$14,2),0)</f>
        <v>0</v>
      </c>
      <c r="N612" s="53">
        <f>IF(I612&gt;0,ROUND(I612*Filme!$B$3,2),0)</f>
        <v>0</v>
      </c>
      <c r="O612" s="53">
        <f t="shared" si="68"/>
        <v>275.27999999999997</v>
      </c>
    </row>
    <row r="613" spans="1:15" ht="31.5" customHeight="1">
      <c r="A613" s="131" t="s">
        <v>659</v>
      </c>
      <c r="B613" s="132"/>
      <c r="C613" s="132"/>
      <c r="D613" s="132"/>
      <c r="E613" s="132"/>
      <c r="F613" s="132"/>
      <c r="G613" s="132"/>
      <c r="H613" s="132"/>
      <c r="I613" s="132"/>
      <c r="J613" s="132"/>
      <c r="K613" s="132"/>
      <c r="L613" s="132"/>
      <c r="M613" s="132"/>
      <c r="N613" s="132"/>
      <c r="O613" s="132"/>
    </row>
    <row r="614" spans="1:15">
      <c r="A614" s="48">
        <v>30302013</v>
      </c>
      <c r="B614" s="48" t="s">
        <v>660</v>
      </c>
      <c r="C614" s="49">
        <v>1</v>
      </c>
      <c r="D614" s="50" t="s">
        <v>382</v>
      </c>
      <c r="E614" s="51"/>
      <c r="F614" s="52">
        <v>1</v>
      </c>
      <c r="G614" s="52">
        <v>4</v>
      </c>
      <c r="H614" s="52"/>
      <c r="I614" s="52"/>
      <c r="J614" s="52"/>
      <c r="K614" s="53">
        <f t="shared" ref="K614:K626" si="69">VLOOKUP(D614,Porte2026Geral,24,FALSE)</f>
        <v>766.81</v>
      </c>
      <c r="L614" s="53">
        <f t="shared" ref="L614:L626" si="70">ROUND(C614*K614,2)</f>
        <v>766.81</v>
      </c>
      <c r="M614" s="53">
        <f>IF(E614&gt;0,ROUND(E614*UCO!$A$14,2),0)</f>
        <v>0</v>
      </c>
      <c r="N614" s="53">
        <f>IF(I614&gt;0,ROUND(I614*Filme!$B$3,2),0)</f>
        <v>0</v>
      </c>
      <c r="O614" s="53">
        <f t="shared" ref="O614:O626" si="71">ROUND(L614+M614+N614,2)</f>
        <v>766.81</v>
      </c>
    </row>
    <row r="615" spans="1:15">
      <c r="A615" s="48">
        <v>30302021</v>
      </c>
      <c r="B615" s="48" t="s">
        <v>661</v>
      </c>
      <c r="C615" s="49">
        <v>1</v>
      </c>
      <c r="D615" s="50" t="s">
        <v>335</v>
      </c>
      <c r="E615" s="51"/>
      <c r="F615" s="52">
        <v>1</v>
      </c>
      <c r="G615" s="52">
        <v>5</v>
      </c>
      <c r="H615" s="52"/>
      <c r="I615" s="52"/>
      <c r="J615" s="52"/>
      <c r="K615" s="53">
        <f t="shared" si="69"/>
        <v>991.29</v>
      </c>
      <c r="L615" s="53">
        <f t="shared" si="70"/>
        <v>991.29</v>
      </c>
      <c r="M615" s="53">
        <f>IF(E615&gt;0,ROUND(E615*UCO!$A$14,2),0)</f>
        <v>0</v>
      </c>
      <c r="N615" s="53">
        <f>IF(I615&gt;0,ROUND(I615*Filme!$B$3,2),0)</f>
        <v>0</v>
      </c>
      <c r="O615" s="53">
        <f t="shared" si="71"/>
        <v>991.29</v>
      </c>
    </row>
    <row r="616" spans="1:15">
      <c r="A616" s="48">
        <v>30302030</v>
      </c>
      <c r="B616" s="48" t="s">
        <v>662</v>
      </c>
      <c r="C616" s="49">
        <v>1</v>
      </c>
      <c r="D616" s="50" t="s">
        <v>339</v>
      </c>
      <c r="E616" s="51"/>
      <c r="F616" s="52">
        <v>2</v>
      </c>
      <c r="G616" s="52">
        <v>5</v>
      </c>
      <c r="H616" s="52"/>
      <c r="I616" s="52"/>
      <c r="J616" s="52"/>
      <c r="K616" s="53">
        <f t="shared" si="69"/>
        <v>909.36</v>
      </c>
      <c r="L616" s="53">
        <f t="shared" si="70"/>
        <v>909.36</v>
      </c>
      <c r="M616" s="53">
        <f>IF(E616&gt;0,ROUND(E616*UCO!$A$14,2),0)</f>
        <v>0</v>
      </c>
      <c r="N616" s="53">
        <f>IF(I616&gt;0,ROUND(I616*Filme!$B$3,2),0)</f>
        <v>0</v>
      </c>
      <c r="O616" s="53">
        <f t="shared" si="71"/>
        <v>909.36</v>
      </c>
    </row>
    <row r="617" spans="1:15">
      <c r="A617" s="48">
        <v>30302048</v>
      </c>
      <c r="B617" s="48" t="s">
        <v>663</v>
      </c>
      <c r="C617" s="49">
        <v>1</v>
      </c>
      <c r="D617" s="50" t="s">
        <v>331</v>
      </c>
      <c r="E617" s="51"/>
      <c r="F617" s="52">
        <v>1</v>
      </c>
      <c r="G617" s="52">
        <v>5</v>
      </c>
      <c r="H617" s="52"/>
      <c r="I617" s="52"/>
      <c r="J617" s="52"/>
      <c r="K617" s="53">
        <f t="shared" si="69"/>
        <v>1091.25</v>
      </c>
      <c r="L617" s="53">
        <f t="shared" si="70"/>
        <v>1091.25</v>
      </c>
      <c r="M617" s="53">
        <f>IF(E617&gt;0,ROUND(E617*UCO!$A$14,2),0)</f>
        <v>0</v>
      </c>
      <c r="N617" s="53">
        <f>IF(I617&gt;0,ROUND(I617*Filme!$B$3,2),0)</f>
        <v>0</v>
      </c>
      <c r="O617" s="53">
        <f t="shared" si="71"/>
        <v>1091.25</v>
      </c>
    </row>
    <row r="618" spans="1:15">
      <c r="A618" s="48">
        <v>30302056</v>
      </c>
      <c r="B618" s="48" t="s">
        <v>664</v>
      </c>
      <c r="C618" s="49">
        <v>1</v>
      </c>
      <c r="D618" s="50" t="s">
        <v>257</v>
      </c>
      <c r="E618" s="51"/>
      <c r="F618" s="52">
        <v>4</v>
      </c>
      <c r="G618" s="52">
        <v>7</v>
      </c>
      <c r="H618" s="52"/>
      <c r="I618" s="52"/>
      <c r="J618" s="52"/>
      <c r="K618" s="53">
        <f t="shared" si="69"/>
        <v>1635.2</v>
      </c>
      <c r="L618" s="53">
        <f t="shared" si="70"/>
        <v>1635.2</v>
      </c>
      <c r="M618" s="53">
        <f>IF(E618&gt;0,ROUND(E618*UCO!$A$14,2),0)</f>
        <v>0</v>
      </c>
      <c r="N618" s="53">
        <f>IF(I618&gt;0,ROUND(I618*Filme!$B$3,2),0)</f>
        <v>0</v>
      </c>
      <c r="O618" s="53">
        <f t="shared" si="71"/>
        <v>1635.2</v>
      </c>
    </row>
    <row r="619" spans="1:15">
      <c r="A619" s="48">
        <v>30302064</v>
      </c>
      <c r="B619" s="48" t="s">
        <v>665</v>
      </c>
      <c r="C619" s="49">
        <v>1</v>
      </c>
      <c r="D619" s="50" t="s">
        <v>339</v>
      </c>
      <c r="E619" s="51"/>
      <c r="F619" s="52">
        <v>1</v>
      </c>
      <c r="G619" s="52">
        <v>3</v>
      </c>
      <c r="H619" s="52"/>
      <c r="I619" s="52"/>
      <c r="J619" s="52"/>
      <c r="K619" s="53">
        <f t="shared" si="69"/>
        <v>909.36</v>
      </c>
      <c r="L619" s="53">
        <f t="shared" si="70"/>
        <v>909.36</v>
      </c>
      <c r="M619" s="53">
        <f>IF(E619&gt;0,ROUND(E619*UCO!$A$14,2),0)</f>
        <v>0</v>
      </c>
      <c r="N619" s="53">
        <f>IF(I619&gt;0,ROUND(I619*Filme!$B$3,2),0)</f>
        <v>0</v>
      </c>
      <c r="O619" s="53">
        <f t="shared" si="71"/>
        <v>909.36</v>
      </c>
    </row>
    <row r="620" spans="1:15">
      <c r="A620" s="48">
        <v>30302072</v>
      </c>
      <c r="B620" s="48" t="s">
        <v>666</v>
      </c>
      <c r="C620" s="49">
        <v>1</v>
      </c>
      <c r="D620" s="50" t="s">
        <v>331</v>
      </c>
      <c r="E620" s="51"/>
      <c r="F620" s="52">
        <v>1</v>
      </c>
      <c r="G620" s="52">
        <v>4</v>
      </c>
      <c r="H620" s="52"/>
      <c r="I620" s="52"/>
      <c r="J620" s="52"/>
      <c r="K620" s="53">
        <f t="shared" si="69"/>
        <v>1091.25</v>
      </c>
      <c r="L620" s="53">
        <f t="shared" si="70"/>
        <v>1091.25</v>
      </c>
      <c r="M620" s="53">
        <f>IF(E620&gt;0,ROUND(E620*UCO!$A$14,2),0)</f>
        <v>0</v>
      </c>
      <c r="N620" s="53">
        <f>IF(I620&gt;0,ROUND(I620*Filme!$B$3,2),0)</f>
        <v>0</v>
      </c>
      <c r="O620" s="53">
        <f t="shared" si="71"/>
        <v>1091.25</v>
      </c>
    </row>
    <row r="621" spans="1:15">
      <c r="A621" s="48">
        <v>30302080</v>
      </c>
      <c r="B621" s="48" t="s">
        <v>667</v>
      </c>
      <c r="C621" s="49">
        <v>1</v>
      </c>
      <c r="D621" s="50" t="s">
        <v>366</v>
      </c>
      <c r="E621" s="51"/>
      <c r="F621" s="52">
        <v>1</v>
      </c>
      <c r="G621" s="52">
        <v>3</v>
      </c>
      <c r="H621" s="52"/>
      <c r="I621" s="52"/>
      <c r="J621" s="52"/>
      <c r="K621" s="53">
        <f t="shared" si="69"/>
        <v>383.42</v>
      </c>
      <c r="L621" s="53">
        <f t="shared" si="70"/>
        <v>383.42</v>
      </c>
      <c r="M621" s="53">
        <f>IF(E621&gt;0,ROUND(E621*UCO!$A$14,2),0)</f>
        <v>0</v>
      </c>
      <c r="N621" s="53">
        <f>IF(I621&gt;0,ROUND(I621*Filme!$B$3,2),0)</f>
        <v>0</v>
      </c>
      <c r="O621" s="53">
        <f t="shared" si="71"/>
        <v>383.42</v>
      </c>
    </row>
    <row r="622" spans="1:15">
      <c r="A622" s="48">
        <v>30302099</v>
      </c>
      <c r="B622" s="48" t="s">
        <v>668</v>
      </c>
      <c r="C622" s="49">
        <v>1</v>
      </c>
      <c r="D622" s="50" t="s">
        <v>257</v>
      </c>
      <c r="E622" s="51"/>
      <c r="F622" s="52">
        <v>2</v>
      </c>
      <c r="G622" s="52">
        <v>7</v>
      </c>
      <c r="H622" s="52"/>
      <c r="I622" s="52"/>
      <c r="J622" s="52"/>
      <c r="K622" s="53">
        <f t="shared" si="69"/>
        <v>1635.2</v>
      </c>
      <c r="L622" s="53">
        <f t="shared" si="70"/>
        <v>1635.2</v>
      </c>
      <c r="M622" s="53">
        <f>IF(E622&gt;0,ROUND(E622*UCO!$A$14,2),0)</f>
        <v>0</v>
      </c>
      <c r="N622" s="53">
        <f>IF(I622&gt;0,ROUND(I622*Filme!$B$3,2),0)</f>
        <v>0</v>
      </c>
      <c r="O622" s="53">
        <f t="shared" si="71"/>
        <v>1635.2</v>
      </c>
    </row>
    <row r="623" spans="1:15">
      <c r="A623" s="48">
        <v>30302102</v>
      </c>
      <c r="B623" s="48" t="s">
        <v>669</v>
      </c>
      <c r="C623" s="49">
        <v>1</v>
      </c>
      <c r="D623" s="50" t="s">
        <v>335</v>
      </c>
      <c r="E623" s="51"/>
      <c r="F623" s="52">
        <v>1</v>
      </c>
      <c r="G623" s="52">
        <v>5</v>
      </c>
      <c r="H623" s="52"/>
      <c r="I623" s="52"/>
      <c r="J623" s="52"/>
      <c r="K623" s="53">
        <f t="shared" si="69"/>
        <v>991.29</v>
      </c>
      <c r="L623" s="53">
        <f t="shared" si="70"/>
        <v>991.29</v>
      </c>
      <c r="M623" s="53">
        <f>IF(E623&gt;0,ROUND(E623*UCO!$A$14,2),0)</f>
        <v>0</v>
      </c>
      <c r="N623" s="53">
        <f>IF(I623&gt;0,ROUND(I623*Filme!$B$3,2),0)</f>
        <v>0</v>
      </c>
      <c r="O623" s="53">
        <f t="shared" si="71"/>
        <v>991.29</v>
      </c>
    </row>
    <row r="624" spans="1:15">
      <c r="A624" s="48">
        <v>30302110</v>
      </c>
      <c r="B624" s="48" t="s">
        <v>670</v>
      </c>
      <c r="C624" s="49">
        <v>1</v>
      </c>
      <c r="D624" s="50" t="s">
        <v>259</v>
      </c>
      <c r="E624" s="51"/>
      <c r="F624" s="52">
        <v>1</v>
      </c>
      <c r="G624" s="52">
        <v>4</v>
      </c>
      <c r="H624" s="52"/>
      <c r="I624" s="52"/>
      <c r="J624" s="52"/>
      <c r="K624" s="53">
        <f t="shared" si="69"/>
        <v>852.02</v>
      </c>
      <c r="L624" s="53">
        <f t="shared" si="70"/>
        <v>852.02</v>
      </c>
      <c r="M624" s="53">
        <f>IF(E624&gt;0,ROUND(E624*UCO!$A$14,2),0)</f>
        <v>0</v>
      </c>
      <c r="N624" s="53">
        <f>IF(I624&gt;0,ROUND(I624*Filme!$B$3,2),0)</f>
        <v>0</v>
      </c>
      <c r="O624" s="53">
        <f t="shared" si="71"/>
        <v>852.02</v>
      </c>
    </row>
    <row r="625" spans="1:15">
      <c r="A625" s="48">
        <v>30302129</v>
      </c>
      <c r="B625" s="48" t="s">
        <v>671</v>
      </c>
      <c r="C625" s="49">
        <v>1</v>
      </c>
      <c r="D625" s="50" t="s">
        <v>335</v>
      </c>
      <c r="E625" s="51"/>
      <c r="F625" s="52">
        <v>1</v>
      </c>
      <c r="G625" s="52">
        <v>5</v>
      </c>
      <c r="H625" s="52"/>
      <c r="I625" s="52"/>
      <c r="J625" s="52"/>
      <c r="K625" s="53">
        <f t="shared" si="69"/>
        <v>991.29</v>
      </c>
      <c r="L625" s="53">
        <f t="shared" si="70"/>
        <v>991.29</v>
      </c>
      <c r="M625" s="53">
        <f>IF(E625&gt;0,ROUND(E625*UCO!$A$14,2),0)</f>
        <v>0</v>
      </c>
      <c r="N625" s="53">
        <f>IF(I625&gt;0,ROUND(I625*Filme!$B$3,2),0)</f>
        <v>0</v>
      </c>
      <c r="O625" s="53">
        <f t="shared" si="71"/>
        <v>991.29</v>
      </c>
    </row>
    <row r="626" spans="1:15">
      <c r="A626" s="48">
        <v>30302137</v>
      </c>
      <c r="B626" s="48" t="s">
        <v>672</v>
      </c>
      <c r="C626" s="49">
        <v>1</v>
      </c>
      <c r="D626" s="50" t="s">
        <v>331</v>
      </c>
      <c r="E626" s="51"/>
      <c r="F626" s="52">
        <v>1</v>
      </c>
      <c r="G626" s="52">
        <v>5</v>
      </c>
      <c r="H626" s="52"/>
      <c r="I626" s="52"/>
      <c r="J626" s="52"/>
      <c r="K626" s="53">
        <f t="shared" si="69"/>
        <v>1091.25</v>
      </c>
      <c r="L626" s="53">
        <f t="shared" si="70"/>
        <v>1091.25</v>
      </c>
      <c r="M626" s="53">
        <f>IF(E626&gt;0,ROUND(E626*UCO!$A$14,2),0)</f>
        <v>0</v>
      </c>
      <c r="N626" s="53">
        <f>IF(I626&gt;0,ROUND(I626*Filme!$B$3,2),0)</f>
        <v>0</v>
      </c>
      <c r="O626" s="53">
        <f t="shared" si="71"/>
        <v>1091.25</v>
      </c>
    </row>
    <row r="627" spans="1:15" ht="31.5" customHeight="1">
      <c r="A627" s="131" t="s">
        <v>673</v>
      </c>
      <c r="B627" s="132"/>
      <c r="C627" s="132"/>
      <c r="D627" s="132"/>
      <c r="E627" s="132"/>
      <c r="F627" s="132"/>
      <c r="G627" s="132"/>
      <c r="H627" s="132"/>
      <c r="I627" s="132"/>
      <c r="J627" s="132"/>
      <c r="K627" s="132"/>
      <c r="L627" s="132"/>
      <c r="M627" s="132"/>
      <c r="N627" s="132"/>
      <c r="O627" s="132"/>
    </row>
    <row r="628" spans="1:15">
      <c r="A628" s="48">
        <v>30303010</v>
      </c>
      <c r="B628" s="48" t="s">
        <v>674</v>
      </c>
      <c r="C628" s="49">
        <v>1</v>
      </c>
      <c r="D628" s="50" t="s">
        <v>245</v>
      </c>
      <c r="E628" s="51"/>
      <c r="F628" s="52">
        <v>1</v>
      </c>
      <c r="G628" s="52">
        <v>3</v>
      </c>
      <c r="H628" s="52"/>
      <c r="I628" s="52"/>
      <c r="J628" s="52"/>
      <c r="K628" s="53">
        <f t="shared" ref="K628:K638" si="72">VLOOKUP(D628,Porte2026Geral,24,FALSE)</f>
        <v>275.27999999999997</v>
      </c>
      <c r="L628" s="53">
        <f t="shared" ref="L628:L638" si="73">ROUND(C628*K628,2)</f>
        <v>275.27999999999997</v>
      </c>
      <c r="M628" s="53">
        <f>IF(E628&gt;0,ROUND(E628*UCO!$A$14,2),0)</f>
        <v>0</v>
      </c>
      <c r="N628" s="53">
        <f>IF(I628&gt;0,ROUND(I628*Filme!$B$3,2),0)</f>
        <v>0</v>
      </c>
      <c r="O628" s="53">
        <f t="shared" ref="O628:O638" si="74">ROUND(L628+M628+N628,2)</f>
        <v>275.27999999999997</v>
      </c>
    </row>
    <row r="629" spans="1:15">
      <c r="A629" s="48">
        <v>30303028</v>
      </c>
      <c r="B629" s="48" t="s">
        <v>675</v>
      </c>
      <c r="C629" s="49">
        <v>1</v>
      </c>
      <c r="D629" s="50" t="s">
        <v>65</v>
      </c>
      <c r="E629" s="51"/>
      <c r="F629" s="52"/>
      <c r="G629" s="52">
        <v>1</v>
      </c>
      <c r="H629" s="52"/>
      <c r="I629" s="52"/>
      <c r="J629" s="52"/>
      <c r="K629" s="53">
        <f t="shared" si="72"/>
        <v>65.56</v>
      </c>
      <c r="L629" s="53">
        <f t="shared" si="73"/>
        <v>65.56</v>
      </c>
      <c r="M629" s="53">
        <f>IF(E629&gt;0,ROUND(E629*UCO!$A$14,2),0)</f>
        <v>0</v>
      </c>
      <c r="N629" s="53">
        <f>IF(I629&gt;0,ROUND(I629*Filme!$B$3,2),0)</f>
        <v>0</v>
      </c>
      <c r="O629" s="53">
        <f t="shared" si="74"/>
        <v>65.56</v>
      </c>
    </row>
    <row r="630" spans="1:15">
      <c r="A630" s="48">
        <v>30303036</v>
      </c>
      <c r="B630" s="48" t="s">
        <v>676</v>
      </c>
      <c r="C630" s="49">
        <v>1</v>
      </c>
      <c r="D630" s="50" t="s">
        <v>70</v>
      </c>
      <c r="E630" s="51"/>
      <c r="F630" s="52"/>
      <c r="G630" s="52">
        <v>3</v>
      </c>
      <c r="H630" s="52"/>
      <c r="I630" s="52"/>
      <c r="J630" s="52"/>
      <c r="K630" s="53">
        <f t="shared" si="72"/>
        <v>209.71</v>
      </c>
      <c r="L630" s="53">
        <f t="shared" si="73"/>
        <v>209.71</v>
      </c>
      <c r="M630" s="53">
        <f>IF(E630&gt;0,ROUND(E630*UCO!$A$14,2),0)</f>
        <v>0</v>
      </c>
      <c r="N630" s="53">
        <f>IF(I630&gt;0,ROUND(I630*Filme!$B$3,2),0)</f>
        <v>0</v>
      </c>
      <c r="O630" s="53">
        <f t="shared" si="74"/>
        <v>209.71</v>
      </c>
    </row>
    <row r="631" spans="1:15">
      <c r="A631" s="48">
        <v>30303044</v>
      </c>
      <c r="B631" s="48" t="s">
        <v>677</v>
      </c>
      <c r="C631" s="49">
        <v>1</v>
      </c>
      <c r="D631" s="50" t="s">
        <v>134</v>
      </c>
      <c r="E631" s="51"/>
      <c r="F631" s="52"/>
      <c r="G631" s="52">
        <v>0</v>
      </c>
      <c r="H631" s="52"/>
      <c r="I631" s="52"/>
      <c r="J631" s="52"/>
      <c r="K631" s="53">
        <f t="shared" si="72"/>
        <v>32.78</v>
      </c>
      <c r="L631" s="53">
        <f t="shared" si="73"/>
        <v>32.78</v>
      </c>
      <c r="M631" s="53">
        <f>IF(E631&gt;0,ROUND(E631*UCO!$A$14,2),0)</f>
        <v>0</v>
      </c>
      <c r="N631" s="53">
        <f>IF(I631&gt;0,ROUND(I631*Filme!$B$3,2),0)</f>
        <v>0</v>
      </c>
      <c r="O631" s="53">
        <f t="shared" si="74"/>
        <v>32.78</v>
      </c>
    </row>
    <row r="632" spans="1:15">
      <c r="A632" s="48">
        <v>30303052</v>
      </c>
      <c r="B632" s="48" t="s">
        <v>678</v>
      </c>
      <c r="C632" s="49">
        <v>1</v>
      </c>
      <c r="D632" s="50" t="s">
        <v>72</v>
      </c>
      <c r="E632" s="51"/>
      <c r="F632" s="52">
        <v>1</v>
      </c>
      <c r="G632" s="52">
        <v>3</v>
      </c>
      <c r="H632" s="52"/>
      <c r="I632" s="52"/>
      <c r="J632" s="52"/>
      <c r="K632" s="53">
        <f t="shared" si="72"/>
        <v>309.68</v>
      </c>
      <c r="L632" s="53">
        <f t="shared" si="73"/>
        <v>309.68</v>
      </c>
      <c r="M632" s="53">
        <f>IF(E632&gt;0,ROUND(E632*UCO!$A$14,2),0)</f>
        <v>0</v>
      </c>
      <c r="N632" s="53">
        <f>IF(I632&gt;0,ROUND(I632*Filme!$B$3,2),0)</f>
        <v>0</v>
      </c>
      <c r="O632" s="53">
        <f t="shared" si="74"/>
        <v>309.68</v>
      </c>
    </row>
    <row r="633" spans="1:15">
      <c r="A633" s="48">
        <v>30303060</v>
      </c>
      <c r="B633" s="48" t="s">
        <v>679</v>
      </c>
      <c r="C633" s="49">
        <v>1</v>
      </c>
      <c r="D633" s="50" t="s">
        <v>70</v>
      </c>
      <c r="E633" s="51"/>
      <c r="F633" s="52"/>
      <c r="G633" s="52">
        <v>0</v>
      </c>
      <c r="H633" s="52"/>
      <c r="I633" s="52"/>
      <c r="J633" s="52"/>
      <c r="K633" s="53">
        <f t="shared" si="72"/>
        <v>209.71</v>
      </c>
      <c r="L633" s="53">
        <f t="shared" si="73"/>
        <v>209.71</v>
      </c>
      <c r="M633" s="53">
        <f>IF(E633&gt;0,ROUND(E633*UCO!$A$14,2),0)</f>
        <v>0</v>
      </c>
      <c r="N633" s="53">
        <f>IF(I633&gt;0,ROUND(I633*Filme!$B$3,2),0)</f>
        <v>0</v>
      </c>
      <c r="O633" s="53">
        <f t="shared" si="74"/>
        <v>209.71</v>
      </c>
    </row>
    <row r="634" spans="1:15">
      <c r="A634" s="48">
        <v>30303079</v>
      </c>
      <c r="B634" s="48" t="s">
        <v>680</v>
      </c>
      <c r="C634" s="49">
        <v>1</v>
      </c>
      <c r="D634" s="50" t="s">
        <v>500</v>
      </c>
      <c r="E634" s="51"/>
      <c r="F634" s="52">
        <v>1</v>
      </c>
      <c r="G634" s="52">
        <v>3</v>
      </c>
      <c r="H634" s="52"/>
      <c r="I634" s="52"/>
      <c r="J634" s="52"/>
      <c r="K634" s="53">
        <f t="shared" si="72"/>
        <v>458.79</v>
      </c>
      <c r="L634" s="53">
        <f t="shared" si="73"/>
        <v>458.79</v>
      </c>
      <c r="M634" s="53">
        <f>IF(E634&gt;0,ROUND(E634*UCO!$A$14,2),0)</f>
        <v>0</v>
      </c>
      <c r="N634" s="53">
        <f>IF(I634&gt;0,ROUND(I634*Filme!$B$3,2),0)</f>
        <v>0</v>
      </c>
      <c r="O634" s="53">
        <f t="shared" si="74"/>
        <v>458.79</v>
      </c>
    </row>
    <row r="635" spans="1:15">
      <c r="A635" s="48">
        <v>30303087</v>
      </c>
      <c r="B635" s="48" t="s">
        <v>681</v>
      </c>
      <c r="C635" s="49">
        <v>1</v>
      </c>
      <c r="D635" s="50" t="s">
        <v>53</v>
      </c>
      <c r="E635" s="51"/>
      <c r="F635" s="52"/>
      <c r="G635" s="52">
        <v>0</v>
      </c>
      <c r="H635" s="52"/>
      <c r="I635" s="52"/>
      <c r="J635" s="52"/>
      <c r="K635" s="53">
        <f t="shared" si="72"/>
        <v>144.19999999999999</v>
      </c>
      <c r="L635" s="53">
        <f t="shared" si="73"/>
        <v>144.19999999999999</v>
      </c>
      <c r="M635" s="53">
        <f>IF(E635&gt;0,ROUND(E635*UCO!$A$14,2),0)</f>
        <v>0</v>
      </c>
      <c r="N635" s="53">
        <f>IF(I635&gt;0,ROUND(I635*Filme!$B$3,2),0)</f>
        <v>0</v>
      </c>
      <c r="O635" s="53">
        <f t="shared" si="74"/>
        <v>144.19999999999999</v>
      </c>
    </row>
    <row r="636" spans="1:15">
      <c r="A636" s="48">
        <v>30303095</v>
      </c>
      <c r="B636" s="48" t="s">
        <v>682</v>
      </c>
      <c r="C636" s="49">
        <v>1</v>
      </c>
      <c r="D636" s="50" t="s">
        <v>291</v>
      </c>
      <c r="E636" s="51"/>
      <c r="F636" s="52">
        <v>1</v>
      </c>
      <c r="G636" s="52">
        <v>5</v>
      </c>
      <c r="H636" s="52"/>
      <c r="I636" s="52"/>
      <c r="J636" s="52"/>
      <c r="K636" s="53">
        <f t="shared" si="72"/>
        <v>709.46</v>
      </c>
      <c r="L636" s="53">
        <f t="shared" si="73"/>
        <v>709.46</v>
      </c>
      <c r="M636" s="53">
        <f>IF(E636&gt;0,ROUND(E636*UCO!$A$14,2),0)</f>
        <v>0</v>
      </c>
      <c r="N636" s="53">
        <f>IF(I636&gt;0,ROUND(I636*Filme!$B$3,2),0)</f>
        <v>0</v>
      </c>
      <c r="O636" s="53">
        <f t="shared" si="74"/>
        <v>709.46</v>
      </c>
    </row>
    <row r="637" spans="1:15">
      <c r="A637" s="48">
        <v>30303109</v>
      </c>
      <c r="B637" s="48" t="s">
        <v>683</v>
      </c>
      <c r="C637" s="49">
        <v>1</v>
      </c>
      <c r="D637" s="50" t="s">
        <v>70</v>
      </c>
      <c r="E637" s="51"/>
      <c r="F637" s="52"/>
      <c r="G637" s="52">
        <v>0</v>
      </c>
      <c r="H637" s="52"/>
      <c r="I637" s="52"/>
      <c r="J637" s="52"/>
      <c r="K637" s="53">
        <f t="shared" si="72"/>
        <v>209.71</v>
      </c>
      <c r="L637" s="53">
        <f t="shared" si="73"/>
        <v>209.71</v>
      </c>
      <c r="M637" s="53">
        <f>IF(E637&gt;0,ROUND(E637*UCO!$A$14,2),0)</f>
        <v>0</v>
      </c>
      <c r="N637" s="53">
        <f>IF(I637&gt;0,ROUND(I637*Filme!$B$3,2),0)</f>
        <v>0</v>
      </c>
      <c r="O637" s="53">
        <f t="shared" si="74"/>
        <v>209.71</v>
      </c>
    </row>
    <row r="638" spans="1:15">
      <c r="A638" s="48">
        <v>30303117</v>
      </c>
      <c r="B638" s="48" t="s">
        <v>684</v>
      </c>
      <c r="C638" s="49">
        <v>1</v>
      </c>
      <c r="D638" s="50" t="s">
        <v>368</v>
      </c>
      <c r="E638" s="51">
        <v>0.99</v>
      </c>
      <c r="F638" s="52">
        <v>1</v>
      </c>
      <c r="G638" s="52">
        <v>2</v>
      </c>
      <c r="H638" s="52"/>
      <c r="I638" s="52"/>
      <c r="J638" s="52"/>
      <c r="K638" s="53">
        <f t="shared" si="72"/>
        <v>334.24</v>
      </c>
      <c r="L638" s="53">
        <f t="shared" si="73"/>
        <v>334.24</v>
      </c>
      <c r="M638" s="53">
        <f>IF(E638&gt;0,ROUND(E638*UCO!$A$29,2),0)</f>
        <v>18.670000000000002</v>
      </c>
      <c r="N638" s="53">
        <f>IF(I638&gt;0,ROUND(I638*Filme!$B$3,2),0)</f>
        <v>0</v>
      </c>
      <c r="O638" s="53">
        <f t="shared" si="74"/>
        <v>352.91</v>
      </c>
    </row>
    <row r="639" spans="1:15" ht="27.75" customHeight="1">
      <c r="A639" s="131" t="s">
        <v>685</v>
      </c>
      <c r="B639" s="132"/>
      <c r="C639" s="132"/>
      <c r="D639" s="132"/>
      <c r="E639" s="132"/>
      <c r="F639" s="132"/>
      <c r="G639" s="132"/>
      <c r="H639" s="132"/>
      <c r="I639" s="132"/>
      <c r="J639" s="132"/>
      <c r="K639" s="132"/>
      <c r="L639" s="132"/>
      <c r="M639" s="132"/>
      <c r="N639" s="132"/>
      <c r="O639" s="132"/>
    </row>
    <row r="640" spans="1:15">
      <c r="A640" s="48">
        <v>30304016</v>
      </c>
      <c r="B640" s="48" t="s">
        <v>686</v>
      </c>
      <c r="C640" s="49">
        <v>1</v>
      </c>
      <c r="D640" s="50" t="s">
        <v>65</v>
      </c>
      <c r="E640" s="51"/>
      <c r="F640" s="52"/>
      <c r="G640" s="52">
        <v>0</v>
      </c>
      <c r="H640" s="52"/>
      <c r="I640" s="52"/>
      <c r="J640" s="52"/>
      <c r="K640" s="53">
        <f t="shared" ref="K640:K646" si="75">VLOOKUP(D640,Porte2026Geral,24,FALSE)</f>
        <v>65.56</v>
      </c>
      <c r="L640" s="53">
        <f t="shared" ref="L640:L646" si="76">ROUND(C640*K640,2)</f>
        <v>65.56</v>
      </c>
      <c r="M640" s="53">
        <f>IF(E640&gt;0,ROUND(E640*UCO!$A$14,2),0)</f>
        <v>0</v>
      </c>
      <c r="N640" s="53">
        <f>IF(I640&gt;0,ROUND(I640*Filme!$B$3,2),0)</f>
        <v>0</v>
      </c>
      <c r="O640" s="53">
        <f t="shared" ref="O640:O646" si="77">ROUND(L640+M640+N640,2)</f>
        <v>65.56</v>
      </c>
    </row>
    <row r="641" spans="1:15">
      <c r="A641" s="48">
        <v>30304024</v>
      </c>
      <c r="B641" s="48" t="s">
        <v>687</v>
      </c>
      <c r="C641" s="49">
        <v>1</v>
      </c>
      <c r="D641" s="50" t="s">
        <v>70</v>
      </c>
      <c r="E641" s="51"/>
      <c r="F641" s="52"/>
      <c r="G641" s="52">
        <v>3</v>
      </c>
      <c r="H641" s="52"/>
      <c r="I641" s="52"/>
      <c r="J641" s="52"/>
      <c r="K641" s="53">
        <f t="shared" si="75"/>
        <v>209.71</v>
      </c>
      <c r="L641" s="53">
        <f t="shared" si="76"/>
        <v>209.71</v>
      </c>
      <c r="M641" s="53">
        <f>IF(E641&gt;0,ROUND(E641*UCO!$A$14,2),0)</f>
        <v>0</v>
      </c>
      <c r="N641" s="53">
        <f>IF(I641&gt;0,ROUND(I641*Filme!$B$3,2),0)</f>
        <v>0</v>
      </c>
      <c r="O641" s="53">
        <f t="shared" si="77"/>
        <v>209.71</v>
      </c>
    </row>
    <row r="642" spans="1:15">
      <c r="A642" s="48">
        <v>30304032</v>
      </c>
      <c r="B642" s="48" t="s">
        <v>688</v>
      </c>
      <c r="C642" s="49">
        <v>1</v>
      </c>
      <c r="D642" s="50" t="s">
        <v>65</v>
      </c>
      <c r="E642" s="51"/>
      <c r="F642" s="52"/>
      <c r="G642" s="52">
        <v>3</v>
      </c>
      <c r="H642" s="52"/>
      <c r="I642" s="52"/>
      <c r="J642" s="52"/>
      <c r="K642" s="53">
        <f t="shared" si="75"/>
        <v>65.56</v>
      </c>
      <c r="L642" s="53">
        <f t="shared" si="76"/>
        <v>65.56</v>
      </c>
      <c r="M642" s="53">
        <f>IF(E642&gt;0,ROUND(E642*UCO!$A$14,2),0)</f>
        <v>0</v>
      </c>
      <c r="N642" s="53">
        <f>IF(I642&gt;0,ROUND(I642*Filme!$B$3,2),0)</f>
        <v>0</v>
      </c>
      <c r="O642" s="53">
        <f t="shared" si="77"/>
        <v>65.56</v>
      </c>
    </row>
    <row r="643" spans="1:15">
      <c r="A643" s="48">
        <v>30304040</v>
      </c>
      <c r="B643" s="48" t="s">
        <v>689</v>
      </c>
      <c r="C643" s="49">
        <v>1</v>
      </c>
      <c r="D643" s="50" t="s">
        <v>291</v>
      </c>
      <c r="E643" s="51">
        <v>31.33</v>
      </c>
      <c r="F643" s="52">
        <v>1</v>
      </c>
      <c r="G643" s="52">
        <v>3</v>
      </c>
      <c r="H643" s="52"/>
      <c r="I643" s="52"/>
      <c r="J643" s="52"/>
      <c r="K643" s="53">
        <f t="shared" si="75"/>
        <v>709.46</v>
      </c>
      <c r="L643" s="53">
        <f t="shared" si="76"/>
        <v>709.46</v>
      </c>
      <c r="M643" s="53">
        <f>IF(E643&gt;0,ROUND(E643*UCO!$A$29,2),0)</f>
        <v>590.88</v>
      </c>
      <c r="N643" s="53">
        <f>IF(I643&gt;0,ROUND(I643*Filme!$B$3,2),0)</f>
        <v>0</v>
      </c>
      <c r="O643" s="53">
        <f t="shared" si="77"/>
        <v>1300.3399999999999</v>
      </c>
    </row>
    <row r="644" spans="1:15">
      <c r="A644" s="48">
        <v>30304059</v>
      </c>
      <c r="B644" s="48" t="s">
        <v>690</v>
      </c>
      <c r="C644" s="49">
        <v>1</v>
      </c>
      <c r="D644" s="50" t="s">
        <v>70</v>
      </c>
      <c r="E644" s="51"/>
      <c r="F644" s="52"/>
      <c r="G644" s="52">
        <v>0</v>
      </c>
      <c r="H644" s="52"/>
      <c r="I644" s="52"/>
      <c r="J644" s="52"/>
      <c r="K644" s="53">
        <f t="shared" si="75"/>
        <v>209.71</v>
      </c>
      <c r="L644" s="53">
        <f t="shared" si="76"/>
        <v>209.71</v>
      </c>
      <c r="M644" s="53">
        <f>IF(E644&gt;0,ROUND(E644*UCO!$A$14,2),0)</f>
        <v>0</v>
      </c>
      <c r="N644" s="53">
        <f>IF(I644&gt;0,ROUND(I644*Filme!$B$3,2),0)</f>
        <v>0</v>
      </c>
      <c r="O644" s="53">
        <f t="shared" si="77"/>
        <v>209.71</v>
      </c>
    </row>
    <row r="645" spans="1:15">
      <c r="A645" s="48">
        <v>30304067</v>
      </c>
      <c r="B645" s="48" t="s">
        <v>691</v>
      </c>
      <c r="C645" s="49">
        <v>1</v>
      </c>
      <c r="D645" s="50" t="s">
        <v>366</v>
      </c>
      <c r="E645" s="51"/>
      <c r="F645" s="52">
        <v>1</v>
      </c>
      <c r="G645" s="52">
        <v>3</v>
      </c>
      <c r="H645" s="52"/>
      <c r="I645" s="52"/>
      <c r="J645" s="52"/>
      <c r="K645" s="53">
        <f t="shared" si="75"/>
        <v>383.42</v>
      </c>
      <c r="L645" s="53">
        <f t="shared" si="76"/>
        <v>383.42</v>
      </c>
      <c r="M645" s="53">
        <f>IF(E645&gt;0,ROUND(E645*UCO!$A$14,2),0)</f>
        <v>0</v>
      </c>
      <c r="N645" s="53">
        <f>IF(I645&gt;0,ROUND(I645*Filme!$B$3,2),0)</f>
        <v>0</v>
      </c>
      <c r="O645" s="53">
        <f t="shared" si="77"/>
        <v>383.42</v>
      </c>
    </row>
    <row r="646" spans="1:15">
      <c r="A646" s="48">
        <v>30304075</v>
      </c>
      <c r="B646" s="48" t="s">
        <v>692</v>
      </c>
      <c r="C646" s="49">
        <v>1</v>
      </c>
      <c r="D646" s="50" t="s">
        <v>291</v>
      </c>
      <c r="E646" s="51"/>
      <c r="F646" s="52">
        <v>1</v>
      </c>
      <c r="G646" s="52">
        <v>3</v>
      </c>
      <c r="H646" s="52"/>
      <c r="I646" s="52"/>
      <c r="J646" s="52"/>
      <c r="K646" s="53">
        <f t="shared" si="75"/>
        <v>709.46</v>
      </c>
      <c r="L646" s="53">
        <f t="shared" si="76"/>
        <v>709.46</v>
      </c>
      <c r="M646" s="53">
        <f>IF(E646&gt;0,ROUND(E646*UCO!$A$14,2),0)</f>
        <v>0</v>
      </c>
      <c r="N646" s="53">
        <f>IF(I646&gt;0,ROUND(I646*Filme!$B$3,2),0)</f>
        <v>0</v>
      </c>
      <c r="O646" s="53">
        <f t="shared" si="77"/>
        <v>709.46</v>
      </c>
    </row>
    <row r="647" spans="1:15">
      <c r="A647" s="48">
        <v>30304083</v>
      </c>
      <c r="B647" s="48" t="s">
        <v>693</v>
      </c>
      <c r="C647" s="49">
        <v>1</v>
      </c>
      <c r="D647" s="50" t="s">
        <v>486</v>
      </c>
      <c r="E647" s="51"/>
      <c r="F647" s="52">
        <v>1</v>
      </c>
      <c r="G647" s="52">
        <v>3</v>
      </c>
      <c r="H647" s="52"/>
      <c r="I647" s="52"/>
      <c r="J647" s="52"/>
      <c r="K647" s="53">
        <f t="shared" ref="K647:K648" si="78">VLOOKUP(D647,Porte2026Geral,24,FALSE)</f>
        <v>1409.1</v>
      </c>
      <c r="L647" s="53">
        <f t="shared" ref="L647:L648" si="79">ROUND(C647*K647,2)</f>
        <v>1409.1</v>
      </c>
      <c r="M647" s="53">
        <f>IF(E647&gt;0,ROUND(E647*UCO!$A$14,2),0)</f>
        <v>0</v>
      </c>
      <c r="N647" s="53">
        <f>IF(I647&gt;0,ROUND(I647*Filme!$B$3,2),0)</f>
        <v>0</v>
      </c>
      <c r="O647" s="53">
        <f t="shared" ref="O647:O649" si="80">ROUND(L647+M647+N647,2)</f>
        <v>1409.1</v>
      </c>
    </row>
    <row r="648" spans="1:15">
      <c r="A648" s="48">
        <v>30304091</v>
      </c>
      <c r="B648" s="48" t="s">
        <v>694</v>
      </c>
      <c r="C648" s="49">
        <v>1</v>
      </c>
      <c r="D648" s="50" t="s">
        <v>291</v>
      </c>
      <c r="E648" s="51">
        <v>31.33</v>
      </c>
      <c r="F648" s="52"/>
      <c r="G648" s="52">
        <v>0</v>
      </c>
      <c r="H648" s="63"/>
      <c r="I648" s="63"/>
      <c r="J648" s="64"/>
      <c r="K648" s="53">
        <f t="shared" si="78"/>
        <v>709.46</v>
      </c>
      <c r="L648" s="53">
        <f t="shared" si="79"/>
        <v>709.46</v>
      </c>
      <c r="M648" s="53">
        <f>IF(E648&gt;0,ROUND(E648*UCO!$A$29,2),0)</f>
        <v>590.88</v>
      </c>
      <c r="N648" s="53">
        <f>IF(I648&gt;0,ROUND(I648*Filme!$B$3,2),0)</f>
        <v>0</v>
      </c>
      <c r="O648" s="53">
        <f t="shared" si="80"/>
        <v>1300.3399999999999</v>
      </c>
    </row>
    <row r="649" spans="1:15">
      <c r="A649" s="48">
        <v>30304105</v>
      </c>
      <c r="B649" s="48" t="s">
        <v>695</v>
      </c>
      <c r="C649" s="49">
        <v>1</v>
      </c>
      <c r="D649" s="50" t="s">
        <v>331</v>
      </c>
      <c r="E649" s="51">
        <v>34.47</v>
      </c>
      <c r="F649" s="52"/>
      <c r="G649" s="52">
        <v>0</v>
      </c>
      <c r="H649" s="63"/>
      <c r="I649" s="63"/>
      <c r="J649" s="64"/>
      <c r="K649" s="53">
        <v>1091.25</v>
      </c>
      <c r="L649" s="53">
        <v>1091.25</v>
      </c>
      <c r="M649" s="53">
        <v>650.1</v>
      </c>
      <c r="N649" s="53">
        <f>IF(I649&gt;0,ROUND(I649*Filme!$B$3,2),0)</f>
        <v>0</v>
      </c>
      <c r="O649" s="53">
        <f t="shared" si="80"/>
        <v>1741.35</v>
      </c>
    </row>
    <row r="650" spans="1:15" ht="22.5" customHeight="1">
      <c r="A650" s="131" t="s">
        <v>696</v>
      </c>
      <c r="B650" s="132"/>
      <c r="C650" s="132"/>
      <c r="D650" s="132"/>
      <c r="E650" s="132"/>
      <c r="F650" s="132"/>
      <c r="G650" s="132"/>
      <c r="H650" s="132"/>
      <c r="I650" s="132"/>
      <c r="J650" s="132"/>
      <c r="K650" s="132"/>
      <c r="L650" s="132"/>
      <c r="M650" s="132"/>
      <c r="N650" s="132"/>
      <c r="O650" s="132"/>
    </row>
    <row r="651" spans="1:15">
      <c r="A651" s="48">
        <v>30305012</v>
      </c>
      <c r="B651" s="48" t="s">
        <v>697</v>
      </c>
      <c r="C651" s="49">
        <v>1</v>
      </c>
      <c r="D651" s="50" t="s">
        <v>53</v>
      </c>
      <c r="E651" s="51"/>
      <c r="F651" s="52"/>
      <c r="G651" s="52">
        <v>1</v>
      </c>
      <c r="H651" s="52"/>
      <c r="I651" s="52"/>
      <c r="J651" s="52"/>
      <c r="K651" s="53">
        <f>VLOOKUP(D651,Porte2026Geral,24,FALSE)</f>
        <v>144.19999999999999</v>
      </c>
      <c r="L651" s="53">
        <f>ROUND(C651*K651,2)</f>
        <v>144.19999999999999</v>
      </c>
      <c r="M651" s="53">
        <f>IF(E651&gt;0,ROUND(E651*UCO!$A$14,2),0)</f>
        <v>0</v>
      </c>
      <c r="N651" s="53">
        <f>IF(I651&gt;0,ROUND(I651*Filme!$B$3,2),0)</f>
        <v>0</v>
      </c>
      <c r="O651" s="53">
        <f>ROUND(L651+M651+N651,2)</f>
        <v>144.19999999999999</v>
      </c>
    </row>
    <row r="652" spans="1:15">
      <c r="A652" s="48">
        <v>30305020</v>
      </c>
      <c r="B652" s="48" t="s">
        <v>698</v>
      </c>
      <c r="C652" s="49">
        <v>1</v>
      </c>
      <c r="D652" s="50" t="s">
        <v>335</v>
      </c>
      <c r="E652" s="51"/>
      <c r="F652" s="52">
        <v>1</v>
      </c>
      <c r="G652" s="52">
        <v>4</v>
      </c>
      <c r="H652" s="52"/>
      <c r="I652" s="52"/>
      <c r="J652" s="52"/>
      <c r="K652" s="53">
        <f>VLOOKUP(D652,Porte2026Geral,24,FALSE)</f>
        <v>991.29</v>
      </c>
      <c r="L652" s="53">
        <f>ROUND(C652*K652,2)</f>
        <v>991.29</v>
      </c>
      <c r="M652" s="53">
        <f>IF(E652&gt;0,ROUND(E652*UCO!$A$14,2),0)</f>
        <v>0</v>
      </c>
      <c r="N652" s="53">
        <f>IF(I652&gt;0,ROUND(I652*Filme!$B$3,2),0)</f>
        <v>0</v>
      </c>
      <c r="O652" s="53">
        <f>ROUND(L652+M652+N652,2)</f>
        <v>991.29</v>
      </c>
    </row>
    <row r="653" spans="1:15">
      <c r="A653" s="48">
        <v>30305039</v>
      </c>
      <c r="B653" s="48" t="s">
        <v>699</v>
      </c>
      <c r="C653" s="49">
        <v>1</v>
      </c>
      <c r="D653" s="50" t="s">
        <v>291</v>
      </c>
      <c r="E653" s="51"/>
      <c r="F653" s="52">
        <v>1</v>
      </c>
      <c r="G653" s="52">
        <v>3</v>
      </c>
      <c r="H653" s="52"/>
      <c r="I653" s="52"/>
      <c r="J653" s="52"/>
      <c r="K653" s="53">
        <f>VLOOKUP(D653,Porte2026Geral,24,FALSE)</f>
        <v>709.46</v>
      </c>
      <c r="L653" s="53">
        <f>ROUND(C653*K653,2)</f>
        <v>709.46</v>
      </c>
      <c r="M653" s="53">
        <f>IF(E653&gt;0,ROUND(E653*UCO!$A$14,2),0)</f>
        <v>0</v>
      </c>
      <c r="N653" s="53">
        <f>IF(I653&gt;0,ROUND(I653*Filme!$B$3,2),0)</f>
        <v>0</v>
      </c>
      <c r="O653" s="53">
        <f>ROUND(L653+M653+N653,2)</f>
        <v>709.46</v>
      </c>
    </row>
    <row r="654" spans="1:15">
      <c r="A654" s="48">
        <v>30305047</v>
      </c>
      <c r="B654" s="48" t="s">
        <v>700</v>
      </c>
      <c r="C654" s="49">
        <v>1</v>
      </c>
      <c r="D654" s="50" t="s">
        <v>291</v>
      </c>
      <c r="E654" s="51"/>
      <c r="F654" s="52">
        <v>1</v>
      </c>
      <c r="G654" s="52">
        <v>4</v>
      </c>
      <c r="H654" s="52"/>
      <c r="I654" s="52"/>
      <c r="J654" s="52"/>
      <c r="K654" s="53">
        <f>VLOOKUP(D654,Porte2026Geral,24,FALSE)</f>
        <v>709.46</v>
      </c>
      <c r="L654" s="53">
        <f>ROUND(C654*K654,2)</f>
        <v>709.46</v>
      </c>
      <c r="M654" s="53">
        <f>IF(E654&gt;0,ROUND(E654*UCO!$A$14,2),0)</f>
        <v>0</v>
      </c>
      <c r="N654" s="53">
        <f>IF(I654&gt;0,ROUND(I654*Filme!$B$3,2),0)</f>
        <v>0</v>
      </c>
      <c r="O654" s="53">
        <f>ROUND(L654+M654+N654,2)</f>
        <v>709.46</v>
      </c>
    </row>
    <row r="655" spans="1:15" ht="31.5" customHeight="1">
      <c r="A655" s="131" t="s">
        <v>701</v>
      </c>
      <c r="B655" s="132"/>
      <c r="C655" s="132"/>
      <c r="D655" s="132"/>
      <c r="E655" s="132"/>
      <c r="F655" s="132"/>
      <c r="G655" s="132"/>
      <c r="H655" s="132"/>
      <c r="I655" s="132"/>
      <c r="J655" s="132"/>
      <c r="K655" s="132"/>
      <c r="L655" s="132"/>
      <c r="M655" s="132"/>
      <c r="N655" s="132"/>
      <c r="O655" s="132"/>
    </row>
    <row r="656" spans="1:15">
      <c r="A656" s="48">
        <v>30306019</v>
      </c>
      <c r="B656" s="48" t="s">
        <v>702</v>
      </c>
      <c r="C656" s="49">
        <v>1</v>
      </c>
      <c r="D656" s="50" t="s">
        <v>368</v>
      </c>
      <c r="E656" s="51">
        <v>3.56</v>
      </c>
      <c r="F656" s="52"/>
      <c r="G656" s="52">
        <v>3</v>
      </c>
      <c r="H656" s="52"/>
      <c r="I656" s="52"/>
      <c r="J656" s="52"/>
      <c r="K656" s="53">
        <f>VLOOKUP(D656,Porte2026Geral,24,FALSE)</f>
        <v>334.24</v>
      </c>
      <c r="L656" s="53">
        <f>ROUND(C656*K656,2)</f>
        <v>334.24</v>
      </c>
      <c r="M656" s="53">
        <f>IF(E656&gt;0,ROUND(E656*UCO!$A$29,2),0)</f>
        <v>67.14</v>
      </c>
      <c r="N656" s="53">
        <f>IF(I656&gt;0,ROUND(I656*Filme!$B$3,2),0)</f>
        <v>0</v>
      </c>
      <c r="O656" s="53">
        <f>ROUND(L656+M656+N656,2)</f>
        <v>401.38</v>
      </c>
    </row>
    <row r="657" spans="1:15">
      <c r="A657" s="59">
        <v>30306027</v>
      </c>
      <c r="B657" s="59" t="s">
        <v>703</v>
      </c>
      <c r="C657" s="60">
        <v>1</v>
      </c>
      <c r="D657" s="65" t="s">
        <v>446</v>
      </c>
      <c r="E657" s="65">
        <v>24.3</v>
      </c>
      <c r="F657" s="63">
        <v>1</v>
      </c>
      <c r="G657" s="63">
        <v>5</v>
      </c>
      <c r="H657" s="52"/>
      <c r="I657" s="52"/>
      <c r="J657" s="52"/>
      <c r="K657" s="53">
        <f t="shared" ref="K657:K659" si="81">VLOOKUP(D657,PORTES2026,21,FALSE())</f>
        <v>1171.51</v>
      </c>
      <c r="L657" s="53">
        <f t="shared" ref="L657:L659" si="82">ROUND(C657*K657,2)</f>
        <v>1171.51</v>
      </c>
      <c r="M657" s="53">
        <v>458.3</v>
      </c>
      <c r="N657" s="53">
        <f>IF(I657&gt;0,ROUND(I657*#REF!,2),0)</f>
        <v>0</v>
      </c>
      <c r="O657" s="53">
        <f t="shared" ref="O657:O659" si="83">ROUND(L657+M657+N657,2)</f>
        <v>1629.81</v>
      </c>
    </row>
    <row r="658" spans="1:15">
      <c r="A658" s="59">
        <v>30306035</v>
      </c>
      <c r="B658" s="59" t="s">
        <v>704</v>
      </c>
      <c r="C658" s="60">
        <v>1</v>
      </c>
      <c r="D658" s="61" t="s">
        <v>335</v>
      </c>
      <c r="E658" s="62"/>
      <c r="F658" s="63">
        <v>1</v>
      </c>
      <c r="G658" s="63">
        <v>4</v>
      </c>
      <c r="H658" s="52"/>
      <c r="I658" s="52"/>
      <c r="J658" s="52"/>
      <c r="K658" s="53">
        <f t="shared" si="81"/>
        <v>991.29</v>
      </c>
      <c r="L658" s="53">
        <f t="shared" si="82"/>
        <v>991.29</v>
      </c>
      <c r="M658" s="53">
        <f>IF(E658&gt;0,ROUND(E658*#REF!,2),0)</f>
        <v>0</v>
      </c>
      <c r="N658" s="53">
        <f>IF(I658&gt;0,ROUND(I658*#REF!,2),0)</f>
        <v>0</v>
      </c>
      <c r="O658" s="53">
        <f t="shared" si="83"/>
        <v>991.29</v>
      </c>
    </row>
    <row r="659" spans="1:15">
      <c r="A659" s="59">
        <v>30306043</v>
      </c>
      <c r="B659" s="59" t="s">
        <v>705</v>
      </c>
      <c r="C659" s="60">
        <v>1</v>
      </c>
      <c r="D659" s="61" t="s">
        <v>291</v>
      </c>
      <c r="E659" s="62"/>
      <c r="F659" s="63">
        <v>1</v>
      </c>
      <c r="G659" s="63">
        <v>3</v>
      </c>
      <c r="H659" s="52"/>
      <c r="I659" s="52"/>
      <c r="J659" s="52"/>
      <c r="K659" s="53">
        <f t="shared" si="81"/>
        <v>709.46</v>
      </c>
      <c r="L659" s="53">
        <f t="shared" si="82"/>
        <v>709.46</v>
      </c>
      <c r="M659" s="53">
        <f>IF(E659&gt;0,ROUND(E659*#REF!,2),0)</f>
        <v>0</v>
      </c>
      <c r="N659" s="53">
        <f>IF(I659&gt;0,ROUND(I659*#REF!,2),0)</f>
        <v>0</v>
      </c>
      <c r="O659" s="53">
        <f t="shared" si="83"/>
        <v>709.46</v>
      </c>
    </row>
    <row r="660" spans="1:15">
      <c r="A660" s="48">
        <v>30306051</v>
      </c>
      <c r="B660" s="48" t="s">
        <v>706</v>
      </c>
      <c r="C660" s="49">
        <v>1</v>
      </c>
      <c r="D660" s="50" t="s">
        <v>291</v>
      </c>
      <c r="E660" s="51"/>
      <c r="F660" s="52">
        <v>1</v>
      </c>
      <c r="G660" s="52">
        <v>3</v>
      </c>
      <c r="H660" s="52"/>
      <c r="I660" s="52"/>
      <c r="J660" s="52"/>
      <c r="K660" s="53">
        <f>VLOOKUP(D660,Porte2026Geral,24,FALSE)</f>
        <v>709.46</v>
      </c>
      <c r="L660" s="53">
        <f>ROUND(C660*K660,2)</f>
        <v>709.46</v>
      </c>
      <c r="M660" s="53">
        <f>IF(E660&gt;0,ROUND(E660*UCO!$A$29,2),0)</f>
        <v>0</v>
      </c>
      <c r="N660" s="53">
        <f>IF(I660&gt;0,ROUND(I660*Filme!$B$3,2),0)</f>
        <v>0</v>
      </c>
      <c r="O660" s="53">
        <f>ROUND(L660+M660+N660,2)</f>
        <v>709.46</v>
      </c>
    </row>
    <row r="661" spans="1:15">
      <c r="A661" s="48">
        <v>30306060</v>
      </c>
      <c r="B661" s="48" t="s">
        <v>707</v>
      </c>
      <c r="C661" s="49">
        <v>1</v>
      </c>
      <c r="D661" s="50" t="s">
        <v>291</v>
      </c>
      <c r="E661" s="51"/>
      <c r="F661" s="52">
        <v>1</v>
      </c>
      <c r="G661" s="52">
        <v>3</v>
      </c>
      <c r="H661" s="52"/>
      <c r="I661" s="52"/>
      <c r="J661" s="52"/>
      <c r="K661" s="53">
        <f>VLOOKUP(D661,Porte2026Geral,24,FALSE)</f>
        <v>709.46</v>
      </c>
      <c r="L661" s="53">
        <f>ROUND(C661*K661,2)</f>
        <v>709.46</v>
      </c>
      <c r="M661" s="53">
        <f>IF(E661&gt;0,ROUND(E661*UCO!$A$29,2),0)</f>
        <v>0</v>
      </c>
      <c r="N661" s="53">
        <f>IF(I661&gt;0,ROUND(I661*Filme!$B$3,2),0)</f>
        <v>0</v>
      </c>
      <c r="O661" s="53">
        <f>ROUND(L661+M661+N661,2)</f>
        <v>709.46</v>
      </c>
    </row>
    <row r="662" spans="1:15">
      <c r="A662" s="48">
        <v>30306078</v>
      </c>
      <c r="B662" s="48" t="s">
        <v>708</v>
      </c>
      <c r="C662" s="49">
        <v>1</v>
      </c>
      <c r="D662" s="50" t="s">
        <v>368</v>
      </c>
      <c r="E662" s="51">
        <v>3.56</v>
      </c>
      <c r="F662" s="52"/>
      <c r="G662" s="52">
        <v>3</v>
      </c>
      <c r="H662" s="52"/>
      <c r="I662" s="52"/>
      <c r="J662" s="52"/>
      <c r="K662" s="53">
        <f>VLOOKUP(D662,Porte2026Geral,24,FALSE)</f>
        <v>334.24</v>
      </c>
      <c r="L662" s="53">
        <f>ROUND(C662*K662,2)</f>
        <v>334.24</v>
      </c>
      <c r="M662" s="53">
        <f>IF(E662&gt;0,ROUND(E662*UCO!$A$29,2),0)</f>
        <v>67.14</v>
      </c>
      <c r="N662" s="53">
        <f>IF(I662&gt;0,ROUND(I662*Filme!$B$3,2),0)</f>
        <v>0</v>
      </c>
      <c r="O662" s="53">
        <f>ROUND(L662+M662+N662,2)</f>
        <v>401.38</v>
      </c>
    </row>
    <row r="663" spans="1:15" ht="26.25" customHeight="1">
      <c r="A663" s="131" t="s">
        <v>709</v>
      </c>
      <c r="B663" s="132"/>
      <c r="C663" s="132"/>
      <c r="D663" s="132"/>
      <c r="E663" s="132"/>
      <c r="F663" s="132"/>
      <c r="G663" s="132"/>
      <c r="H663" s="132"/>
      <c r="I663" s="132"/>
      <c r="J663" s="132"/>
      <c r="K663" s="132"/>
      <c r="L663" s="132"/>
      <c r="M663" s="132"/>
      <c r="N663" s="132"/>
      <c r="O663" s="132"/>
    </row>
    <row r="664" spans="1:15" ht="12.75" customHeight="1">
      <c r="A664" s="48">
        <v>30307015</v>
      </c>
      <c r="B664" s="48" t="s">
        <v>710</v>
      </c>
      <c r="C664" s="49">
        <v>1</v>
      </c>
      <c r="D664" s="50" t="s">
        <v>368</v>
      </c>
      <c r="E664" s="51"/>
      <c r="F664" s="52">
        <v>1</v>
      </c>
      <c r="G664" s="52">
        <v>3</v>
      </c>
      <c r="H664" s="52"/>
      <c r="I664" s="52"/>
      <c r="J664" s="52"/>
      <c r="K664" s="53">
        <f t="shared" ref="K664:K677" si="84">VLOOKUP(D664,Porte2026Geral,24,FALSE)</f>
        <v>334.24</v>
      </c>
      <c r="L664" s="53">
        <f t="shared" ref="L664:L676" si="85">ROUND(C664*K664,2)</f>
        <v>334.24</v>
      </c>
      <c r="M664" s="53">
        <f>IF(E664&gt;0,ROUND(E664*UCO!$A$14,2),0)</f>
        <v>0</v>
      </c>
      <c r="N664" s="53">
        <f>IF(I664&gt;0,ROUND(I664*Filme!$B$3,2),0)</f>
        <v>0</v>
      </c>
      <c r="O664" s="53">
        <f t="shared" ref="O664:O676" si="86">ROUND(L664+M664+N664,2)</f>
        <v>334.24</v>
      </c>
    </row>
    <row r="665" spans="1:15" ht="12.75" customHeight="1">
      <c r="A665" s="48">
        <v>30307023</v>
      </c>
      <c r="B665" s="48" t="s">
        <v>711</v>
      </c>
      <c r="C665" s="49">
        <v>1</v>
      </c>
      <c r="D665" s="50" t="s">
        <v>70</v>
      </c>
      <c r="E665" s="51"/>
      <c r="F665" s="52">
        <v>1</v>
      </c>
      <c r="G665" s="52">
        <v>2</v>
      </c>
      <c r="H665" s="52"/>
      <c r="I665" s="52"/>
      <c r="J665" s="52"/>
      <c r="K665" s="53">
        <f t="shared" si="84"/>
        <v>209.71</v>
      </c>
      <c r="L665" s="53">
        <f t="shared" si="85"/>
        <v>209.71</v>
      </c>
      <c r="M665" s="53">
        <f>IF(E665&gt;0,ROUND(E665*UCO!$A$14,2),0)</f>
        <v>0</v>
      </c>
      <c r="N665" s="53">
        <f>IF(I665&gt;0,ROUND(I665*Filme!$B$3,2),0)</f>
        <v>0</v>
      </c>
      <c r="O665" s="53">
        <f t="shared" si="86"/>
        <v>209.71</v>
      </c>
    </row>
    <row r="666" spans="1:15" ht="12.75" customHeight="1">
      <c r="A666" s="48">
        <v>30307031</v>
      </c>
      <c r="B666" s="48" t="s">
        <v>712</v>
      </c>
      <c r="C666" s="49">
        <v>1</v>
      </c>
      <c r="D666" s="50" t="s">
        <v>368</v>
      </c>
      <c r="E666" s="51"/>
      <c r="F666" s="52">
        <v>1</v>
      </c>
      <c r="G666" s="52">
        <v>3</v>
      </c>
      <c r="H666" s="52"/>
      <c r="I666" s="52"/>
      <c r="J666" s="52"/>
      <c r="K666" s="53">
        <f t="shared" si="84"/>
        <v>334.24</v>
      </c>
      <c r="L666" s="53">
        <f t="shared" si="85"/>
        <v>334.24</v>
      </c>
      <c r="M666" s="53">
        <f>IF(E666&gt;0,ROUND(E666*UCO!$A$14,2),0)</f>
        <v>0</v>
      </c>
      <c r="N666" s="53">
        <f>IF(I666&gt;0,ROUND(I666*Filme!$B$3,2),0)</f>
        <v>0</v>
      </c>
      <c r="O666" s="53">
        <f t="shared" si="86"/>
        <v>334.24</v>
      </c>
    </row>
    <row r="667" spans="1:15" ht="12.75" customHeight="1">
      <c r="A667" s="48">
        <v>30307040</v>
      </c>
      <c r="B667" s="48" t="s">
        <v>713</v>
      </c>
      <c r="C667" s="49">
        <v>1</v>
      </c>
      <c r="D667" s="50" t="s">
        <v>368</v>
      </c>
      <c r="E667" s="51"/>
      <c r="F667" s="52">
        <v>1</v>
      </c>
      <c r="G667" s="52">
        <v>3</v>
      </c>
      <c r="H667" s="52"/>
      <c r="I667" s="52"/>
      <c r="J667" s="52"/>
      <c r="K667" s="53">
        <f t="shared" si="84"/>
        <v>334.24</v>
      </c>
      <c r="L667" s="53">
        <f t="shared" si="85"/>
        <v>334.24</v>
      </c>
      <c r="M667" s="53">
        <f>IF(E667&gt;0,ROUND(E667*UCO!$A$14,2),0)</f>
        <v>0</v>
      </c>
      <c r="N667" s="53">
        <f>IF(I667&gt;0,ROUND(I667*Filme!$B$3,2),0)</f>
        <v>0</v>
      </c>
      <c r="O667" s="53">
        <f t="shared" si="86"/>
        <v>334.24</v>
      </c>
    </row>
    <row r="668" spans="1:15" ht="12.75" customHeight="1">
      <c r="A668" s="48">
        <v>30307058</v>
      </c>
      <c r="B668" s="48" t="s">
        <v>714</v>
      </c>
      <c r="C668" s="49">
        <v>1</v>
      </c>
      <c r="D668" s="50" t="s">
        <v>368</v>
      </c>
      <c r="E668" s="51"/>
      <c r="F668" s="52">
        <v>1</v>
      </c>
      <c r="G668" s="52">
        <v>3</v>
      </c>
      <c r="H668" s="52"/>
      <c r="I668" s="52"/>
      <c r="J668" s="52"/>
      <c r="K668" s="53">
        <f t="shared" si="84"/>
        <v>334.24</v>
      </c>
      <c r="L668" s="53">
        <f t="shared" si="85"/>
        <v>334.24</v>
      </c>
      <c r="M668" s="53">
        <f>IF(E668&gt;0,ROUND(E668*UCO!$A$14,2),0)</f>
        <v>0</v>
      </c>
      <c r="N668" s="53">
        <f>IF(I668&gt;0,ROUND(I668*Filme!$B$3,2),0)</f>
        <v>0</v>
      </c>
      <c r="O668" s="53">
        <f t="shared" si="86"/>
        <v>334.24</v>
      </c>
    </row>
    <row r="669" spans="1:15" ht="12.75" customHeight="1">
      <c r="A669" s="48">
        <v>30307066</v>
      </c>
      <c r="B669" s="48" t="s">
        <v>715</v>
      </c>
      <c r="C669" s="49">
        <v>1</v>
      </c>
      <c r="D669" s="50" t="s">
        <v>291</v>
      </c>
      <c r="E669" s="51"/>
      <c r="F669" s="52">
        <v>1</v>
      </c>
      <c r="G669" s="52">
        <v>3</v>
      </c>
      <c r="H669" s="52"/>
      <c r="I669" s="52"/>
      <c r="J669" s="52"/>
      <c r="K669" s="53">
        <f t="shared" si="84"/>
        <v>709.46</v>
      </c>
      <c r="L669" s="53">
        <f t="shared" si="85"/>
        <v>709.46</v>
      </c>
      <c r="M669" s="53">
        <f>IF(E669&gt;0,ROUND(E669*UCO!$A$14,2),0)</f>
        <v>0</v>
      </c>
      <c r="N669" s="53">
        <f>IF(I669&gt;0,ROUND(I669*Filme!$B$3,2),0)</f>
        <v>0</v>
      </c>
      <c r="O669" s="53">
        <f t="shared" si="86"/>
        <v>709.46</v>
      </c>
    </row>
    <row r="670" spans="1:15" ht="12.75" customHeight="1">
      <c r="A670" s="48">
        <v>30307074</v>
      </c>
      <c r="B670" s="48" t="s">
        <v>716</v>
      </c>
      <c r="C670" s="49">
        <v>1</v>
      </c>
      <c r="D670" s="50" t="s">
        <v>291</v>
      </c>
      <c r="E670" s="51"/>
      <c r="F670" s="52">
        <v>1</v>
      </c>
      <c r="G670" s="52">
        <v>3</v>
      </c>
      <c r="H670" s="52"/>
      <c r="I670" s="52"/>
      <c r="J670" s="52"/>
      <c r="K670" s="53">
        <f t="shared" si="84"/>
        <v>709.46</v>
      </c>
      <c r="L670" s="53">
        <f t="shared" si="85"/>
        <v>709.46</v>
      </c>
      <c r="M670" s="53">
        <f>IF(E670&gt;0,ROUND(E670*UCO!$A$14,2),0)</f>
        <v>0</v>
      </c>
      <c r="N670" s="53">
        <f>IF(I670&gt;0,ROUND(I670*Filme!$B$3,2),0)</f>
        <v>0</v>
      </c>
      <c r="O670" s="53">
        <f t="shared" si="86"/>
        <v>709.46</v>
      </c>
    </row>
    <row r="671" spans="1:15" ht="12.75" customHeight="1">
      <c r="A671" s="48">
        <v>30307082</v>
      </c>
      <c r="B671" s="48" t="s">
        <v>717</v>
      </c>
      <c r="C671" s="49">
        <v>1</v>
      </c>
      <c r="D671" s="50" t="s">
        <v>259</v>
      </c>
      <c r="E671" s="51"/>
      <c r="F671" s="52"/>
      <c r="G671" s="52">
        <v>3</v>
      </c>
      <c r="H671" s="52"/>
      <c r="I671" s="52"/>
      <c r="J671" s="52"/>
      <c r="K671" s="53">
        <f t="shared" si="84"/>
        <v>852.02</v>
      </c>
      <c r="L671" s="53">
        <f t="shared" si="85"/>
        <v>852.02</v>
      </c>
      <c r="M671" s="53">
        <f>IF(E671&gt;0,ROUND(E671*UCO!$A$14,2),0)</f>
        <v>0</v>
      </c>
      <c r="N671" s="53">
        <f>IF(I671&gt;0,ROUND(I671*Filme!$B$3,2),0)</f>
        <v>0</v>
      </c>
      <c r="O671" s="53">
        <f t="shared" si="86"/>
        <v>852.02</v>
      </c>
    </row>
    <row r="672" spans="1:15" ht="12.75" customHeight="1">
      <c r="A672" s="48">
        <v>30307090</v>
      </c>
      <c r="B672" s="48" t="s">
        <v>718</v>
      </c>
      <c r="C672" s="49">
        <v>1</v>
      </c>
      <c r="D672" s="50" t="s">
        <v>368</v>
      </c>
      <c r="E672" s="51"/>
      <c r="F672" s="52">
        <v>1</v>
      </c>
      <c r="G672" s="52">
        <v>3</v>
      </c>
      <c r="H672" s="52"/>
      <c r="I672" s="52"/>
      <c r="J672" s="52"/>
      <c r="K672" s="53">
        <f t="shared" si="84"/>
        <v>334.24</v>
      </c>
      <c r="L672" s="53">
        <f t="shared" si="85"/>
        <v>334.24</v>
      </c>
      <c r="M672" s="53">
        <f>IF(E672&gt;0,ROUND(E672*UCO!$A$14,2),0)</f>
        <v>0</v>
      </c>
      <c r="N672" s="53">
        <f>IF(I672&gt;0,ROUND(I672*Filme!$B$3,2),0)</f>
        <v>0</v>
      </c>
      <c r="O672" s="53">
        <f t="shared" si="86"/>
        <v>334.24</v>
      </c>
    </row>
    <row r="673" spans="1:15" ht="12.75" customHeight="1">
      <c r="A673" s="48">
        <v>30307104</v>
      </c>
      <c r="B673" s="48" t="s">
        <v>719</v>
      </c>
      <c r="C673" s="49">
        <v>1</v>
      </c>
      <c r="D673" s="50" t="s">
        <v>446</v>
      </c>
      <c r="E673" s="51"/>
      <c r="F673" s="52">
        <v>1</v>
      </c>
      <c r="G673" s="52">
        <v>5</v>
      </c>
      <c r="H673" s="52"/>
      <c r="I673" s="52"/>
      <c r="J673" s="52"/>
      <c r="K673" s="53">
        <f t="shared" si="84"/>
        <v>1171.51</v>
      </c>
      <c r="L673" s="53">
        <f t="shared" si="85"/>
        <v>1171.51</v>
      </c>
      <c r="M673" s="53">
        <f>IF(E673&gt;0,ROUND(E673*UCO!$A$14,2),0)</f>
        <v>0</v>
      </c>
      <c r="N673" s="53">
        <f>IF(I673&gt;0,ROUND(I673*Filme!$B$3,2),0)</f>
        <v>0</v>
      </c>
      <c r="O673" s="53">
        <f t="shared" si="86"/>
        <v>1171.51</v>
      </c>
    </row>
    <row r="674" spans="1:15" ht="12.75" customHeight="1">
      <c r="A674" s="48">
        <v>30307112</v>
      </c>
      <c r="B674" s="48" t="s">
        <v>720</v>
      </c>
      <c r="C674" s="49">
        <v>1</v>
      </c>
      <c r="D674" s="50" t="s">
        <v>291</v>
      </c>
      <c r="E674" s="51"/>
      <c r="F674" s="52">
        <v>1</v>
      </c>
      <c r="G674" s="52">
        <v>4</v>
      </c>
      <c r="H674" s="52"/>
      <c r="I674" s="52"/>
      <c r="J674" s="52"/>
      <c r="K674" s="53">
        <f t="shared" si="84"/>
        <v>709.46</v>
      </c>
      <c r="L674" s="53">
        <f t="shared" si="85"/>
        <v>709.46</v>
      </c>
      <c r="M674" s="53">
        <f>IF(E674&gt;0,ROUND(E674*UCO!$A$14,2),0)</f>
        <v>0</v>
      </c>
      <c r="N674" s="53">
        <f>IF(I674&gt;0,ROUND(I674*Filme!$B$3,2),0)</f>
        <v>0</v>
      </c>
      <c r="O674" s="53">
        <f t="shared" si="86"/>
        <v>709.46</v>
      </c>
    </row>
    <row r="675" spans="1:15">
      <c r="A675" s="48">
        <v>30307120</v>
      </c>
      <c r="B675" s="48" t="s">
        <v>721</v>
      </c>
      <c r="C675" s="49">
        <v>1</v>
      </c>
      <c r="D675" s="50" t="s">
        <v>331</v>
      </c>
      <c r="E675" s="51">
        <v>20.329999999999998</v>
      </c>
      <c r="F675" s="52">
        <v>1</v>
      </c>
      <c r="G675" s="52">
        <v>5</v>
      </c>
      <c r="H675" s="52"/>
      <c r="I675" s="52"/>
      <c r="J675" s="52"/>
      <c r="K675" s="53">
        <f t="shared" si="84"/>
        <v>1091.25</v>
      </c>
      <c r="L675" s="53">
        <f t="shared" si="85"/>
        <v>1091.25</v>
      </c>
      <c r="M675" s="53">
        <f>IF(E675&gt;0,ROUND(E675*UCO!$A$29,2),0)</f>
        <v>383.42</v>
      </c>
      <c r="N675" s="53">
        <f>IF(I675&gt;0,ROUND(I675*Filme!$B$3,2),0)</f>
        <v>0</v>
      </c>
      <c r="O675" s="53">
        <f t="shared" si="86"/>
        <v>1474.67</v>
      </c>
    </row>
    <row r="676" spans="1:15">
      <c r="A676" s="48">
        <v>30307139</v>
      </c>
      <c r="B676" s="48" t="s">
        <v>722</v>
      </c>
      <c r="C676" s="49">
        <v>1</v>
      </c>
      <c r="D676" s="50" t="s">
        <v>291</v>
      </c>
      <c r="E676" s="51"/>
      <c r="F676" s="52">
        <v>1</v>
      </c>
      <c r="G676" s="52">
        <v>2</v>
      </c>
      <c r="H676" s="52"/>
      <c r="I676" s="52"/>
      <c r="J676" s="52"/>
      <c r="K676" s="53">
        <f t="shared" si="84"/>
        <v>709.46</v>
      </c>
      <c r="L676" s="53">
        <f t="shared" si="85"/>
        <v>709.46</v>
      </c>
      <c r="M676" s="53">
        <f>IF(E676&gt;0,ROUND(E676*UCO!$A$14,2),0)</f>
        <v>0</v>
      </c>
      <c r="N676" s="53">
        <f>IF(I676&gt;0,ROUND(I676*Filme!$B$3,2),0)</f>
        <v>0</v>
      </c>
      <c r="O676" s="53">
        <f t="shared" si="86"/>
        <v>709.46</v>
      </c>
    </row>
    <row r="677" spans="1:15">
      <c r="A677" s="59">
        <v>30307147</v>
      </c>
      <c r="B677" s="59" t="s">
        <v>723</v>
      </c>
      <c r="C677" s="60">
        <v>1</v>
      </c>
      <c r="D677" s="61" t="s">
        <v>291</v>
      </c>
      <c r="E677" s="62"/>
      <c r="F677" s="63">
        <v>1</v>
      </c>
      <c r="G677" s="63">
        <v>2</v>
      </c>
      <c r="H677" s="63"/>
      <c r="I677" s="63"/>
      <c r="J677" s="64"/>
      <c r="K677" s="53">
        <f t="shared" si="84"/>
        <v>709.46</v>
      </c>
      <c r="L677" s="53">
        <f t="shared" ref="L677" si="87">C677*K677</f>
        <v>709.46</v>
      </c>
      <c r="M677" s="53">
        <f>IF(E677&gt;0,E677*#REF!,0)</f>
        <v>0</v>
      </c>
      <c r="N677" s="53">
        <f>IF(I677&gt;0,I677*#REF!,0)</f>
        <v>0</v>
      </c>
      <c r="O677" s="53">
        <f t="shared" ref="O677" si="88">ROUND(SUM(L677:N677),2)</f>
        <v>709.46</v>
      </c>
    </row>
    <row r="678" spans="1:15" ht="22.5" customHeight="1">
      <c r="A678" s="133" t="s">
        <v>724</v>
      </c>
      <c r="B678" s="133"/>
      <c r="C678" s="133"/>
      <c r="D678" s="133"/>
      <c r="E678" s="133"/>
      <c r="F678" s="133"/>
      <c r="G678" s="133"/>
      <c r="H678" s="133"/>
      <c r="I678" s="133"/>
      <c r="J678" s="133"/>
      <c r="K678" s="133"/>
      <c r="L678" s="133"/>
      <c r="M678" s="133"/>
      <c r="N678" s="133"/>
      <c r="O678" s="133"/>
    </row>
    <row r="679" spans="1:15" ht="22.5" customHeight="1">
      <c r="A679" s="129" t="s">
        <v>725</v>
      </c>
      <c r="B679" s="129"/>
      <c r="C679" s="129"/>
      <c r="D679" s="129"/>
      <c r="E679" s="129"/>
      <c r="F679" s="129"/>
      <c r="G679" s="129"/>
      <c r="H679" s="129"/>
      <c r="I679" s="129"/>
      <c r="J679" s="129"/>
      <c r="K679" s="129"/>
      <c r="L679" s="129"/>
      <c r="M679" s="129"/>
      <c r="N679" s="129"/>
      <c r="O679" s="129"/>
    </row>
    <row r="680" spans="1:15" ht="22.5" customHeight="1">
      <c r="A680" s="129" t="s">
        <v>726</v>
      </c>
      <c r="B680" s="129"/>
      <c r="C680" s="129"/>
      <c r="D680" s="129"/>
      <c r="E680" s="129"/>
      <c r="F680" s="129"/>
      <c r="G680" s="129"/>
      <c r="H680" s="129"/>
      <c r="I680" s="129"/>
      <c r="J680" s="129"/>
      <c r="K680" s="129"/>
      <c r="L680" s="129"/>
      <c r="M680" s="129"/>
      <c r="N680" s="129"/>
      <c r="O680" s="129"/>
    </row>
    <row r="681" spans="1:15" ht="27.75" customHeight="1">
      <c r="A681" s="129" t="s">
        <v>727</v>
      </c>
      <c r="B681" s="129"/>
      <c r="C681" s="129"/>
      <c r="D681" s="129"/>
      <c r="E681" s="129"/>
      <c r="F681" s="129"/>
      <c r="G681" s="129"/>
      <c r="H681" s="129"/>
      <c r="I681" s="129"/>
      <c r="J681" s="129"/>
      <c r="K681" s="129"/>
      <c r="L681" s="129"/>
      <c r="M681" s="129"/>
      <c r="N681" s="129"/>
      <c r="O681" s="129"/>
    </row>
    <row r="682" spans="1:15" ht="12.75" customHeight="1">
      <c r="A682" s="129" t="s">
        <v>728</v>
      </c>
      <c r="B682" s="129"/>
      <c r="C682" s="129"/>
      <c r="D682" s="129"/>
      <c r="E682" s="129"/>
      <c r="F682" s="129"/>
      <c r="G682" s="129"/>
      <c r="H682" s="129"/>
      <c r="I682" s="129"/>
      <c r="J682" s="129"/>
      <c r="K682" s="129"/>
      <c r="L682" s="129"/>
      <c r="M682" s="129"/>
      <c r="N682" s="129"/>
      <c r="O682" s="129"/>
    </row>
    <row r="683" spans="1:15" ht="31.5" customHeight="1">
      <c r="A683" s="131" t="s">
        <v>729</v>
      </c>
      <c r="B683" s="132"/>
      <c r="C683" s="132"/>
      <c r="D683" s="132"/>
      <c r="E683" s="132"/>
      <c r="F683" s="132"/>
      <c r="G683" s="132"/>
      <c r="H683" s="132"/>
      <c r="I683" s="132"/>
      <c r="J683" s="132"/>
      <c r="K683" s="132"/>
      <c r="L683" s="132"/>
      <c r="M683" s="132"/>
      <c r="N683" s="132"/>
      <c r="O683" s="132"/>
    </row>
    <row r="684" spans="1:15">
      <c r="A684" s="48">
        <v>30308011</v>
      </c>
      <c r="B684" s="48" t="s">
        <v>730</v>
      </c>
      <c r="C684" s="49">
        <v>1</v>
      </c>
      <c r="D684" s="50" t="s">
        <v>53</v>
      </c>
      <c r="E684" s="51"/>
      <c r="F684" s="52"/>
      <c r="G684" s="52">
        <v>1</v>
      </c>
      <c r="H684" s="52"/>
      <c r="I684" s="52"/>
      <c r="J684" s="52"/>
      <c r="K684" s="53">
        <f>VLOOKUP(D684,Porte2026Geral,24,FALSE)</f>
        <v>144.19999999999999</v>
      </c>
      <c r="L684" s="53">
        <f>ROUND(C684*K684,2)</f>
        <v>144.19999999999999</v>
      </c>
      <c r="M684" s="53">
        <f>IF(E684&gt;0,ROUND(E684*UCO!$A$14,2),0)</f>
        <v>0</v>
      </c>
      <c r="N684" s="53">
        <f>IF(I684&gt;0,ROUND(I684*Filme!$B$3,2),0)</f>
        <v>0</v>
      </c>
      <c r="O684" s="53">
        <f>ROUND(L684+M684+N684,2)</f>
        <v>144.19999999999999</v>
      </c>
    </row>
    <row r="685" spans="1:15">
      <c r="A685" s="48">
        <v>30308020</v>
      </c>
      <c r="B685" s="48" t="s">
        <v>731</v>
      </c>
      <c r="C685" s="49">
        <v>1</v>
      </c>
      <c r="D685" s="50" t="s">
        <v>335</v>
      </c>
      <c r="E685" s="51"/>
      <c r="F685" s="52"/>
      <c r="G685" s="52">
        <v>4</v>
      </c>
      <c r="H685" s="52"/>
      <c r="I685" s="52"/>
      <c r="J685" s="52"/>
      <c r="K685" s="53">
        <f>VLOOKUP(D685,Porte2026Geral,24,FALSE)</f>
        <v>991.29</v>
      </c>
      <c r="L685" s="53">
        <f>ROUND(C685*K685,2)</f>
        <v>991.29</v>
      </c>
      <c r="M685" s="53">
        <f>IF(E685&gt;0,ROUND(E685*UCO!$A$14,2),0)</f>
        <v>0</v>
      </c>
      <c r="N685" s="53">
        <f>IF(I685&gt;0,ROUND(I685*Filme!$B$3,2),0)</f>
        <v>0</v>
      </c>
      <c r="O685" s="53">
        <f>ROUND(L685+M685+N685,2)</f>
        <v>991.29</v>
      </c>
    </row>
    <row r="686" spans="1:15">
      <c r="A686" s="48">
        <v>30308038</v>
      </c>
      <c r="B686" s="48" t="s">
        <v>732</v>
      </c>
      <c r="C686" s="49">
        <v>1</v>
      </c>
      <c r="D686" s="50" t="s">
        <v>291</v>
      </c>
      <c r="E686" s="51"/>
      <c r="F686" s="52"/>
      <c r="G686" s="52">
        <v>1</v>
      </c>
      <c r="H686" s="52"/>
      <c r="I686" s="52"/>
      <c r="J686" s="52"/>
      <c r="K686" s="53">
        <f>VLOOKUP(D686,Porte2026Geral,24,FALSE)</f>
        <v>709.46</v>
      </c>
      <c r="L686" s="53">
        <f>ROUND(C686*K686,2)</f>
        <v>709.46</v>
      </c>
      <c r="M686" s="53">
        <f>IF(E686&gt;0,ROUND(E686*UCO!$A$14,2),0)</f>
        <v>0</v>
      </c>
      <c r="N686" s="53">
        <f>IF(I686&gt;0,ROUND(I686*Filme!$B$3,2),0)</f>
        <v>0</v>
      </c>
      <c r="O686" s="53">
        <f>ROUND(L686+M686+N686,2)</f>
        <v>709.46</v>
      </c>
    </row>
    <row r="687" spans="1:15" ht="25.5" customHeight="1">
      <c r="A687" s="131" t="s">
        <v>733</v>
      </c>
      <c r="B687" s="132"/>
      <c r="C687" s="132"/>
      <c r="D687" s="132"/>
      <c r="E687" s="132"/>
      <c r="F687" s="132"/>
      <c r="G687" s="132"/>
      <c r="H687" s="132"/>
      <c r="I687" s="132"/>
      <c r="J687" s="132"/>
      <c r="K687" s="132"/>
      <c r="L687" s="132"/>
      <c r="M687" s="132"/>
      <c r="N687" s="132"/>
      <c r="O687" s="132"/>
    </row>
    <row r="688" spans="1:15">
      <c r="A688" s="48">
        <v>30309018</v>
      </c>
      <c r="B688" s="48" t="s">
        <v>734</v>
      </c>
      <c r="C688" s="49">
        <v>1</v>
      </c>
      <c r="D688" s="50" t="s">
        <v>291</v>
      </c>
      <c r="E688" s="51"/>
      <c r="F688" s="52">
        <v>1</v>
      </c>
      <c r="G688" s="52">
        <v>3</v>
      </c>
      <c r="H688" s="52"/>
      <c r="I688" s="52"/>
      <c r="J688" s="52"/>
      <c r="K688" s="53">
        <f>VLOOKUP(D688,Porte2026Geral,24,FALSE)</f>
        <v>709.46</v>
      </c>
      <c r="L688" s="53">
        <f>ROUND(C688*K688,2)</f>
        <v>709.46</v>
      </c>
      <c r="M688" s="53">
        <f>IF(E688&gt;0,ROUND(E688*UCO!$A$14,2),0)</f>
        <v>0</v>
      </c>
      <c r="N688" s="53">
        <f>IF(I688&gt;0,ROUND(I688*Filme!$B$3,2),0)</f>
        <v>0</v>
      </c>
      <c r="O688" s="53">
        <f>ROUND(L688+M688+N688,2)</f>
        <v>709.46</v>
      </c>
    </row>
    <row r="689" spans="1:15">
      <c r="A689" s="48">
        <v>30309026</v>
      </c>
      <c r="B689" s="48" t="s">
        <v>735</v>
      </c>
      <c r="C689" s="49">
        <v>1</v>
      </c>
      <c r="D689" s="50" t="s">
        <v>65</v>
      </c>
      <c r="E689" s="51"/>
      <c r="F689" s="52"/>
      <c r="G689" s="52">
        <v>1</v>
      </c>
      <c r="H689" s="52"/>
      <c r="I689" s="52"/>
      <c r="J689" s="52"/>
      <c r="K689" s="53">
        <f>VLOOKUP(D689,Porte2026Geral,24,FALSE)</f>
        <v>65.56</v>
      </c>
      <c r="L689" s="53">
        <f>ROUND(C689*K689,2)</f>
        <v>65.56</v>
      </c>
      <c r="M689" s="53">
        <f>IF(E689&gt;0,ROUND(E689*UCO!$A$14,2),0)</f>
        <v>0</v>
      </c>
      <c r="N689" s="53">
        <f>IF(I689&gt;0,ROUND(I689*Filme!$B$3,2),0)</f>
        <v>0</v>
      </c>
      <c r="O689" s="53">
        <f>ROUND(L689+M689+N689,2)</f>
        <v>65.56</v>
      </c>
    </row>
    <row r="690" spans="1:15">
      <c r="A690" s="48">
        <v>30309034</v>
      </c>
      <c r="B690" s="48" t="s">
        <v>736</v>
      </c>
      <c r="C690" s="49">
        <v>1</v>
      </c>
      <c r="D690" s="50" t="s">
        <v>335</v>
      </c>
      <c r="E690" s="51"/>
      <c r="F690" s="52">
        <v>1</v>
      </c>
      <c r="G690" s="52">
        <v>5</v>
      </c>
      <c r="H690" s="52"/>
      <c r="I690" s="52"/>
      <c r="J690" s="52"/>
      <c r="K690" s="53">
        <f>VLOOKUP(D690,Porte2026Geral,24,FALSE)</f>
        <v>991.29</v>
      </c>
      <c r="L690" s="53">
        <f>ROUND(C690*K690,2)</f>
        <v>991.29</v>
      </c>
      <c r="M690" s="53">
        <f>IF(E690&gt;0,ROUND(E690*UCO!$A$14,2),0)</f>
        <v>0</v>
      </c>
      <c r="N690" s="53">
        <f>IF(I690&gt;0,ROUND(I690*Filme!$B$3,2),0)</f>
        <v>0</v>
      </c>
      <c r="O690" s="53">
        <f>ROUND(L690+M690+N690,2)</f>
        <v>991.29</v>
      </c>
    </row>
    <row r="691" spans="1:15" ht="32.25" customHeight="1">
      <c r="A691" s="131" t="s">
        <v>737</v>
      </c>
      <c r="B691" s="132"/>
      <c r="C691" s="132"/>
      <c r="D691" s="132"/>
      <c r="E691" s="132"/>
      <c r="F691" s="132"/>
      <c r="G691" s="132"/>
      <c r="H691" s="132"/>
      <c r="I691" s="132"/>
      <c r="J691" s="132"/>
      <c r="K691" s="132"/>
      <c r="L691" s="132"/>
      <c r="M691" s="132"/>
      <c r="N691" s="132"/>
      <c r="O691" s="132"/>
    </row>
    <row r="692" spans="1:15">
      <c r="A692" s="48">
        <v>30310016</v>
      </c>
      <c r="B692" s="48" t="s">
        <v>738</v>
      </c>
      <c r="C692" s="49">
        <v>1</v>
      </c>
      <c r="D692" s="50" t="s">
        <v>245</v>
      </c>
      <c r="E692" s="51"/>
      <c r="F692" s="52"/>
      <c r="G692" s="52">
        <v>1</v>
      </c>
      <c r="H692" s="52"/>
      <c r="I692" s="52"/>
      <c r="J692" s="52"/>
      <c r="K692" s="53">
        <f t="shared" ref="K692:K701" si="89">VLOOKUP(D692,Porte2026Geral,24,FALSE)</f>
        <v>275.27999999999997</v>
      </c>
      <c r="L692" s="53">
        <f t="shared" ref="L692:L701" si="90">ROUND(C692*K692,2)</f>
        <v>275.27999999999997</v>
      </c>
      <c r="M692" s="53">
        <f>IF(E692&gt;0,ROUND(E692*UCO!$A$14,2),0)</f>
        <v>0</v>
      </c>
      <c r="N692" s="53">
        <f>IF(I692&gt;0,ROUND(I692*Filme!$B$3,2),0)</f>
        <v>0</v>
      </c>
      <c r="O692" s="53">
        <f t="shared" ref="O692:O701" si="91">ROUND(L692+M692+N692,2)</f>
        <v>275.27999999999997</v>
      </c>
    </row>
    <row r="693" spans="1:15">
      <c r="A693" s="48">
        <v>30310024</v>
      </c>
      <c r="B693" s="48" t="s">
        <v>739</v>
      </c>
      <c r="C693" s="49">
        <v>1</v>
      </c>
      <c r="D693" s="50" t="s">
        <v>368</v>
      </c>
      <c r="E693" s="51"/>
      <c r="F693" s="52">
        <v>1</v>
      </c>
      <c r="G693" s="52">
        <v>2</v>
      </c>
      <c r="H693" s="52"/>
      <c r="I693" s="52"/>
      <c r="J693" s="52"/>
      <c r="K693" s="53">
        <f t="shared" si="89"/>
        <v>334.24</v>
      </c>
      <c r="L693" s="53">
        <f t="shared" si="90"/>
        <v>334.24</v>
      </c>
      <c r="M693" s="53">
        <f>IF(E693&gt;0,ROUND(E693*UCO!$A$14,2),0)</f>
        <v>0</v>
      </c>
      <c r="N693" s="53">
        <f>IF(I693&gt;0,ROUND(I693*Filme!$B$3,2),0)</f>
        <v>0</v>
      </c>
      <c r="O693" s="53">
        <f t="shared" si="91"/>
        <v>334.24</v>
      </c>
    </row>
    <row r="694" spans="1:15">
      <c r="A694" s="48">
        <v>30310032</v>
      </c>
      <c r="B694" s="48" t="s">
        <v>740</v>
      </c>
      <c r="C694" s="49">
        <v>1</v>
      </c>
      <c r="D694" s="50" t="s">
        <v>382</v>
      </c>
      <c r="E694" s="51"/>
      <c r="F694" s="52">
        <v>1</v>
      </c>
      <c r="G694" s="52">
        <v>4</v>
      </c>
      <c r="H694" s="52"/>
      <c r="I694" s="52"/>
      <c r="J694" s="52"/>
      <c r="K694" s="53">
        <f t="shared" si="89"/>
        <v>766.81</v>
      </c>
      <c r="L694" s="53">
        <f t="shared" si="90"/>
        <v>766.81</v>
      </c>
      <c r="M694" s="53">
        <f>IF(E694&gt;0,ROUND(E694*UCO!$A$14,2),0)</f>
        <v>0</v>
      </c>
      <c r="N694" s="53">
        <f>IF(I694&gt;0,ROUND(I694*Filme!$B$3,2),0)</f>
        <v>0</v>
      </c>
      <c r="O694" s="53">
        <f t="shared" si="91"/>
        <v>766.81</v>
      </c>
    </row>
    <row r="695" spans="1:15">
      <c r="A695" s="48">
        <v>30310040</v>
      </c>
      <c r="B695" s="48" t="s">
        <v>741</v>
      </c>
      <c r="C695" s="49">
        <v>1</v>
      </c>
      <c r="D695" s="50" t="s">
        <v>259</v>
      </c>
      <c r="E695" s="51"/>
      <c r="F695" s="52">
        <v>1</v>
      </c>
      <c r="G695" s="52">
        <v>4</v>
      </c>
      <c r="H695" s="52"/>
      <c r="I695" s="52"/>
      <c r="J695" s="52"/>
      <c r="K695" s="53">
        <f t="shared" si="89"/>
        <v>852.02</v>
      </c>
      <c r="L695" s="53">
        <f t="shared" si="90"/>
        <v>852.02</v>
      </c>
      <c r="M695" s="53">
        <f>IF(E695&gt;0,ROUND(E695*UCO!$A$14,2),0)</f>
        <v>0</v>
      </c>
      <c r="N695" s="53">
        <f>IF(I695&gt;0,ROUND(I695*Filme!$B$3,2),0)</f>
        <v>0</v>
      </c>
      <c r="O695" s="53">
        <f t="shared" si="91"/>
        <v>852.02</v>
      </c>
    </row>
    <row r="696" spans="1:15">
      <c r="A696" s="48">
        <v>30310059</v>
      </c>
      <c r="B696" s="48" t="s">
        <v>742</v>
      </c>
      <c r="C696" s="49">
        <v>1</v>
      </c>
      <c r="D696" s="50" t="s">
        <v>368</v>
      </c>
      <c r="E696" s="51"/>
      <c r="F696" s="52">
        <v>1</v>
      </c>
      <c r="G696" s="52">
        <v>4</v>
      </c>
      <c r="H696" s="52"/>
      <c r="I696" s="52"/>
      <c r="J696" s="52"/>
      <c r="K696" s="53">
        <f t="shared" si="89"/>
        <v>334.24</v>
      </c>
      <c r="L696" s="53">
        <f t="shared" si="90"/>
        <v>334.24</v>
      </c>
      <c r="M696" s="53">
        <f>IF(E696&gt;0,ROUND(E696*UCO!$A$14,2),0)</f>
        <v>0</v>
      </c>
      <c r="N696" s="53">
        <f>IF(I696&gt;0,ROUND(I696*Filme!$B$3,2),0)</f>
        <v>0</v>
      </c>
      <c r="O696" s="53">
        <f t="shared" si="91"/>
        <v>334.24</v>
      </c>
    </row>
    <row r="697" spans="1:15">
      <c r="A697" s="48">
        <v>30310067</v>
      </c>
      <c r="B697" s="48" t="s">
        <v>743</v>
      </c>
      <c r="C697" s="49">
        <v>1</v>
      </c>
      <c r="D697" s="50" t="s">
        <v>368</v>
      </c>
      <c r="E697" s="51"/>
      <c r="F697" s="52"/>
      <c r="G697" s="52">
        <v>2</v>
      </c>
      <c r="H697" s="52"/>
      <c r="I697" s="52"/>
      <c r="J697" s="52"/>
      <c r="K697" s="53">
        <f t="shared" si="89"/>
        <v>334.24</v>
      </c>
      <c r="L697" s="53">
        <f t="shared" si="90"/>
        <v>334.24</v>
      </c>
      <c r="M697" s="53">
        <f>IF(E697&gt;0,ROUND(E697*UCO!$A$14,2),0)</f>
        <v>0</v>
      </c>
      <c r="N697" s="53">
        <f>IF(I697&gt;0,ROUND(I697*Filme!$B$3,2),0)</f>
        <v>0</v>
      </c>
      <c r="O697" s="53">
        <f t="shared" si="91"/>
        <v>334.24</v>
      </c>
    </row>
    <row r="698" spans="1:15">
      <c r="A698" s="48">
        <v>30310075</v>
      </c>
      <c r="B698" s="48" t="s">
        <v>744</v>
      </c>
      <c r="C698" s="49">
        <v>1</v>
      </c>
      <c r="D698" s="50" t="s">
        <v>335</v>
      </c>
      <c r="E698" s="51"/>
      <c r="F698" s="52">
        <v>1</v>
      </c>
      <c r="G698" s="52">
        <v>5</v>
      </c>
      <c r="H698" s="52"/>
      <c r="I698" s="52"/>
      <c r="J698" s="52"/>
      <c r="K698" s="53">
        <f t="shared" si="89"/>
        <v>991.29</v>
      </c>
      <c r="L698" s="53">
        <f t="shared" si="90"/>
        <v>991.29</v>
      </c>
      <c r="M698" s="53">
        <f>IF(E698&gt;0,ROUND(E698*UCO!$A$14,2),0)</f>
        <v>0</v>
      </c>
      <c r="N698" s="53">
        <f>IF(I698&gt;0,ROUND(I698*Filme!$B$3,2),0)</f>
        <v>0</v>
      </c>
      <c r="O698" s="53">
        <f t="shared" si="91"/>
        <v>991.29</v>
      </c>
    </row>
    <row r="699" spans="1:15">
      <c r="A699" s="48">
        <v>30310083</v>
      </c>
      <c r="B699" s="48" t="s">
        <v>745</v>
      </c>
      <c r="C699" s="49">
        <v>1</v>
      </c>
      <c r="D699" s="50" t="s">
        <v>368</v>
      </c>
      <c r="E699" s="51"/>
      <c r="F699" s="52"/>
      <c r="G699" s="52">
        <v>2</v>
      </c>
      <c r="H699" s="52"/>
      <c r="I699" s="52"/>
      <c r="J699" s="52"/>
      <c r="K699" s="53">
        <f t="shared" si="89"/>
        <v>334.24</v>
      </c>
      <c r="L699" s="53">
        <f t="shared" si="90"/>
        <v>334.24</v>
      </c>
      <c r="M699" s="53">
        <f>IF(E699&gt;0,ROUND(E699*UCO!$A$14,2),0)</f>
        <v>0</v>
      </c>
      <c r="N699" s="53">
        <f>IF(I699&gt;0,ROUND(I699*Filme!$B$3,2),0)</f>
        <v>0</v>
      </c>
      <c r="O699" s="53">
        <f t="shared" si="91"/>
        <v>334.24</v>
      </c>
    </row>
    <row r="700" spans="1:15">
      <c r="A700" s="48">
        <v>30310091</v>
      </c>
      <c r="B700" s="48" t="s">
        <v>746</v>
      </c>
      <c r="C700" s="49">
        <v>1</v>
      </c>
      <c r="D700" s="50" t="s">
        <v>331</v>
      </c>
      <c r="E700" s="51"/>
      <c r="F700" s="52"/>
      <c r="G700" s="52">
        <v>5</v>
      </c>
      <c r="H700" s="52"/>
      <c r="I700" s="52"/>
      <c r="J700" s="52"/>
      <c r="K700" s="53">
        <f t="shared" si="89"/>
        <v>1091.25</v>
      </c>
      <c r="L700" s="53">
        <f t="shared" si="90"/>
        <v>1091.25</v>
      </c>
      <c r="M700" s="53">
        <f>IF(E700&gt;0,ROUND(E700*UCO!$A$14,2),0)</f>
        <v>0</v>
      </c>
      <c r="N700" s="53">
        <f>IF(I700&gt;0,ROUND(I700*Filme!$B$3,2),0)</f>
        <v>0</v>
      </c>
      <c r="O700" s="53">
        <f t="shared" si="91"/>
        <v>1091.25</v>
      </c>
    </row>
    <row r="701" spans="1:15">
      <c r="A701" s="48">
        <v>30310105</v>
      </c>
      <c r="B701" s="48" t="s">
        <v>747</v>
      </c>
      <c r="C701" s="49">
        <v>1</v>
      </c>
      <c r="D701" s="50" t="s">
        <v>368</v>
      </c>
      <c r="E701" s="51"/>
      <c r="F701" s="52">
        <v>1</v>
      </c>
      <c r="G701" s="52">
        <v>3</v>
      </c>
      <c r="H701" s="52"/>
      <c r="I701" s="52"/>
      <c r="J701" s="52"/>
      <c r="K701" s="53">
        <f t="shared" si="89"/>
        <v>334.24</v>
      </c>
      <c r="L701" s="53">
        <f t="shared" si="90"/>
        <v>334.24</v>
      </c>
      <c r="M701" s="53">
        <f>IF(E701&gt;0,ROUND(E701*UCO!$A$14,2),0)</f>
        <v>0</v>
      </c>
      <c r="N701" s="53">
        <f>IF(I701&gt;0,ROUND(I701*Filme!$B$3,2),0)</f>
        <v>0</v>
      </c>
      <c r="O701" s="53">
        <f t="shared" si="91"/>
        <v>334.24</v>
      </c>
    </row>
    <row r="702" spans="1:15">
      <c r="A702" s="48">
        <v>30310113</v>
      </c>
      <c r="B702" s="48" t="s">
        <v>748</v>
      </c>
      <c r="C702" s="49">
        <v>1</v>
      </c>
      <c r="D702" s="50" t="s">
        <v>368</v>
      </c>
      <c r="E702" s="51"/>
      <c r="F702" s="52"/>
      <c r="G702" s="52">
        <v>3</v>
      </c>
      <c r="H702" s="52"/>
      <c r="I702" s="52"/>
      <c r="J702" s="52"/>
      <c r="K702" s="53">
        <f t="shared" ref="K702" si="92">VLOOKUP(D702,Porte2026Geral,24,FALSE)</f>
        <v>334.24</v>
      </c>
      <c r="L702" s="53">
        <f t="shared" ref="L702:L703" si="93">ROUND(C702*K702,2)</f>
        <v>334.24</v>
      </c>
      <c r="M702" s="53">
        <f>IF(E702&gt;0,ROUND(E702*UCO!$A$14,2),0)</f>
        <v>0</v>
      </c>
      <c r="N702" s="53">
        <f>IF(I702&gt;0,ROUND(I702*Filme!$B$3,2),0)</f>
        <v>0</v>
      </c>
      <c r="O702" s="53">
        <f t="shared" ref="O702:O703" si="94">ROUND(L702+M702+N702,2)</f>
        <v>334.24</v>
      </c>
    </row>
    <row r="703" spans="1:15">
      <c r="A703" s="59">
        <v>30310172</v>
      </c>
      <c r="B703" s="59" t="s">
        <v>749</v>
      </c>
      <c r="C703" s="60">
        <v>1</v>
      </c>
      <c r="D703" s="61" t="s">
        <v>305</v>
      </c>
      <c r="E703" s="62"/>
      <c r="F703" s="63">
        <v>1</v>
      </c>
      <c r="G703" s="63">
        <v>4</v>
      </c>
      <c r="H703" s="63"/>
      <c r="I703" s="63"/>
      <c r="J703" s="64"/>
      <c r="K703" s="53">
        <f t="shared" ref="K703" si="95">VLOOKUP(D703,PORTES2026,21,FALSE())</f>
        <v>802.86</v>
      </c>
      <c r="L703" s="53">
        <f t="shared" si="93"/>
        <v>802.86</v>
      </c>
      <c r="M703" s="53">
        <f>IF(E703&gt;0,ROUND(E703*#REF!,2),0)</f>
        <v>0</v>
      </c>
      <c r="N703" s="53">
        <f>IF(I703&gt;0,ROUND(I703*#REF!,2),0)</f>
        <v>0</v>
      </c>
      <c r="O703" s="53">
        <f t="shared" si="94"/>
        <v>802.86</v>
      </c>
    </row>
    <row r="704" spans="1:15" ht="29.25" customHeight="1">
      <c r="A704" s="131" t="s">
        <v>750</v>
      </c>
      <c r="B704" s="132"/>
      <c r="C704" s="132"/>
      <c r="D704" s="132"/>
      <c r="E704" s="132"/>
      <c r="F704" s="132"/>
      <c r="G704" s="132"/>
      <c r="H704" s="132"/>
      <c r="I704" s="132"/>
      <c r="J704" s="132"/>
      <c r="K704" s="132"/>
      <c r="L704" s="132"/>
      <c r="M704" s="132"/>
      <c r="N704" s="132"/>
      <c r="O704" s="132"/>
    </row>
    <row r="705" spans="1:15">
      <c r="A705" s="48">
        <v>30311012</v>
      </c>
      <c r="B705" s="48" t="s">
        <v>751</v>
      </c>
      <c r="C705" s="49">
        <v>1</v>
      </c>
      <c r="D705" s="50" t="s">
        <v>53</v>
      </c>
      <c r="E705" s="51"/>
      <c r="F705" s="52"/>
      <c r="G705" s="52">
        <v>2</v>
      </c>
      <c r="H705" s="52"/>
      <c r="I705" s="52"/>
      <c r="J705" s="52"/>
      <c r="K705" s="53">
        <f>VLOOKUP(D705,Porte2026Geral,24,FALSE)</f>
        <v>144.19999999999999</v>
      </c>
      <c r="L705" s="53">
        <f>ROUND(C705*K705,2)</f>
        <v>144.19999999999999</v>
      </c>
      <c r="M705" s="53">
        <f>IF(E705&gt;0,ROUND(E705*UCO!$A$14,2),0)</f>
        <v>0</v>
      </c>
      <c r="N705" s="53">
        <f>IF(I705&gt;0,ROUND(I705*Filme!$B$3,2),0)</f>
        <v>0</v>
      </c>
      <c r="O705" s="53">
        <f>ROUND(L705+M705+N705,2)</f>
        <v>144.19999999999999</v>
      </c>
    </row>
    <row r="706" spans="1:15">
      <c r="A706" s="48">
        <v>30311020</v>
      </c>
      <c r="B706" s="48" t="s">
        <v>752</v>
      </c>
      <c r="C706" s="49">
        <v>1</v>
      </c>
      <c r="D706" s="50" t="s">
        <v>291</v>
      </c>
      <c r="E706" s="51"/>
      <c r="F706" s="52">
        <v>1</v>
      </c>
      <c r="G706" s="52">
        <v>4</v>
      </c>
      <c r="H706" s="52"/>
      <c r="I706" s="52"/>
      <c r="J706" s="52"/>
      <c r="K706" s="53">
        <f>VLOOKUP(D706,Porte2026Geral,24,FALSE)</f>
        <v>709.46</v>
      </c>
      <c r="L706" s="53">
        <f>ROUND(C706*K706,2)</f>
        <v>709.46</v>
      </c>
      <c r="M706" s="53">
        <f>IF(E706&gt;0,ROUND(E706*UCO!$A$14,2),0)</f>
        <v>0</v>
      </c>
      <c r="N706" s="53">
        <f>IF(I706&gt;0,ROUND(I706*Filme!$B$3,2),0)</f>
        <v>0</v>
      </c>
      <c r="O706" s="53">
        <f>ROUND(L706+M706+N706,2)</f>
        <v>709.46</v>
      </c>
    </row>
    <row r="707" spans="1:15">
      <c r="A707" s="48">
        <v>30311039</v>
      </c>
      <c r="B707" s="48" t="s">
        <v>753</v>
      </c>
      <c r="C707" s="49">
        <v>1</v>
      </c>
      <c r="D707" s="50" t="s">
        <v>382</v>
      </c>
      <c r="E707" s="51"/>
      <c r="F707" s="52">
        <v>1</v>
      </c>
      <c r="G707" s="52">
        <v>4</v>
      </c>
      <c r="H707" s="52"/>
      <c r="I707" s="52"/>
      <c r="J707" s="52"/>
      <c r="K707" s="53">
        <f>VLOOKUP(D707,Porte2026Geral,24,FALSE)</f>
        <v>766.81</v>
      </c>
      <c r="L707" s="53">
        <f>ROUND(C707*K707,2)</f>
        <v>766.81</v>
      </c>
      <c r="M707" s="53">
        <f>IF(E707&gt;0,ROUND(E707*UCO!$A$14,2),0)</f>
        <v>0</v>
      </c>
      <c r="N707" s="53">
        <f>IF(I707&gt;0,ROUND(I707*Filme!$B$3,2),0)</f>
        <v>0</v>
      </c>
      <c r="O707" s="53">
        <f>ROUND(L707+M707+N707,2)</f>
        <v>766.81</v>
      </c>
    </row>
    <row r="708" spans="1:15">
      <c r="A708" s="48">
        <v>30311047</v>
      </c>
      <c r="B708" s="48" t="s">
        <v>754</v>
      </c>
      <c r="C708" s="49">
        <v>1</v>
      </c>
      <c r="D708" s="50" t="s">
        <v>291</v>
      </c>
      <c r="E708" s="51"/>
      <c r="F708" s="52">
        <v>1</v>
      </c>
      <c r="G708" s="52">
        <v>4</v>
      </c>
      <c r="H708" s="52"/>
      <c r="I708" s="52"/>
      <c r="J708" s="52"/>
      <c r="K708" s="53">
        <f>VLOOKUP(D708,Porte2026Geral,24,FALSE)</f>
        <v>709.46</v>
      </c>
      <c r="L708" s="53">
        <f>ROUND(C708*K708,2)</f>
        <v>709.46</v>
      </c>
      <c r="M708" s="53">
        <f>IF(E708&gt;0,ROUND(E708*UCO!$A$14,2),0)</f>
        <v>0</v>
      </c>
      <c r="N708" s="53">
        <f>IF(I708&gt;0,ROUND(I708*Filme!$B$3,2),0)</f>
        <v>0</v>
      </c>
      <c r="O708" s="53">
        <f>ROUND(L708+M708+N708,2)</f>
        <v>709.46</v>
      </c>
    </row>
    <row r="709" spans="1:15">
      <c r="A709" s="48">
        <v>30311055</v>
      </c>
      <c r="B709" s="48" t="s">
        <v>755</v>
      </c>
      <c r="C709" s="49">
        <v>1</v>
      </c>
      <c r="D709" s="50" t="s">
        <v>70</v>
      </c>
      <c r="E709" s="51"/>
      <c r="F709" s="52"/>
      <c r="G709" s="52">
        <v>0</v>
      </c>
      <c r="H709" s="52"/>
      <c r="I709" s="52"/>
      <c r="J709" s="52"/>
      <c r="K709" s="53">
        <f>VLOOKUP(D709,Porte2026Geral,24,FALSE)</f>
        <v>209.71</v>
      </c>
      <c r="L709" s="53">
        <f>ROUND(C709*K709,2)</f>
        <v>209.71</v>
      </c>
      <c r="M709" s="53">
        <f>IF(E709&gt;0,ROUND(E709*UCO!$A$14,2),0)</f>
        <v>0</v>
      </c>
      <c r="N709" s="53">
        <f>IF(I709&gt;0,ROUND(I709*Filme!$B$3,2),0)</f>
        <v>0</v>
      </c>
      <c r="O709" s="53">
        <f>ROUND(L709+M709+N709,2)</f>
        <v>209.71</v>
      </c>
    </row>
    <row r="710" spans="1:15" ht="33" customHeight="1">
      <c r="A710" s="131" t="s">
        <v>756</v>
      </c>
      <c r="B710" s="132"/>
      <c r="C710" s="132"/>
      <c r="D710" s="132"/>
      <c r="E710" s="132"/>
      <c r="F710" s="132"/>
      <c r="G710" s="132"/>
      <c r="H710" s="132"/>
      <c r="I710" s="132"/>
      <c r="J710" s="132"/>
      <c r="K710" s="132"/>
      <c r="L710" s="132"/>
      <c r="M710" s="132"/>
      <c r="N710" s="132"/>
      <c r="O710" s="132"/>
    </row>
    <row r="711" spans="1:15">
      <c r="A711" s="48">
        <v>30312019</v>
      </c>
      <c r="B711" s="48" t="s">
        <v>757</v>
      </c>
      <c r="C711" s="49">
        <v>1</v>
      </c>
      <c r="D711" s="50" t="s">
        <v>291</v>
      </c>
      <c r="E711" s="51"/>
      <c r="F711" s="52">
        <v>1</v>
      </c>
      <c r="G711" s="52">
        <v>3</v>
      </c>
      <c r="H711" s="52"/>
      <c r="I711" s="52"/>
      <c r="J711" s="52"/>
      <c r="K711" s="53">
        <f t="shared" ref="K711:K723" si="96">VLOOKUP(D711,Porte2026Geral,24,FALSE)</f>
        <v>709.46</v>
      </c>
      <c r="L711" s="53">
        <f t="shared" ref="L711:L723" si="97">ROUND(C711*K711,2)</f>
        <v>709.46</v>
      </c>
      <c r="M711" s="53">
        <f>IF(E711&gt;0,ROUND(E711*UCO!$A$14,2),0)</f>
        <v>0</v>
      </c>
      <c r="N711" s="53">
        <f>IF(I711&gt;0,ROUND(I711*Filme!$B$3,2),0)</f>
        <v>0</v>
      </c>
      <c r="O711" s="53">
        <f t="shared" ref="O711:O723" si="98">ROUND(L711+M711+N711,2)</f>
        <v>709.46</v>
      </c>
    </row>
    <row r="712" spans="1:15">
      <c r="A712" s="48">
        <v>30312027</v>
      </c>
      <c r="B712" s="48" t="s">
        <v>758</v>
      </c>
      <c r="C712" s="49">
        <v>1</v>
      </c>
      <c r="D712" s="50" t="s">
        <v>245</v>
      </c>
      <c r="E712" s="51"/>
      <c r="F712" s="52">
        <v>1</v>
      </c>
      <c r="G712" s="52">
        <v>4</v>
      </c>
      <c r="H712" s="52"/>
      <c r="I712" s="52"/>
      <c r="J712" s="52"/>
      <c r="K712" s="53">
        <f t="shared" si="96"/>
        <v>275.27999999999997</v>
      </c>
      <c r="L712" s="53">
        <f t="shared" si="97"/>
        <v>275.27999999999997</v>
      </c>
      <c r="M712" s="53">
        <f>IF(E712&gt;0,ROUND(E712*UCO!$A$14,2),0)</f>
        <v>0</v>
      </c>
      <c r="N712" s="53">
        <f>IF(I712&gt;0,ROUND(I712*Filme!$B$3,2),0)</f>
        <v>0</v>
      </c>
      <c r="O712" s="53">
        <f t="shared" si="98"/>
        <v>275.27999999999997</v>
      </c>
    </row>
    <row r="713" spans="1:15">
      <c r="A713" s="48">
        <v>30312035</v>
      </c>
      <c r="B713" s="48" t="s">
        <v>759</v>
      </c>
      <c r="C713" s="49">
        <v>1</v>
      </c>
      <c r="D713" s="50" t="s">
        <v>331</v>
      </c>
      <c r="E713" s="51"/>
      <c r="F713" s="52">
        <v>1</v>
      </c>
      <c r="G713" s="52">
        <v>4</v>
      </c>
      <c r="H713" s="52"/>
      <c r="I713" s="52"/>
      <c r="J713" s="52"/>
      <c r="K713" s="53">
        <f t="shared" si="96"/>
        <v>1091.25</v>
      </c>
      <c r="L713" s="53">
        <f t="shared" si="97"/>
        <v>1091.25</v>
      </c>
      <c r="M713" s="53">
        <f>IF(E713&gt;0,ROUND(E713*UCO!$A$14,2),0)</f>
        <v>0</v>
      </c>
      <c r="N713" s="53">
        <f>IF(I713&gt;0,ROUND(I713*Filme!$B$3,2),0)</f>
        <v>0</v>
      </c>
      <c r="O713" s="53">
        <f t="shared" si="98"/>
        <v>1091.25</v>
      </c>
    </row>
    <row r="714" spans="1:15">
      <c r="A714" s="48">
        <v>30312043</v>
      </c>
      <c r="B714" s="48" t="s">
        <v>760</v>
      </c>
      <c r="C714" s="49">
        <v>1</v>
      </c>
      <c r="D714" s="50" t="s">
        <v>368</v>
      </c>
      <c r="E714" s="51">
        <v>4.9800000000000004</v>
      </c>
      <c r="F714" s="52"/>
      <c r="G714" s="52">
        <v>2</v>
      </c>
      <c r="H714" s="52"/>
      <c r="I714" s="52"/>
      <c r="J714" s="52"/>
      <c r="K714" s="53">
        <f t="shared" si="96"/>
        <v>334.24</v>
      </c>
      <c r="L714" s="53">
        <f t="shared" si="97"/>
        <v>334.24</v>
      </c>
      <c r="M714" s="53">
        <f>IF(E714&gt;0,ROUND(E714*UCO!$A$29,2),0)</f>
        <v>93.92</v>
      </c>
      <c r="N714" s="53">
        <f>IF(I714&gt;0,ROUND(I714*Filme!$B$3,2),0)</f>
        <v>0</v>
      </c>
      <c r="O714" s="53">
        <f t="shared" si="98"/>
        <v>428.16</v>
      </c>
    </row>
    <row r="715" spans="1:15">
      <c r="A715" s="48">
        <v>30312051</v>
      </c>
      <c r="B715" s="48" t="s">
        <v>761</v>
      </c>
      <c r="C715" s="49">
        <v>1</v>
      </c>
      <c r="D715" s="50" t="s">
        <v>245</v>
      </c>
      <c r="E715" s="51"/>
      <c r="F715" s="52"/>
      <c r="G715" s="52">
        <v>4</v>
      </c>
      <c r="H715" s="52"/>
      <c r="I715" s="52"/>
      <c r="J715" s="52"/>
      <c r="K715" s="53">
        <f t="shared" si="96"/>
        <v>275.27999999999997</v>
      </c>
      <c r="L715" s="53">
        <f t="shared" si="97"/>
        <v>275.27999999999997</v>
      </c>
      <c r="M715" s="53">
        <f>IF(E715&gt;0,ROUND(E715*UCO!$A$21,2),0)</f>
        <v>0</v>
      </c>
      <c r="N715" s="53">
        <f>IF(I715&gt;0,ROUND(I715*Filme!$B$3,2),0)</f>
        <v>0</v>
      </c>
      <c r="O715" s="53">
        <f t="shared" si="98"/>
        <v>275.27999999999997</v>
      </c>
    </row>
    <row r="716" spans="1:15">
      <c r="A716" s="48">
        <v>30312060</v>
      </c>
      <c r="B716" s="48" t="s">
        <v>762</v>
      </c>
      <c r="C716" s="49">
        <v>1</v>
      </c>
      <c r="D716" s="50" t="s">
        <v>241</v>
      </c>
      <c r="E716" s="51">
        <v>0.99</v>
      </c>
      <c r="F716" s="52">
        <v>1</v>
      </c>
      <c r="G716" s="52">
        <v>2</v>
      </c>
      <c r="H716" s="52"/>
      <c r="I716" s="52"/>
      <c r="J716" s="52"/>
      <c r="K716" s="53">
        <f t="shared" si="96"/>
        <v>542.33000000000004</v>
      </c>
      <c r="L716" s="53">
        <f t="shared" si="97"/>
        <v>542.33000000000004</v>
      </c>
      <c r="M716" s="53">
        <f>IF(E716&gt;0,ROUND(E716*UCO!$A$29,2),0)</f>
        <v>18.670000000000002</v>
      </c>
      <c r="N716" s="53">
        <f>IF(I716&gt;0,ROUND(I716*Filme!$B$3,2),0)</f>
        <v>0</v>
      </c>
      <c r="O716" s="53">
        <f t="shared" si="98"/>
        <v>561</v>
      </c>
    </row>
    <row r="717" spans="1:15">
      <c r="A717" s="48">
        <v>30312078</v>
      </c>
      <c r="B717" s="48" t="s">
        <v>763</v>
      </c>
      <c r="C717" s="49">
        <v>1</v>
      </c>
      <c r="D717" s="50" t="s">
        <v>245</v>
      </c>
      <c r="E717" s="51"/>
      <c r="F717" s="52">
        <v>1</v>
      </c>
      <c r="G717" s="52">
        <v>2</v>
      </c>
      <c r="H717" s="52"/>
      <c r="I717" s="52"/>
      <c r="J717" s="52"/>
      <c r="K717" s="53">
        <f t="shared" si="96"/>
        <v>275.27999999999997</v>
      </c>
      <c r="L717" s="53">
        <f t="shared" si="97"/>
        <v>275.27999999999997</v>
      </c>
      <c r="M717" s="53">
        <f>IF(E717&gt;0,ROUND(E717*UCO!$A$14,2),0)</f>
        <v>0</v>
      </c>
      <c r="N717" s="53">
        <f>IF(I717&gt;0,ROUND(I717*Filme!$B$3,2),0)</f>
        <v>0</v>
      </c>
      <c r="O717" s="53">
        <f t="shared" si="98"/>
        <v>275.27999999999997</v>
      </c>
    </row>
    <row r="718" spans="1:15">
      <c r="A718" s="48">
        <v>30312086</v>
      </c>
      <c r="B718" s="48" t="s">
        <v>764</v>
      </c>
      <c r="C718" s="49">
        <v>1</v>
      </c>
      <c r="D718" s="50" t="s">
        <v>335</v>
      </c>
      <c r="E718" s="51"/>
      <c r="F718" s="52">
        <v>1</v>
      </c>
      <c r="G718" s="52">
        <v>5</v>
      </c>
      <c r="H718" s="52"/>
      <c r="I718" s="52"/>
      <c r="J718" s="52"/>
      <c r="K718" s="53">
        <f t="shared" si="96"/>
        <v>991.29</v>
      </c>
      <c r="L718" s="53">
        <f t="shared" si="97"/>
        <v>991.29</v>
      </c>
      <c r="M718" s="53">
        <f>IF(E718&gt;0,ROUND(E718*UCO!$A$14,2),0)</f>
        <v>0</v>
      </c>
      <c r="N718" s="53">
        <f>IF(I718&gt;0,ROUND(I718*Filme!$B$3,2),0)</f>
        <v>0</v>
      </c>
      <c r="O718" s="53">
        <f t="shared" si="98"/>
        <v>991.29</v>
      </c>
    </row>
    <row r="719" spans="1:15">
      <c r="A719" s="48">
        <v>30312094</v>
      </c>
      <c r="B719" s="48" t="s">
        <v>765</v>
      </c>
      <c r="C719" s="49">
        <v>1</v>
      </c>
      <c r="D719" s="50" t="s">
        <v>241</v>
      </c>
      <c r="E719" s="51"/>
      <c r="F719" s="52"/>
      <c r="G719" s="52">
        <v>3</v>
      </c>
      <c r="H719" s="52"/>
      <c r="I719" s="52"/>
      <c r="J719" s="52"/>
      <c r="K719" s="53">
        <f t="shared" si="96"/>
        <v>542.33000000000004</v>
      </c>
      <c r="L719" s="53">
        <f t="shared" si="97"/>
        <v>542.33000000000004</v>
      </c>
      <c r="M719" s="53">
        <f>IF(E719&gt;0,ROUND(E719*UCO!$A$14,2),0)</f>
        <v>0</v>
      </c>
      <c r="N719" s="53">
        <f>IF(I719&gt;0,ROUND(I719*Filme!$B$3,2),0)</f>
        <v>0</v>
      </c>
      <c r="O719" s="53">
        <f t="shared" si="98"/>
        <v>542.33000000000004</v>
      </c>
    </row>
    <row r="720" spans="1:15">
      <c r="A720" s="48">
        <v>30312108</v>
      </c>
      <c r="B720" s="48" t="s">
        <v>766</v>
      </c>
      <c r="C720" s="49">
        <v>1</v>
      </c>
      <c r="D720" s="50" t="s">
        <v>245</v>
      </c>
      <c r="E720" s="51"/>
      <c r="F720" s="52">
        <v>2</v>
      </c>
      <c r="G720" s="52"/>
      <c r="H720" s="52"/>
      <c r="I720" s="52"/>
      <c r="J720" s="52"/>
      <c r="K720" s="53">
        <f t="shared" si="96"/>
        <v>275.27999999999997</v>
      </c>
      <c r="L720" s="53">
        <f t="shared" si="97"/>
        <v>275.27999999999997</v>
      </c>
      <c r="M720" s="53">
        <f>IF(E720&gt;0,ROUND(E720*UCO!$A$14,2),0)</f>
        <v>0</v>
      </c>
      <c r="N720" s="53">
        <f>IF(I720&gt;0,ROUND(I720*Filme!$B$3,2),0)</f>
        <v>0</v>
      </c>
      <c r="O720" s="53">
        <f t="shared" si="98"/>
        <v>275.27999999999997</v>
      </c>
    </row>
    <row r="721" spans="1:15">
      <c r="A721" s="48">
        <v>30312116</v>
      </c>
      <c r="B721" s="48" t="s">
        <v>767</v>
      </c>
      <c r="C721" s="49">
        <v>1</v>
      </c>
      <c r="D721" s="50" t="s">
        <v>368</v>
      </c>
      <c r="E721" s="51"/>
      <c r="F721" s="52"/>
      <c r="G721" s="52">
        <v>4</v>
      </c>
      <c r="H721" s="52"/>
      <c r="I721" s="52"/>
      <c r="J721" s="52"/>
      <c r="K721" s="53">
        <f t="shared" si="96"/>
        <v>334.24</v>
      </c>
      <c r="L721" s="53">
        <f t="shared" si="97"/>
        <v>334.24</v>
      </c>
      <c r="M721" s="53">
        <f>IF(E721&gt;0,ROUND(E721*UCO!$A$14,2),0)</f>
        <v>0</v>
      </c>
      <c r="N721" s="53">
        <f>IF(I721&gt;0,ROUND(I721*Filme!$B$3,2),0)</f>
        <v>0</v>
      </c>
      <c r="O721" s="53">
        <f t="shared" si="98"/>
        <v>334.24</v>
      </c>
    </row>
    <row r="722" spans="1:15">
      <c r="A722" s="48">
        <v>30312124</v>
      </c>
      <c r="B722" s="48" t="s">
        <v>768</v>
      </c>
      <c r="C722" s="49">
        <v>1</v>
      </c>
      <c r="D722" s="50" t="s">
        <v>486</v>
      </c>
      <c r="E722" s="51"/>
      <c r="F722" s="52">
        <v>1</v>
      </c>
      <c r="G722" s="52">
        <v>5</v>
      </c>
      <c r="H722" s="52"/>
      <c r="I722" s="52"/>
      <c r="J722" s="52"/>
      <c r="K722" s="53">
        <f t="shared" si="96"/>
        <v>1409.1</v>
      </c>
      <c r="L722" s="53">
        <f t="shared" si="97"/>
        <v>1409.1</v>
      </c>
      <c r="M722" s="53">
        <f>IF(E722&gt;0,ROUND(E722*UCO!$A$14,2),0)</f>
        <v>0</v>
      </c>
      <c r="N722" s="53">
        <f>IF(I722&gt;0,ROUND(I722*Filme!$B$3,2),0)</f>
        <v>0</v>
      </c>
      <c r="O722" s="53">
        <f t="shared" si="98"/>
        <v>1409.1</v>
      </c>
    </row>
    <row r="723" spans="1:15">
      <c r="A723" s="48">
        <v>30312132</v>
      </c>
      <c r="B723" s="48" t="s">
        <v>769</v>
      </c>
      <c r="C723" s="49">
        <v>1</v>
      </c>
      <c r="D723" s="50" t="s">
        <v>770</v>
      </c>
      <c r="E723" s="51"/>
      <c r="F723" s="52">
        <v>1</v>
      </c>
      <c r="G723" s="52">
        <v>6</v>
      </c>
      <c r="H723" s="52"/>
      <c r="I723" s="52"/>
      <c r="J723" s="52"/>
      <c r="K723" s="53">
        <f t="shared" si="96"/>
        <v>991.29</v>
      </c>
      <c r="L723" s="53">
        <f t="shared" si="97"/>
        <v>991.29</v>
      </c>
      <c r="M723" s="53">
        <f>IF(E723&gt;0,ROUND(E723*UCO!$A$14,2),0)</f>
        <v>0</v>
      </c>
      <c r="N723" s="53">
        <f>IF(I723&gt;0,ROUND(I723*Filme!$B$3,2),0)</f>
        <v>0</v>
      </c>
      <c r="O723" s="53">
        <f t="shared" si="98"/>
        <v>991.29</v>
      </c>
    </row>
    <row r="724" spans="1:15" ht="33" customHeight="1">
      <c r="A724" s="131" t="s">
        <v>771</v>
      </c>
      <c r="B724" s="132"/>
      <c r="C724" s="132"/>
      <c r="D724" s="132"/>
      <c r="E724" s="132"/>
      <c r="F724" s="132"/>
      <c r="G724" s="132"/>
      <c r="H724" s="132"/>
      <c r="I724" s="132"/>
      <c r="J724" s="132"/>
      <c r="K724" s="132"/>
      <c r="L724" s="132"/>
      <c r="M724" s="132"/>
      <c r="N724" s="132"/>
      <c r="O724" s="132"/>
    </row>
    <row r="725" spans="1:15">
      <c r="A725" s="48">
        <v>30313015</v>
      </c>
      <c r="B725" s="48" t="s">
        <v>772</v>
      </c>
      <c r="C725" s="49">
        <v>1</v>
      </c>
      <c r="D725" s="50" t="s">
        <v>241</v>
      </c>
      <c r="E725" s="51"/>
      <c r="F725" s="52">
        <v>1</v>
      </c>
      <c r="G725" s="52">
        <v>4</v>
      </c>
      <c r="H725" s="52"/>
      <c r="I725" s="52"/>
      <c r="J725" s="52"/>
      <c r="K725" s="53">
        <f t="shared" ref="K725:K730" si="99">VLOOKUP(D725,Porte2026Geral,24,FALSE)</f>
        <v>542.33000000000004</v>
      </c>
      <c r="L725" s="53">
        <f t="shared" ref="L725:L730" si="100">ROUND(C725*K725,2)</f>
        <v>542.33000000000004</v>
      </c>
      <c r="M725" s="53">
        <f>IF(E725&gt;0,ROUND(E725*UCO!$A$14,2),0)</f>
        <v>0</v>
      </c>
      <c r="N725" s="53">
        <f>IF(I725&gt;0,ROUND(I725*Filme!$B$3,2),0)</f>
        <v>0</v>
      </c>
      <c r="O725" s="53">
        <f t="shared" ref="O725:O730" si="101">ROUND(L725+M725+N725,2)</f>
        <v>542.33000000000004</v>
      </c>
    </row>
    <row r="726" spans="1:15">
      <c r="A726" s="48">
        <v>30313023</v>
      </c>
      <c r="B726" s="48" t="s">
        <v>773</v>
      </c>
      <c r="C726" s="49">
        <v>1</v>
      </c>
      <c r="D726" s="50" t="s">
        <v>241</v>
      </c>
      <c r="E726" s="51"/>
      <c r="F726" s="52">
        <v>1</v>
      </c>
      <c r="G726" s="52">
        <v>2</v>
      </c>
      <c r="H726" s="52"/>
      <c r="I726" s="52"/>
      <c r="J726" s="52"/>
      <c r="K726" s="53">
        <f t="shared" si="99"/>
        <v>542.33000000000004</v>
      </c>
      <c r="L726" s="53">
        <f t="shared" si="100"/>
        <v>542.33000000000004</v>
      </c>
      <c r="M726" s="53">
        <f>IF(E726&gt;0,ROUND(E726*UCO!$A$14,2),0)</f>
        <v>0</v>
      </c>
      <c r="N726" s="53">
        <f>IF(I726&gt;0,ROUND(I726*Filme!$B$3,2),0)</f>
        <v>0</v>
      </c>
      <c r="O726" s="53">
        <f t="shared" si="101"/>
        <v>542.33000000000004</v>
      </c>
    </row>
    <row r="727" spans="1:15">
      <c r="A727" s="48">
        <v>30313031</v>
      </c>
      <c r="B727" s="48" t="s">
        <v>774</v>
      </c>
      <c r="C727" s="49">
        <v>1</v>
      </c>
      <c r="D727" s="50" t="s">
        <v>259</v>
      </c>
      <c r="E727" s="51"/>
      <c r="F727" s="52">
        <v>1</v>
      </c>
      <c r="G727" s="52">
        <v>4</v>
      </c>
      <c r="H727" s="52"/>
      <c r="I727" s="52"/>
      <c r="J727" s="52"/>
      <c r="K727" s="53">
        <f t="shared" si="99"/>
        <v>852.02</v>
      </c>
      <c r="L727" s="53">
        <f t="shared" si="100"/>
        <v>852.02</v>
      </c>
      <c r="M727" s="53">
        <f>IF(E727&gt;0,ROUND(E727*UCO!$A$14,2),0)</f>
        <v>0</v>
      </c>
      <c r="N727" s="53">
        <f>IF(I727&gt;0,ROUND(I727*Filme!$B$3,2),0)</f>
        <v>0</v>
      </c>
      <c r="O727" s="53">
        <f t="shared" si="101"/>
        <v>852.02</v>
      </c>
    </row>
    <row r="728" spans="1:15">
      <c r="A728" s="48">
        <v>30313040</v>
      </c>
      <c r="B728" s="48" t="s">
        <v>775</v>
      </c>
      <c r="C728" s="49">
        <v>1</v>
      </c>
      <c r="D728" s="50" t="s">
        <v>65</v>
      </c>
      <c r="E728" s="51"/>
      <c r="F728" s="52"/>
      <c r="G728" s="52">
        <v>0</v>
      </c>
      <c r="H728" s="52"/>
      <c r="I728" s="52"/>
      <c r="J728" s="52"/>
      <c r="K728" s="53">
        <f t="shared" si="99"/>
        <v>65.56</v>
      </c>
      <c r="L728" s="53">
        <f t="shared" si="100"/>
        <v>65.56</v>
      </c>
      <c r="M728" s="53">
        <f>IF(E728&gt;0,ROUND(E728*UCO!$A$14,2),0)</f>
        <v>0</v>
      </c>
      <c r="N728" s="53">
        <f>IF(I728&gt;0,ROUND(I728*Filme!$B$3,2),0)</f>
        <v>0</v>
      </c>
      <c r="O728" s="53">
        <f t="shared" si="101"/>
        <v>65.56</v>
      </c>
    </row>
    <row r="729" spans="1:15">
      <c r="A729" s="48">
        <v>30313058</v>
      </c>
      <c r="B729" s="48" t="s">
        <v>776</v>
      </c>
      <c r="C729" s="49">
        <v>1</v>
      </c>
      <c r="D729" s="50" t="s">
        <v>241</v>
      </c>
      <c r="E729" s="51"/>
      <c r="F729" s="52">
        <v>1</v>
      </c>
      <c r="G729" s="52">
        <v>4</v>
      </c>
      <c r="H729" s="52"/>
      <c r="I729" s="52"/>
      <c r="J729" s="52"/>
      <c r="K729" s="53">
        <f t="shared" si="99"/>
        <v>542.33000000000004</v>
      </c>
      <c r="L729" s="53">
        <f t="shared" si="100"/>
        <v>542.33000000000004</v>
      </c>
      <c r="M729" s="53">
        <f>IF(E729&gt;0,ROUND(E729*UCO!$A$14,2),0)</f>
        <v>0</v>
      </c>
      <c r="N729" s="53">
        <f>IF(I729&gt;0,ROUND(I729*Filme!$B$3,2),0)</f>
        <v>0</v>
      </c>
      <c r="O729" s="53">
        <f t="shared" si="101"/>
        <v>542.33000000000004</v>
      </c>
    </row>
    <row r="730" spans="1:15">
      <c r="A730" s="48">
        <v>30313066</v>
      </c>
      <c r="B730" s="48" t="s">
        <v>777</v>
      </c>
      <c r="C730" s="49">
        <v>1</v>
      </c>
      <c r="D730" s="50" t="s">
        <v>51</v>
      </c>
      <c r="E730" s="51"/>
      <c r="F730" s="52"/>
      <c r="G730" s="52">
        <v>0</v>
      </c>
      <c r="H730" s="52"/>
      <c r="I730" s="52"/>
      <c r="J730" s="52"/>
      <c r="K730" s="53">
        <f t="shared" si="99"/>
        <v>88.48</v>
      </c>
      <c r="L730" s="53">
        <f t="shared" si="100"/>
        <v>88.48</v>
      </c>
      <c r="M730" s="53">
        <f>IF(E730&gt;0,ROUND(E730*UCO!$A$14,2),0)</f>
        <v>0</v>
      </c>
      <c r="N730" s="53">
        <f>IF(I730&gt;0,ROUND(I730*Filme!$B$3,2),0)</f>
        <v>0</v>
      </c>
      <c r="O730" s="53">
        <f t="shared" si="101"/>
        <v>88.48</v>
      </c>
    </row>
    <row r="731" spans="1:15" ht="27.75" customHeight="1">
      <c r="A731" s="129" t="s">
        <v>778</v>
      </c>
      <c r="B731" s="130"/>
      <c r="C731" s="130"/>
      <c r="D731" s="130"/>
      <c r="E731" s="130"/>
      <c r="F731" s="130"/>
      <c r="G731" s="130"/>
      <c r="H731" s="130"/>
      <c r="I731" s="130"/>
      <c r="J731" s="130"/>
      <c r="K731" s="130"/>
      <c r="L731" s="130"/>
      <c r="M731" s="130"/>
      <c r="N731" s="130"/>
      <c r="O731" s="130"/>
    </row>
    <row r="732" spans="1:15" ht="12.75" customHeight="1">
      <c r="A732" s="129" t="s">
        <v>779</v>
      </c>
      <c r="B732" s="130"/>
      <c r="C732" s="130"/>
      <c r="D732" s="130"/>
      <c r="E732" s="130"/>
      <c r="F732" s="130"/>
      <c r="G732" s="130"/>
      <c r="H732" s="130"/>
      <c r="I732" s="130"/>
      <c r="J732" s="130"/>
      <c r="K732" s="130"/>
      <c r="L732" s="130"/>
      <c r="M732" s="130"/>
      <c r="N732" s="130"/>
      <c r="O732" s="130"/>
    </row>
    <row r="733" spans="1:15" ht="26.25" customHeight="1">
      <c r="A733" s="131" t="s">
        <v>780</v>
      </c>
      <c r="B733" s="132"/>
      <c r="C733" s="132"/>
      <c r="D733" s="132"/>
      <c r="E733" s="132"/>
      <c r="F733" s="132"/>
      <c r="G733" s="132"/>
      <c r="H733" s="132"/>
      <c r="I733" s="132"/>
      <c r="J733" s="132"/>
      <c r="K733" s="132"/>
      <c r="L733" s="132"/>
      <c r="M733" s="132"/>
      <c r="N733" s="132"/>
      <c r="O733" s="132"/>
    </row>
    <row r="734" spans="1:15">
      <c r="A734" s="48">
        <v>30401011</v>
      </c>
      <c r="B734" s="48" t="s">
        <v>781</v>
      </c>
      <c r="C734" s="49">
        <v>1</v>
      </c>
      <c r="D734" s="50" t="s">
        <v>51</v>
      </c>
      <c r="E734" s="51"/>
      <c r="F734" s="52"/>
      <c r="G734" s="52">
        <v>0</v>
      </c>
      <c r="H734" s="52"/>
      <c r="I734" s="52"/>
      <c r="J734" s="52"/>
      <c r="K734" s="53">
        <f t="shared" ref="K734:K743" si="102">VLOOKUP(D734,Porte2026Geral,24,FALSE)</f>
        <v>88.48</v>
      </c>
      <c r="L734" s="53">
        <f t="shared" ref="L734:L743" si="103">ROUND(C734*K734,2)</f>
        <v>88.48</v>
      </c>
      <c r="M734" s="53">
        <f>IF(E734&gt;0,ROUND(E734*UCO!$A$14,2),0)</f>
        <v>0</v>
      </c>
      <c r="N734" s="53">
        <f>IF(I734&gt;0,ROUND(I734*Filme!$B$3,2),0)</f>
        <v>0</v>
      </c>
      <c r="O734" s="53">
        <f t="shared" ref="O734:O743" si="104">ROUND(L734+M734+N734,2)</f>
        <v>88.48</v>
      </c>
    </row>
    <row r="735" spans="1:15">
      <c r="A735" s="48">
        <v>30401020</v>
      </c>
      <c r="B735" s="48" t="s">
        <v>782</v>
      </c>
      <c r="C735" s="49">
        <v>1</v>
      </c>
      <c r="D735" s="50" t="s">
        <v>257</v>
      </c>
      <c r="E735" s="51"/>
      <c r="F735" s="52">
        <v>4</v>
      </c>
      <c r="G735" s="52">
        <v>7</v>
      </c>
      <c r="H735" s="52"/>
      <c r="I735" s="52"/>
      <c r="J735" s="52"/>
      <c r="K735" s="53">
        <f t="shared" si="102"/>
        <v>1635.2</v>
      </c>
      <c r="L735" s="53">
        <f t="shared" si="103"/>
        <v>1635.2</v>
      </c>
      <c r="M735" s="53">
        <f>IF(E735&gt;0,ROUND(E735*UCO!$A$14,2),0)</f>
        <v>0</v>
      </c>
      <c r="N735" s="53">
        <f>IF(I735&gt;0,ROUND(I735*Filme!$B$3,2),0)</f>
        <v>0</v>
      </c>
      <c r="O735" s="53">
        <f t="shared" si="104"/>
        <v>1635.2</v>
      </c>
    </row>
    <row r="736" spans="1:15">
      <c r="A736" s="48">
        <v>30401038</v>
      </c>
      <c r="B736" s="48" t="s">
        <v>783</v>
      </c>
      <c r="C736" s="49">
        <v>1</v>
      </c>
      <c r="D736" s="50" t="s">
        <v>70</v>
      </c>
      <c r="E736" s="51"/>
      <c r="F736" s="52">
        <v>2</v>
      </c>
      <c r="G736" s="52">
        <v>2</v>
      </c>
      <c r="H736" s="52"/>
      <c r="I736" s="52"/>
      <c r="J736" s="52"/>
      <c r="K736" s="53">
        <f t="shared" si="102"/>
        <v>209.71</v>
      </c>
      <c r="L736" s="53">
        <f t="shared" si="103"/>
        <v>209.71</v>
      </c>
      <c r="M736" s="53">
        <f>IF(E736&gt;0,ROUND(E736*UCO!$A$14,2),0)</f>
        <v>0</v>
      </c>
      <c r="N736" s="53">
        <f>IF(I736&gt;0,ROUND(I736*Filme!$B$3,2),0)</f>
        <v>0</v>
      </c>
      <c r="O736" s="53">
        <f t="shared" si="104"/>
        <v>209.71</v>
      </c>
    </row>
    <row r="737" spans="1:15">
      <c r="A737" s="48">
        <v>30401046</v>
      </c>
      <c r="B737" s="48" t="s">
        <v>784</v>
      </c>
      <c r="C737" s="49">
        <v>1</v>
      </c>
      <c r="D737" s="50" t="s">
        <v>335</v>
      </c>
      <c r="E737" s="51"/>
      <c r="F737" s="52">
        <v>1</v>
      </c>
      <c r="G737" s="52">
        <v>3</v>
      </c>
      <c r="H737" s="52"/>
      <c r="I737" s="52"/>
      <c r="J737" s="52"/>
      <c r="K737" s="53">
        <f t="shared" si="102"/>
        <v>991.29</v>
      </c>
      <c r="L737" s="53">
        <f t="shared" si="103"/>
        <v>991.29</v>
      </c>
      <c r="M737" s="53">
        <f>IF(E737&gt;0,ROUND(E737*UCO!$A$14,2),0)</f>
        <v>0</v>
      </c>
      <c r="N737" s="53">
        <f>IF(I737&gt;0,ROUND(I737*Filme!$B$3,2),0)</f>
        <v>0</v>
      </c>
      <c r="O737" s="53">
        <f t="shared" si="104"/>
        <v>991.29</v>
      </c>
    </row>
    <row r="738" spans="1:15">
      <c r="A738" s="48">
        <v>30401054</v>
      </c>
      <c r="B738" s="48" t="s">
        <v>785</v>
      </c>
      <c r="C738" s="49">
        <v>1</v>
      </c>
      <c r="D738" s="50" t="s">
        <v>74</v>
      </c>
      <c r="E738" s="51"/>
      <c r="F738" s="52">
        <v>1</v>
      </c>
      <c r="G738" s="52">
        <v>2</v>
      </c>
      <c r="H738" s="52"/>
      <c r="I738" s="52"/>
      <c r="J738" s="52"/>
      <c r="K738" s="53">
        <f t="shared" si="102"/>
        <v>360.46</v>
      </c>
      <c r="L738" s="53">
        <f t="shared" si="103"/>
        <v>360.46</v>
      </c>
      <c r="M738" s="53">
        <f>IF(E738&gt;0,ROUND(E738*UCO!$A$14,2),0)</f>
        <v>0</v>
      </c>
      <c r="N738" s="53">
        <f>IF(I738&gt;0,ROUND(I738*Filme!$B$3,2),0)</f>
        <v>0</v>
      </c>
      <c r="O738" s="53">
        <f t="shared" si="104"/>
        <v>360.46</v>
      </c>
    </row>
    <row r="739" spans="1:15">
      <c r="A739" s="48">
        <v>30401062</v>
      </c>
      <c r="B739" s="48" t="s">
        <v>786</v>
      </c>
      <c r="C739" s="49">
        <v>1</v>
      </c>
      <c r="D739" s="50" t="s">
        <v>335</v>
      </c>
      <c r="E739" s="51"/>
      <c r="F739" s="52">
        <v>1</v>
      </c>
      <c r="G739" s="52">
        <v>2</v>
      </c>
      <c r="H739" s="52"/>
      <c r="I739" s="52"/>
      <c r="J739" s="52"/>
      <c r="K739" s="53">
        <f t="shared" si="102"/>
        <v>991.29</v>
      </c>
      <c r="L739" s="53">
        <f t="shared" si="103"/>
        <v>991.29</v>
      </c>
      <c r="M739" s="53">
        <f>IF(E739&gt;0,ROUND(E739*UCO!$A$14,2),0)</f>
        <v>0</v>
      </c>
      <c r="N739" s="53">
        <f>IF(I739&gt;0,ROUND(I739*Filme!$B$3,2),0)</f>
        <v>0</v>
      </c>
      <c r="O739" s="53">
        <f t="shared" si="104"/>
        <v>991.29</v>
      </c>
    </row>
    <row r="740" spans="1:15">
      <c r="A740" s="48">
        <v>30401070</v>
      </c>
      <c r="B740" s="48" t="s">
        <v>787</v>
      </c>
      <c r="C740" s="49">
        <v>1</v>
      </c>
      <c r="D740" s="50" t="s">
        <v>259</v>
      </c>
      <c r="E740" s="51"/>
      <c r="F740" s="52">
        <v>3</v>
      </c>
      <c r="G740" s="52">
        <v>5</v>
      </c>
      <c r="H740" s="52"/>
      <c r="I740" s="52"/>
      <c r="J740" s="52"/>
      <c r="K740" s="53">
        <f t="shared" si="102"/>
        <v>852.02</v>
      </c>
      <c r="L740" s="53">
        <f t="shared" si="103"/>
        <v>852.02</v>
      </c>
      <c r="M740" s="53">
        <f>IF(E740&gt;0,ROUND(E740*UCO!$A$14,2),0)</f>
        <v>0</v>
      </c>
      <c r="N740" s="53">
        <f>IF(I740&gt;0,ROUND(I740*Filme!$B$3,2),0)</f>
        <v>0</v>
      </c>
      <c r="O740" s="53">
        <f t="shared" si="104"/>
        <v>852.02</v>
      </c>
    </row>
    <row r="741" spans="1:15">
      <c r="A741" s="48">
        <v>30401089</v>
      </c>
      <c r="B741" s="48" t="s">
        <v>788</v>
      </c>
      <c r="C741" s="49">
        <v>1</v>
      </c>
      <c r="D741" s="50" t="s">
        <v>446</v>
      </c>
      <c r="E741" s="51"/>
      <c r="F741" s="52">
        <v>3</v>
      </c>
      <c r="G741" s="52">
        <v>7</v>
      </c>
      <c r="H741" s="52"/>
      <c r="I741" s="52"/>
      <c r="J741" s="52"/>
      <c r="K741" s="53">
        <f t="shared" si="102"/>
        <v>1171.51</v>
      </c>
      <c r="L741" s="53">
        <f t="shared" si="103"/>
        <v>1171.51</v>
      </c>
      <c r="M741" s="53">
        <f>IF(E741&gt;0,ROUND(E741*UCO!$A$14,2),0)</f>
        <v>0</v>
      </c>
      <c r="N741" s="53">
        <f>IF(I741&gt;0,ROUND(I741*Filme!$B$3,2),0)</f>
        <v>0</v>
      </c>
      <c r="O741" s="53">
        <f t="shared" si="104"/>
        <v>1171.51</v>
      </c>
    </row>
    <row r="742" spans="1:15">
      <c r="A742" s="48">
        <v>30401097</v>
      </c>
      <c r="B742" s="48" t="s">
        <v>789</v>
      </c>
      <c r="C742" s="49">
        <v>1</v>
      </c>
      <c r="D742" s="50" t="s">
        <v>74</v>
      </c>
      <c r="E742" s="51"/>
      <c r="F742" s="52">
        <v>2</v>
      </c>
      <c r="G742" s="52">
        <v>3</v>
      </c>
      <c r="H742" s="52"/>
      <c r="I742" s="52"/>
      <c r="J742" s="52"/>
      <c r="K742" s="53">
        <f t="shared" si="102"/>
        <v>360.46</v>
      </c>
      <c r="L742" s="53">
        <f t="shared" si="103"/>
        <v>360.46</v>
      </c>
      <c r="M742" s="53">
        <f>IF(E742&gt;0,ROUND(E742*UCO!$A$14,2),0)</f>
        <v>0</v>
      </c>
      <c r="N742" s="53">
        <f>IF(I742&gt;0,ROUND(I742*Filme!$B$3,2),0)</f>
        <v>0</v>
      </c>
      <c r="O742" s="53">
        <f t="shared" si="104"/>
        <v>360.46</v>
      </c>
    </row>
    <row r="743" spans="1:15">
      <c r="A743" s="48">
        <v>30401100</v>
      </c>
      <c r="B743" s="48" t="s">
        <v>790</v>
      </c>
      <c r="C743" s="49">
        <v>1</v>
      </c>
      <c r="D743" s="50" t="s">
        <v>74</v>
      </c>
      <c r="E743" s="51"/>
      <c r="F743" s="52">
        <v>1</v>
      </c>
      <c r="G743" s="52">
        <v>1</v>
      </c>
      <c r="H743" s="52"/>
      <c r="I743" s="52"/>
      <c r="J743" s="52"/>
      <c r="K743" s="53">
        <f t="shared" si="102"/>
        <v>360.46</v>
      </c>
      <c r="L743" s="53">
        <f t="shared" si="103"/>
        <v>360.46</v>
      </c>
      <c r="M743" s="53">
        <f>IF(E743&gt;0,ROUND(E743*UCO!$A$14,2),0)</f>
        <v>0</v>
      </c>
      <c r="N743" s="53">
        <f>IF(I743&gt;0,ROUND(I743*Filme!$B$3,2),0)</f>
        <v>0</v>
      </c>
      <c r="O743" s="53">
        <f t="shared" si="104"/>
        <v>360.46</v>
      </c>
    </row>
    <row r="744" spans="1:15" ht="27.75" customHeight="1">
      <c r="A744" s="131" t="s">
        <v>791</v>
      </c>
      <c r="B744" s="132"/>
      <c r="C744" s="132"/>
      <c r="D744" s="132"/>
      <c r="E744" s="132"/>
      <c r="F744" s="132"/>
      <c r="G744" s="132"/>
      <c r="H744" s="132"/>
      <c r="I744" s="132"/>
      <c r="J744" s="132"/>
      <c r="K744" s="132"/>
      <c r="L744" s="132"/>
      <c r="M744" s="132"/>
      <c r="N744" s="132"/>
      <c r="O744" s="132"/>
    </row>
    <row r="745" spans="1:15">
      <c r="A745" s="48">
        <v>30402018</v>
      </c>
      <c r="B745" s="48" t="s">
        <v>792</v>
      </c>
      <c r="C745" s="49">
        <v>1</v>
      </c>
      <c r="D745" s="50" t="s">
        <v>99</v>
      </c>
      <c r="E745" s="51"/>
      <c r="F745" s="52"/>
      <c r="G745" s="52">
        <v>1</v>
      </c>
      <c r="H745" s="52"/>
      <c r="I745" s="52"/>
      <c r="J745" s="52"/>
      <c r="K745" s="53">
        <f t="shared" ref="K745:K753" si="105">VLOOKUP(D745,Porte2026Geral,24,FALSE)</f>
        <v>49.16</v>
      </c>
      <c r="L745" s="53">
        <f t="shared" ref="L745:L753" si="106">ROUND(C745*K745,2)</f>
        <v>49.16</v>
      </c>
      <c r="M745" s="53">
        <f>IF(E745&gt;0,ROUND(E745*UCO!$A$14,2),0)</f>
        <v>0</v>
      </c>
      <c r="N745" s="53">
        <f>IF(I745&gt;0,ROUND(I745*Filme!$B$3,2),0)</f>
        <v>0</v>
      </c>
      <c r="O745" s="53">
        <f t="shared" ref="O745:O753" si="107">ROUND(L745+M745+N745,2)</f>
        <v>49.16</v>
      </c>
    </row>
    <row r="746" spans="1:15">
      <c r="A746" s="48">
        <v>30402026</v>
      </c>
      <c r="B746" s="48" t="s">
        <v>793</v>
      </c>
      <c r="C746" s="49">
        <v>1</v>
      </c>
      <c r="D746" s="50" t="s">
        <v>102</v>
      </c>
      <c r="E746" s="51"/>
      <c r="F746" s="52"/>
      <c r="G746" s="52">
        <v>1</v>
      </c>
      <c r="H746" s="52"/>
      <c r="I746" s="52"/>
      <c r="J746" s="52"/>
      <c r="K746" s="53">
        <f t="shared" si="105"/>
        <v>183.5</v>
      </c>
      <c r="L746" s="53">
        <f t="shared" si="106"/>
        <v>183.5</v>
      </c>
      <c r="M746" s="53">
        <f>IF(E746&gt;0,ROUND(E746*UCO!$A$14,2),0)</f>
        <v>0</v>
      </c>
      <c r="N746" s="53">
        <f>IF(I746&gt;0,ROUND(I746*Filme!$B$3,2),0)</f>
        <v>0</v>
      </c>
      <c r="O746" s="53">
        <f t="shared" si="107"/>
        <v>183.5</v>
      </c>
    </row>
    <row r="747" spans="1:15">
      <c r="A747" s="48">
        <v>30402034</v>
      </c>
      <c r="B747" s="48" t="s">
        <v>794</v>
      </c>
      <c r="C747" s="49">
        <v>1</v>
      </c>
      <c r="D747" s="50" t="s">
        <v>500</v>
      </c>
      <c r="E747" s="51"/>
      <c r="F747" s="52">
        <v>1</v>
      </c>
      <c r="G747" s="52">
        <v>1</v>
      </c>
      <c r="H747" s="52"/>
      <c r="I747" s="52"/>
      <c r="J747" s="52"/>
      <c r="K747" s="53">
        <f t="shared" si="105"/>
        <v>458.79</v>
      </c>
      <c r="L747" s="53">
        <f t="shared" si="106"/>
        <v>458.79</v>
      </c>
      <c r="M747" s="53">
        <f>IF(E747&gt;0,ROUND(E747*UCO!$A$14,2),0)</f>
        <v>0</v>
      </c>
      <c r="N747" s="53">
        <f>IF(I747&gt;0,ROUND(I747*Filme!$B$3,2),0)</f>
        <v>0</v>
      </c>
      <c r="O747" s="53">
        <f t="shared" si="107"/>
        <v>458.79</v>
      </c>
    </row>
    <row r="748" spans="1:15">
      <c r="A748" s="48">
        <v>30402042</v>
      </c>
      <c r="B748" s="48" t="s">
        <v>795</v>
      </c>
      <c r="C748" s="49">
        <v>1</v>
      </c>
      <c r="D748" s="50" t="s">
        <v>102</v>
      </c>
      <c r="E748" s="51"/>
      <c r="F748" s="52"/>
      <c r="G748" s="52">
        <v>0</v>
      </c>
      <c r="H748" s="52"/>
      <c r="I748" s="52"/>
      <c r="J748" s="52"/>
      <c r="K748" s="53">
        <f t="shared" si="105"/>
        <v>183.5</v>
      </c>
      <c r="L748" s="53">
        <f t="shared" si="106"/>
        <v>183.5</v>
      </c>
      <c r="M748" s="53">
        <f>IF(E748&gt;0,ROUND(E748*UCO!$A$14,2),0)</f>
        <v>0</v>
      </c>
      <c r="N748" s="53">
        <f>IF(I748&gt;0,ROUND(I748*Filme!$B$3,2),0)</f>
        <v>0</v>
      </c>
      <c r="O748" s="53">
        <f t="shared" si="107"/>
        <v>183.5</v>
      </c>
    </row>
    <row r="749" spans="1:15">
      <c r="A749" s="48">
        <v>30402050</v>
      </c>
      <c r="B749" s="48" t="s">
        <v>796</v>
      </c>
      <c r="C749" s="49">
        <v>1</v>
      </c>
      <c r="D749" s="50" t="s">
        <v>93</v>
      </c>
      <c r="E749" s="51"/>
      <c r="F749" s="52"/>
      <c r="G749" s="52">
        <v>1</v>
      </c>
      <c r="H749" s="52"/>
      <c r="I749" s="52"/>
      <c r="J749" s="52"/>
      <c r="K749" s="53">
        <f t="shared" si="105"/>
        <v>250.68</v>
      </c>
      <c r="L749" s="53">
        <f t="shared" si="106"/>
        <v>250.68</v>
      </c>
      <c r="M749" s="53">
        <f>IF(E749&gt;0,ROUND(E749*UCO!$A$14,2),0)</f>
        <v>0</v>
      </c>
      <c r="N749" s="53">
        <f>IF(I749&gt;0,ROUND(I749*Filme!$B$3,2),0)</f>
        <v>0</v>
      </c>
      <c r="O749" s="53">
        <f t="shared" si="107"/>
        <v>250.68</v>
      </c>
    </row>
    <row r="750" spans="1:15">
      <c r="A750" s="48">
        <v>30402069</v>
      </c>
      <c r="B750" s="48" t="s">
        <v>797</v>
      </c>
      <c r="C750" s="49">
        <v>1</v>
      </c>
      <c r="D750" s="50" t="s">
        <v>382</v>
      </c>
      <c r="E750" s="51"/>
      <c r="F750" s="52">
        <v>1</v>
      </c>
      <c r="G750" s="52">
        <v>3</v>
      </c>
      <c r="H750" s="52"/>
      <c r="I750" s="52"/>
      <c r="J750" s="52"/>
      <c r="K750" s="53">
        <f t="shared" si="105"/>
        <v>766.81</v>
      </c>
      <c r="L750" s="53">
        <f t="shared" si="106"/>
        <v>766.81</v>
      </c>
      <c r="M750" s="53">
        <f>IF(E750&gt;0,ROUND(E750*UCO!$A$14,2),0)</f>
        <v>0</v>
      </c>
      <c r="N750" s="53">
        <f>IF(I750&gt;0,ROUND(I750*Filme!$B$3,2),0)</f>
        <v>0</v>
      </c>
      <c r="O750" s="53">
        <f t="shared" si="107"/>
        <v>766.81</v>
      </c>
    </row>
    <row r="751" spans="1:15">
      <c r="A751" s="48">
        <v>30402077</v>
      </c>
      <c r="B751" s="48" t="s">
        <v>798</v>
      </c>
      <c r="C751" s="49">
        <v>1</v>
      </c>
      <c r="D751" s="50" t="s">
        <v>51</v>
      </c>
      <c r="E751" s="51"/>
      <c r="F751" s="52"/>
      <c r="G751" s="52">
        <v>1</v>
      </c>
      <c r="H751" s="52"/>
      <c r="I751" s="52"/>
      <c r="J751" s="52"/>
      <c r="K751" s="53">
        <f t="shared" si="105"/>
        <v>88.48</v>
      </c>
      <c r="L751" s="53">
        <f t="shared" si="106"/>
        <v>88.48</v>
      </c>
      <c r="M751" s="53">
        <f>IF(E751&gt;0,ROUND(E751*UCO!$A$14,2),0)</f>
        <v>0</v>
      </c>
      <c r="N751" s="53">
        <f>IF(I751&gt;0,ROUND(I751*Filme!$B$3,2),0)</f>
        <v>0</v>
      </c>
      <c r="O751" s="53">
        <f t="shared" si="107"/>
        <v>88.48</v>
      </c>
    </row>
    <row r="752" spans="1:15">
      <c r="A752" s="48">
        <v>30402085</v>
      </c>
      <c r="B752" s="48" t="s">
        <v>799</v>
      </c>
      <c r="C752" s="49">
        <v>1</v>
      </c>
      <c r="D752" s="50" t="s">
        <v>74</v>
      </c>
      <c r="E752" s="51"/>
      <c r="F752" s="52">
        <v>1</v>
      </c>
      <c r="G752" s="52">
        <v>1</v>
      </c>
      <c r="H752" s="52"/>
      <c r="I752" s="52"/>
      <c r="J752" s="52"/>
      <c r="K752" s="53">
        <f t="shared" si="105"/>
        <v>360.46</v>
      </c>
      <c r="L752" s="53">
        <f t="shared" si="106"/>
        <v>360.46</v>
      </c>
      <c r="M752" s="53">
        <f>IF(E752&gt;0,ROUND(E752*UCO!$A$14,2),0)</f>
        <v>0</v>
      </c>
      <c r="N752" s="53">
        <f>IF(I752&gt;0,ROUND(I752*Filme!$B$3,2),0)</f>
        <v>0</v>
      </c>
      <c r="O752" s="53">
        <f t="shared" si="107"/>
        <v>360.46</v>
      </c>
    </row>
    <row r="753" spans="1:15">
      <c r="A753" s="48">
        <v>30402093</v>
      </c>
      <c r="B753" s="48" t="s">
        <v>800</v>
      </c>
      <c r="C753" s="49">
        <v>1</v>
      </c>
      <c r="D753" s="50" t="s">
        <v>93</v>
      </c>
      <c r="E753" s="51"/>
      <c r="F753" s="52"/>
      <c r="G753" s="52">
        <v>1</v>
      </c>
      <c r="H753" s="52"/>
      <c r="I753" s="52"/>
      <c r="J753" s="52"/>
      <c r="K753" s="53">
        <f t="shared" si="105"/>
        <v>250.68</v>
      </c>
      <c r="L753" s="53">
        <f t="shared" si="106"/>
        <v>250.68</v>
      </c>
      <c r="M753" s="53">
        <f>IF(E753&gt;0,ROUND(E753*UCO!$A$14,2),0)</f>
        <v>0</v>
      </c>
      <c r="N753" s="53">
        <f>IF(I753&gt;0,ROUND(I753*Filme!$B$3,2),0)</f>
        <v>0</v>
      </c>
      <c r="O753" s="53">
        <f t="shared" si="107"/>
        <v>250.68</v>
      </c>
    </row>
    <row r="754" spans="1:15" s="35" customFormat="1" ht="24.75" customHeight="1">
      <c r="A754" s="131" t="s">
        <v>801</v>
      </c>
      <c r="B754" s="132"/>
      <c r="C754" s="132"/>
      <c r="D754" s="132"/>
      <c r="E754" s="132"/>
      <c r="F754" s="132"/>
      <c r="G754" s="132"/>
      <c r="H754" s="132"/>
      <c r="I754" s="132"/>
      <c r="J754" s="132"/>
      <c r="K754" s="132"/>
      <c r="L754" s="132"/>
      <c r="M754" s="132"/>
      <c r="N754" s="132"/>
      <c r="O754" s="132"/>
    </row>
    <row r="755" spans="1:15">
      <c r="A755" s="48">
        <v>30403014</v>
      </c>
      <c r="B755" s="48" t="s">
        <v>802</v>
      </c>
      <c r="C755" s="49">
        <v>1</v>
      </c>
      <c r="D755" s="50" t="s">
        <v>134</v>
      </c>
      <c r="E755" s="51"/>
      <c r="F755" s="52"/>
      <c r="G755" s="52">
        <v>1</v>
      </c>
      <c r="H755" s="52"/>
      <c r="I755" s="52"/>
      <c r="J755" s="52"/>
      <c r="K755" s="53">
        <f t="shared" ref="K755:K769" si="108">VLOOKUP(D755,Porte2026Geral,24,FALSE)</f>
        <v>32.78</v>
      </c>
      <c r="L755" s="53">
        <f t="shared" ref="L755:L769" si="109">ROUND(C755*K755,2)</f>
        <v>32.78</v>
      </c>
      <c r="M755" s="53">
        <f>IF(E755&gt;0,ROUND(E755*UCO!$A$14,2),0)</f>
        <v>0</v>
      </c>
      <c r="N755" s="53">
        <f>IF(I755&gt;0,ROUND(I755*Filme!$B$3,2),0)</f>
        <v>0</v>
      </c>
      <c r="O755" s="53">
        <f t="shared" ref="O755:O769" si="110">ROUND(L755+M755+N755,2)</f>
        <v>32.78</v>
      </c>
    </row>
    <row r="756" spans="1:15">
      <c r="A756" s="48">
        <v>30403030</v>
      </c>
      <c r="B756" s="48" t="s">
        <v>803</v>
      </c>
      <c r="C756" s="49">
        <v>1</v>
      </c>
      <c r="D756" s="50" t="s">
        <v>335</v>
      </c>
      <c r="E756" s="51"/>
      <c r="F756" s="52">
        <v>1</v>
      </c>
      <c r="G756" s="52">
        <v>4</v>
      </c>
      <c r="H756" s="52"/>
      <c r="I756" s="52"/>
      <c r="J756" s="52"/>
      <c r="K756" s="53">
        <f t="shared" si="108"/>
        <v>991.29</v>
      </c>
      <c r="L756" s="53">
        <f t="shared" si="109"/>
        <v>991.29</v>
      </c>
      <c r="M756" s="53">
        <f>IF(E756&gt;0,ROUND(E756*UCO!$A$14,2),0)</f>
        <v>0</v>
      </c>
      <c r="N756" s="53">
        <f>IF(I756&gt;0,ROUND(I756*Filme!$B$3,2),0)</f>
        <v>0</v>
      </c>
      <c r="O756" s="53">
        <f t="shared" si="110"/>
        <v>991.29</v>
      </c>
    </row>
    <row r="757" spans="1:15">
      <c r="A757" s="48">
        <v>30403049</v>
      </c>
      <c r="B757" s="48" t="s">
        <v>804</v>
      </c>
      <c r="C757" s="49">
        <v>1</v>
      </c>
      <c r="D757" s="50" t="s">
        <v>446</v>
      </c>
      <c r="E757" s="51"/>
      <c r="F757" s="52">
        <v>1</v>
      </c>
      <c r="G757" s="52">
        <v>4</v>
      </c>
      <c r="H757" s="52"/>
      <c r="I757" s="52"/>
      <c r="J757" s="52"/>
      <c r="K757" s="53">
        <f t="shared" si="108"/>
        <v>1171.51</v>
      </c>
      <c r="L757" s="53">
        <f t="shared" si="109"/>
        <v>1171.51</v>
      </c>
      <c r="M757" s="53">
        <f>IF(E757&gt;0,ROUND(E757*UCO!$A$14,2),0)</f>
        <v>0</v>
      </c>
      <c r="N757" s="53">
        <f>IF(I757&gt;0,ROUND(I757*Filme!$B$3,2),0)</f>
        <v>0</v>
      </c>
      <c r="O757" s="53">
        <f t="shared" si="110"/>
        <v>1171.51</v>
      </c>
    </row>
    <row r="758" spans="1:15">
      <c r="A758" s="48">
        <v>30403057</v>
      </c>
      <c r="B758" s="48" t="s">
        <v>805</v>
      </c>
      <c r="C758" s="49">
        <v>1</v>
      </c>
      <c r="D758" s="50" t="s">
        <v>333</v>
      </c>
      <c r="E758" s="51"/>
      <c r="F758" s="52">
        <v>1</v>
      </c>
      <c r="G758" s="52">
        <v>3</v>
      </c>
      <c r="H758" s="52"/>
      <c r="I758" s="52"/>
      <c r="J758" s="52"/>
      <c r="K758" s="53">
        <f t="shared" si="108"/>
        <v>417.82</v>
      </c>
      <c r="L758" s="53">
        <f t="shared" si="109"/>
        <v>417.82</v>
      </c>
      <c r="M758" s="53">
        <f>IF(E758&gt;0,ROUND(E758*UCO!$A$14,2),0)</f>
        <v>0</v>
      </c>
      <c r="N758" s="53">
        <f>IF(I758&gt;0,ROUND(I758*Filme!$B$3,2),0)</f>
        <v>0</v>
      </c>
      <c r="O758" s="53">
        <f t="shared" si="110"/>
        <v>417.82</v>
      </c>
    </row>
    <row r="759" spans="1:15">
      <c r="A759" s="48">
        <v>30403065</v>
      </c>
      <c r="B759" s="48" t="s">
        <v>806</v>
      </c>
      <c r="C759" s="49">
        <v>1</v>
      </c>
      <c r="D759" s="50" t="s">
        <v>364</v>
      </c>
      <c r="E759" s="51"/>
      <c r="F759" s="52">
        <v>2</v>
      </c>
      <c r="G759" s="52">
        <v>5</v>
      </c>
      <c r="H759" s="52"/>
      <c r="I759" s="52"/>
      <c r="J759" s="52"/>
      <c r="K759" s="53">
        <f t="shared" si="108"/>
        <v>1794.15</v>
      </c>
      <c r="L759" s="53">
        <f t="shared" si="109"/>
        <v>1794.15</v>
      </c>
      <c r="M759" s="53">
        <f>IF(E759&gt;0,ROUND(E759*UCO!$A$14,2),0)</f>
        <v>0</v>
      </c>
      <c r="N759" s="53">
        <f>IF(I759&gt;0,ROUND(I759*Filme!$B$3,2),0)</f>
        <v>0</v>
      </c>
      <c r="O759" s="53">
        <f t="shared" si="110"/>
        <v>1794.15</v>
      </c>
    </row>
    <row r="760" spans="1:15">
      <c r="A760" s="48">
        <v>30403073</v>
      </c>
      <c r="B760" s="48" t="s">
        <v>807</v>
      </c>
      <c r="C760" s="49">
        <v>1</v>
      </c>
      <c r="D760" s="50" t="s">
        <v>339</v>
      </c>
      <c r="E760" s="51"/>
      <c r="F760" s="52">
        <v>1</v>
      </c>
      <c r="G760" s="52">
        <v>4</v>
      </c>
      <c r="H760" s="52"/>
      <c r="I760" s="52"/>
      <c r="J760" s="52"/>
      <c r="K760" s="53">
        <f t="shared" si="108"/>
        <v>909.36</v>
      </c>
      <c r="L760" s="53">
        <f t="shared" si="109"/>
        <v>909.36</v>
      </c>
      <c r="M760" s="53">
        <f>IF(E760&gt;0,ROUND(E760*UCO!$A$14,2),0)</f>
        <v>0</v>
      </c>
      <c r="N760" s="53">
        <f>IF(I760&gt;0,ROUND(I760*Filme!$B$3,2),0)</f>
        <v>0</v>
      </c>
      <c r="O760" s="53">
        <f t="shared" si="110"/>
        <v>909.36</v>
      </c>
    </row>
    <row r="761" spans="1:15">
      <c r="A761" s="48">
        <v>30403081</v>
      </c>
      <c r="B761" s="48" t="s">
        <v>808</v>
      </c>
      <c r="C761" s="49">
        <v>1</v>
      </c>
      <c r="D761" s="50" t="s">
        <v>335</v>
      </c>
      <c r="E761" s="51"/>
      <c r="F761" s="52">
        <v>1</v>
      </c>
      <c r="G761" s="52">
        <v>4</v>
      </c>
      <c r="H761" s="52"/>
      <c r="I761" s="52"/>
      <c r="J761" s="52"/>
      <c r="K761" s="53">
        <f t="shared" si="108"/>
        <v>991.29</v>
      </c>
      <c r="L761" s="53">
        <f t="shared" si="109"/>
        <v>991.29</v>
      </c>
      <c r="M761" s="53">
        <f>IF(E761&gt;0,ROUND(E761*UCO!$A$14,2),0)</f>
        <v>0</v>
      </c>
      <c r="N761" s="53">
        <f>IF(I761&gt;0,ROUND(I761*Filme!$B$3,2),0)</f>
        <v>0</v>
      </c>
      <c r="O761" s="53">
        <f t="shared" si="110"/>
        <v>991.29</v>
      </c>
    </row>
    <row r="762" spans="1:15">
      <c r="A762" s="48">
        <v>30403090</v>
      </c>
      <c r="B762" s="48" t="s">
        <v>809</v>
      </c>
      <c r="C762" s="49">
        <v>1</v>
      </c>
      <c r="D762" s="50" t="s">
        <v>446</v>
      </c>
      <c r="E762" s="51"/>
      <c r="F762" s="52">
        <v>2</v>
      </c>
      <c r="G762" s="52">
        <v>4</v>
      </c>
      <c r="H762" s="52"/>
      <c r="I762" s="52"/>
      <c r="J762" s="52"/>
      <c r="K762" s="53">
        <f t="shared" si="108"/>
        <v>1171.51</v>
      </c>
      <c r="L762" s="53">
        <f t="shared" si="109"/>
        <v>1171.51</v>
      </c>
      <c r="M762" s="53">
        <f>IF(E762&gt;0,ROUND(E762*UCO!$A$14,2),0)</f>
        <v>0</v>
      </c>
      <c r="N762" s="53">
        <f>IF(I762&gt;0,ROUND(I762*Filme!$B$3,2),0)</f>
        <v>0</v>
      </c>
      <c r="O762" s="53">
        <f t="shared" si="110"/>
        <v>1171.51</v>
      </c>
    </row>
    <row r="763" spans="1:15">
      <c r="A763" s="48">
        <v>30403103</v>
      </c>
      <c r="B763" s="48" t="s">
        <v>810</v>
      </c>
      <c r="C763" s="49">
        <v>1</v>
      </c>
      <c r="D763" s="50" t="s">
        <v>65</v>
      </c>
      <c r="E763" s="51"/>
      <c r="F763" s="52"/>
      <c r="G763" s="52">
        <v>0</v>
      </c>
      <c r="H763" s="52"/>
      <c r="I763" s="52"/>
      <c r="J763" s="52"/>
      <c r="K763" s="53">
        <f t="shared" si="108"/>
        <v>65.56</v>
      </c>
      <c r="L763" s="53">
        <f t="shared" si="109"/>
        <v>65.56</v>
      </c>
      <c r="M763" s="53">
        <f>IF(E763&gt;0,ROUND(E763*UCO!$A$14,2),0)</f>
        <v>0</v>
      </c>
      <c r="N763" s="53">
        <f>IF(I763&gt;0,ROUND(I763*Filme!$B$3,2),0)</f>
        <v>0</v>
      </c>
      <c r="O763" s="53">
        <f t="shared" si="110"/>
        <v>65.56</v>
      </c>
    </row>
    <row r="764" spans="1:15">
      <c r="A764" s="48">
        <v>30403111</v>
      </c>
      <c r="B764" s="48" t="s">
        <v>811</v>
      </c>
      <c r="C764" s="49">
        <v>1</v>
      </c>
      <c r="D764" s="50" t="s">
        <v>486</v>
      </c>
      <c r="E764" s="51"/>
      <c r="F764" s="52">
        <v>2</v>
      </c>
      <c r="G764" s="52">
        <v>5</v>
      </c>
      <c r="H764" s="52"/>
      <c r="I764" s="52"/>
      <c r="J764" s="52"/>
      <c r="K764" s="53">
        <f t="shared" si="108"/>
        <v>1409.1</v>
      </c>
      <c r="L764" s="53">
        <f t="shared" si="109"/>
        <v>1409.1</v>
      </c>
      <c r="M764" s="53">
        <f>IF(E764&gt;0,ROUND(E764*UCO!$A$14,2),0)</f>
        <v>0</v>
      </c>
      <c r="N764" s="53">
        <f>IF(I764&gt;0,ROUND(I764*Filme!$B$3,2),0)</f>
        <v>0</v>
      </c>
      <c r="O764" s="53">
        <f t="shared" si="110"/>
        <v>1409.1</v>
      </c>
    </row>
    <row r="765" spans="1:15">
      <c r="A765" s="48">
        <v>30403120</v>
      </c>
      <c r="B765" s="48" t="s">
        <v>812</v>
      </c>
      <c r="C765" s="49">
        <v>1</v>
      </c>
      <c r="D765" s="50" t="s">
        <v>335</v>
      </c>
      <c r="E765" s="51"/>
      <c r="F765" s="52">
        <v>1</v>
      </c>
      <c r="G765" s="52">
        <v>4</v>
      </c>
      <c r="H765" s="52"/>
      <c r="I765" s="52"/>
      <c r="J765" s="52"/>
      <c r="K765" s="53">
        <f t="shared" si="108"/>
        <v>991.29</v>
      </c>
      <c r="L765" s="53">
        <f t="shared" si="109"/>
        <v>991.29</v>
      </c>
      <c r="M765" s="53">
        <f>IF(E765&gt;0,ROUND(E765*UCO!$A$14,2),0)</f>
        <v>0</v>
      </c>
      <c r="N765" s="53">
        <f>IF(I765&gt;0,ROUND(I765*Filme!$B$3,2),0)</f>
        <v>0</v>
      </c>
      <c r="O765" s="53">
        <f t="shared" si="110"/>
        <v>991.29</v>
      </c>
    </row>
    <row r="766" spans="1:15">
      <c r="A766" s="48">
        <v>30403138</v>
      </c>
      <c r="B766" s="48" t="s">
        <v>813</v>
      </c>
      <c r="C766" s="49">
        <v>1</v>
      </c>
      <c r="D766" s="50" t="s">
        <v>259</v>
      </c>
      <c r="E766" s="51"/>
      <c r="F766" s="52">
        <v>1</v>
      </c>
      <c r="G766" s="52">
        <v>3</v>
      </c>
      <c r="H766" s="52"/>
      <c r="I766" s="52"/>
      <c r="J766" s="52"/>
      <c r="K766" s="53">
        <f t="shared" si="108"/>
        <v>852.02</v>
      </c>
      <c r="L766" s="53">
        <f t="shared" si="109"/>
        <v>852.02</v>
      </c>
      <c r="M766" s="53">
        <f>IF(E766&gt;0,ROUND(E766*UCO!$A$14,2),0)</f>
        <v>0</v>
      </c>
      <c r="N766" s="53">
        <f>IF(I766&gt;0,ROUND(I766*Filme!$B$3,2),0)</f>
        <v>0</v>
      </c>
      <c r="O766" s="53">
        <f t="shared" si="110"/>
        <v>852.02</v>
      </c>
    </row>
    <row r="767" spans="1:15">
      <c r="A767" s="48">
        <v>30403146</v>
      </c>
      <c r="B767" s="48" t="s">
        <v>814</v>
      </c>
      <c r="C767" s="49">
        <v>1</v>
      </c>
      <c r="D767" s="50" t="s">
        <v>93</v>
      </c>
      <c r="E767" s="51"/>
      <c r="F767" s="52"/>
      <c r="G767" s="52">
        <v>2</v>
      </c>
      <c r="H767" s="52"/>
      <c r="I767" s="52"/>
      <c r="J767" s="52"/>
      <c r="K767" s="53">
        <f t="shared" si="108"/>
        <v>250.68</v>
      </c>
      <c r="L767" s="53">
        <f t="shared" si="109"/>
        <v>250.68</v>
      </c>
      <c r="M767" s="53">
        <f>IF(E767&gt;0,ROUND(E767*UCO!$A$14,2),0)</f>
        <v>0</v>
      </c>
      <c r="N767" s="53">
        <f>IF(I767&gt;0,ROUND(I767*Filme!$B$3,2),0)</f>
        <v>0</v>
      </c>
      <c r="O767" s="53">
        <f t="shared" si="110"/>
        <v>250.68</v>
      </c>
    </row>
    <row r="768" spans="1:15">
      <c r="A768" s="48">
        <v>30403154</v>
      </c>
      <c r="B768" s="48" t="s">
        <v>815</v>
      </c>
      <c r="C768" s="49">
        <v>1</v>
      </c>
      <c r="D768" s="50" t="s">
        <v>639</v>
      </c>
      <c r="E768" s="51"/>
      <c r="F768" s="52"/>
      <c r="G768" s="52">
        <v>2</v>
      </c>
      <c r="H768" s="52"/>
      <c r="I768" s="52"/>
      <c r="J768" s="52"/>
      <c r="K768" s="53">
        <f t="shared" si="108"/>
        <v>501.37</v>
      </c>
      <c r="L768" s="53">
        <f t="shared" si="109"/>
        <v>501.37</v>
      </c>
      <c r="M768" s="53">
        <f>IF(E768&gt;0,ROUND(E768*UCO!$A$14,2),0)</f>
        <v>0</v>
      </c>
      <c r="N768" s="53">
        <f>IF(I768&gt;0,ROUND(I768*Filme!$B$3,2),0)</f>
        <v>0</v>
      </c>
      <c r="O768" s="53">
        <f t="shared" si="110"/>
        <v>501.37</v>
      </c>
    </row>
    <row r="769" spans="1:15">
      <c r="A769" s="48">
        <v>30403162</v>
      </c>
      <c r="B769" s="48" t="s">
        <v>816</v>
      </c>
      <c r="C769" s="49">
        <v>1</v>
      </c>
      <c r="D769" s="50" t="s">
        <v>93</v>
      </c>
      <c r="E769" s="51"/>
      <c r="F769" s="52"/>
      <c r="G769" s="52">
        <v>1</v>
      </c>
      <c r="H769" s="52"/>
      <c r="I769" s="52"/>
      <c r="J769" s="52"/>
      <c r="K769" s="53">
        <f t="shared" si="108"/>
        <v>250.68</v>
      </c>
      <c r="L769" s="53">
        <f t="shared" si="109"/>
        <v>250.68</v>
      </c>
      <c r="M769" s="53">
        <f>IF(E769&gt;0,ROUND(E769*UCO!$A$14,2),0)</f>
        <v>0</v>
      </c>
      <c r="N769" s="53">
        <f>IF(I769&gt;0,ROUND(I769*Filme!$B$3,2),0)</f>
        <v>0</v>
      </c>
      <c r="O769" s="53">
        <f t="shared" si="110"/>
        <v>250.68</v>
      </c>
    </row>
    <row r="770" spans="1:15" ht="33" customHeight="1">
      <c r="A770" s="131" t="s">
        <v>817</v>
      </c>
      <c r="B770" s="132"/>
      <c r="C770" s="132"/>
      <c r="D770" s="132"/>
      <c r="E770" s="132"/>
      <c r="F770" s="132"/>
      <c r="G770" s="132"/>
      <c r="H770" s="132"/>
      <c r="I770" s="132"/>
      <c r="J770" s="132"/>
      <c r="K770" s="132"/>
      <c r="L770" s="132"/>
      <c r="M770" s="132"/>
      <c r="N770" s="132"/>
      <c r="O770" s="132"/>
    </row>
    <row r="771" spans="1:15">
      <c r="A771" s="48">
        <v>30404010</v>
      </c>
      <c r="B771" s="48" t="s">
        <v>818</v>
      </c>
      <c r="C771" s="49">
        <v>1</v>
      </c>
      <c r="D771" s="50" t="s">
        <v>433</v>
      </c>
      <c r="E771" s="51"/>
      <c r="F771" s="52">
        <v>2</v>
      </c>
      <c r="G771" s="52">
        <v>4</v>
      </c>
      <c r="H771" s="52"/>
      <c r="I771" s="52"/>
      <c r="J771" s="52"/>
      <c r="K771" s="53">
        <f t="shared" ref="K771:K782" si="111">VLOOKUP(D771,Porte2026Geral,24,FALSE)</f>
        <v>1269.81</v>
      </c>
      <c r="L771" s="53">
        <f t="shared" ref="L771:L782" si="112">ROUND(C771*K771,2)</f>
        <v>1269.81</v>
      </c>
      <c r="M771" s="53">
        <f>IF(E771&gt;0,ROUND(E771*UCO!$A$14,2),0)</f>
        <v>0</v>
      </c>
      <c r="N771" s="53">
        <f>IF(I771&gt;0,ROUND(I771*Filme!$B$3,2),0)</f>
        <v>0</v>
      </c>
      <c r="O771" s="53">
        <f t="shared" ref="O771:O781" si="113">L771+M771+N771</f>
        <v>1269.81</v>
      </c>
    </row>
    <row r="772" spans="1:15">
      <c r="A772" s="48">
        <v>30404029</v>
      </c>
      <c r="B772" s="48" t="s">
        <v>819</v>
      </c>
      <c r="C772" s="49">
        <v>1</v>
      </c>
      <c r="D772" s="50" t="s">
        <v>469</v>
      </c>
      <c r="E772" s="51"/>
      <c r="F772" s="52">
        <v>2</v>
      </c>
      <c r="G772" s="52">
        <v>4</v>
      </c>
      <c r="H772" s="52"/>
      <c r="I772" s="52"/>
      <c r="J772" s="52"/>
      <c r="K772" s="53">
        <f t="shared" si="111"/>
        <v>1491.02</v>
      </c>
      <c r="L772" s="53">
        <f t="shared" si="112"/>
        <v>1491.02</v>
      </c>
      <c r="M772" s="53">
        <f>IF(E772&gt;0,ROUND(E772*UCO!$A$14,2),0)</f>
        <v>0</v>
      </c>
      <c r="N772" s="53">
        <f>IF(I772&gt;0,ROUND(I772*Filme!$B$3,2),0)</f>
        <v>0</v>
      </c>
      <c r="O772" s="53">
        <f t="shared" si="113"/>
        <v>1491.02</v>
      </c>
    </row>
    <row r="773" spans="1:15">
      <c r="A773" s="48">
        <v>30404037</v>
      </c>
      <c r="B773" s="48" t="s">
        <v>820</v>
      </c>
      <c r="C773" s="49">
        <v>1</v>
      </c>
      <c r="D773" s="50" t="s">
        <v>257</v>
      </c>
      <c r="E773" s="51"/>
      <c r="F773" s="52">
        <v>2</v>
      </c>
      <c r="G773" s="52">
        <v>5</v>
      </c>
      <c r="H773" s="52"/>
      <c r="I773" s="52"/>
      <c r="J773" s="52"/>
      <c r="K773" s="53">
        <f t="shared" si="111"/>
        <v>1635.2</v>
      </c>
      <c r="L773" s="53">
        <f t="shared" si="112"/>
        <v>1635.2</v>
      </c>
      <c r="M773" s="53">
        <f>IF(E773&gt;0,ROUND(E773*UCO!$A$14,2),0)</f>
        <v>0</v>
      </c>
      <c r="N773" s="53">
        <f>IF(I773&gt;0,ROUND(I773*Filme!$B$3,2),0)</f>
        <v>0</v>
      </c>
      <c r="O773" s="53">
        <f t="shared" si="113"/>
        <v>1635.2</v>
      </c>
    </row>
    <row r="774" spans="1:15">
      <c r="A774" s="48">
        <v>30404045</v>
      </c>
      <c r="B774" s="48" t="s">
        <v>821</v>
      </c>
      <c r="C774" s="49">
        <v>1</v>
      </c>
      <c r="D774" s="50" t="s">
        <v>469</v>
      </c>
      <c r="E774" s="51"/>
      <c r="F774" s="52">
        <v>2</v>
      </c>
      <c r="G774" s="52">
        <v>5</v>
      </c>
      <c r="H774" s="52"/>
      <c r="I774" s="52"/>
      <c r="J774" s="52"/>
      <c r="K774" s="53">
        <f t="shared" si="111"/>
        <v>1491.02</v>
      </c>
      <c r="L774" s="53">
        <f t="shared" si="112"/>
        <v>1491.02</v>
      </c>
      <c r="M774" s="53">
        <f>IF(E774&gt;0,ROUND(E774*UCO!$A$14,2),0)</f>
        <v>0</v>
      </c>
      <c r="N774" s="53">
        <f>IF(I774&gt;0,ROUND(I774*Filme!$B$3,2),0)</f>
        <v>0</v>
      </c>
      <c r="O774" s="53">
        <f t="shared" si="113"/>
        <v>1491.02</v>
      </c>
    </row>
    <row r="775" spans="1:15">
      <c r="A775" s="48">
        <v>30404053</v>
      </c>
      <c r="B775" s="48" t="s">
        <v>822</v>
      </c>
      <c r="C775" s="49">
        <v>1</v>
      </c>
      <c r="D775" s="50" t="s">
        <v>257</v>
      </c>
      <c r="E775" s="51"/>
      <c r="F775" s="52">
        <v>2</v>
      </c>
      <c r="G775" s="52">
        <v>6</v>
      </c>
      <c r="H775" s="52"/>
      <c r="I775" s="52"/>
      <c r="J775" s="52"/>
      <c r="K775" s="53">
        <f t="shared" si="111"/>
        <v>1635.2</v>
      </c>
      <c r="L775" s="53">
        <f t="shared" si="112"/>
        <v>1635.2</v>
      </c>
      <c r="M775" s="53">
        <f>IF(E775&gt;0,ROUND(E775*UCO!$A$14,2),0)</f>
        <v>0</v>
      </c>
      <c r="N775" s="53">
        <f>IF(I775&gt;0,ROUND(I775*Filme!$B$3,2),0)</f>
        <v>0</v>
      </c>
      <c r="O775" s="53">
        <f t="shared" si="113"/>
        <v>1635.2</v>
      </c>
    </row>
    <row r="776" spans="1:15">
      <c r="A776" s="48">
        <v>30404061</v>
      </c>
      <c r="B776" s="48" t="s">
        <v>823</v>
      </c>
      <c r="C776" s="49">
        <v>1</v>
      </c>
      <c r="D776" s="50" t="s">
        <v>469</v>
      </c>
      <c r="E776" s="51"/>
      <c r="F776" s="52">
        <v>2</v>
      </c>
      <c r="G776" s="52">
        <v>6</v>
      </c>
      <c r="H776" s="52"/>
      <c r="I776" s="52"/>
      <c r="J776" s="52"/>
      <c r="K776" s="53">
        <f t="shared" si="111"/>
        <v>1491.02</v>
      </c>
      <c r="L776" s="53">
        <f t="shared" si="112"/>
        <v>1491.02</v>
      </c>
      <c r="M776" s="53">
        <f>IF(E776&gt;0,ROUND(E776*UCO!$A$14,2),0)</f>
        <v>0</v>
      </c>
      <c r="N776" s="53">
        <f>IF(I776&gt;0,ROUND(I776*Filme!$B$3,2),0)</f>
        <v>0</v>
      </c>
      <c r="O776" s="53">
        <f t="shared" si="113"/>
        <v>1491.02</v>
      </c>
    </row>
    <row r="777" spans="1:15">
      <c r="A777" s="48">
        <v>30404070</v>
      </c>
      <c r="B777" s="48" t="s">
        <v>824</v>
      </c>
      <c r="C777" s="49">
        <v>1</v>
      </c>
      <c r="D777" s="50" t="s">
        <v>134</v>
      </c>
      <c r="E777" s="51"/>
      <c r="F777" s="52"/>
      <c r="G777" s="52">
        <v>1</v>
      </c>
      <c r="H777" s="52"/>
      <c r="I777" s="52"/>
      <c r="J777" s="52"/>
      <c r="K777" s="53">
        <f t="shared" si="111"/>
        <v>32.78</v>
      </c>
      <c r="L777" s="53">
        <f t="shared" si="112"/>
        <v>32.78</v>
      </c>
      <c r="M777" s="53">
        <f>IF(E777&gt;0,ROUND(E777*UCO!$A$14,2),0)</f>
        <v>0</v>
      </c>
      <c r="N777" s="53">
        <f>IF(I777&gt;0,ROUND(I777*Filme!$B$3,2),0)</f>
        <v>0</v>
      </c>
      <c r="O777" s="53">
        <f t="shared" si="113"/>
        <v>32.78</v>
      </c>
    </row>
    <row r="778" spans="1:15">
      <c r="A778" s="48">
        <v>30404088</v>
      </c>
      <c r="B778" s="48" t="s">
        <v>825</v>
      </c>
      <c r="C778" s="49">
        <v>1</v>
      </c>
      <c r="D778" s="50" t="s">
        <v>469</v>
      </c>
      <c r="E778" s="51"/>
      <c r="F778" s="52">
        <v>1</v>
      </c>
      <c r="G778" s="52">
        <v>4</v>
      </c>
      <c r="H778" s="52"/>
      <c r="I778" s="52"/>
      <c r="J778" s="52"/>
      <c r="K778" s="53">
        <f t="shared" si="111"/>
        <v>1491.02</v>
      </c>
      <c r="L778" s="53">
        <f t="shared" si="112"/>
        <v>1491.02</v>
      </c>
      <c r="M778" s="53">
        <f>IF(E778&gt;0,ROUND(E778*UCO!$A$14,2),0)</f>
        <v>0</v>
      </c>
      <c r="N778" s="53">
        <f>IF(I778&gt;0,ROUND(I778*Filme!$B$3,2),0)</f>
        <v>0</v>
      </c>
      <c r="O778" s="53">
        <f t="shared" si="113"/>
        <v>1491.02</v>
      </c>
    </row>
    <row r="779" spans="1:15">
      <c r="A779" s="48">
        <v>30404096</v>
      </c>
      <c r="B779" s="48" t="s">
        <v>826</v>
      </c>
      <c r="C779" s="49">
        <v>1</v>
      </c>
      <c r="D779" s="50" t="s">
        <v>469</v>
      </c>
      <c r="E779" s="51"/>
      <c r="F779" s="52">
        <v>2</v>
      </c>
      <c r="G779" s="52">
        <v>6</v>
      </c>
      <c r="H779" s="52"/>
      <c r="I779" s="52"/>
      <c r="J779" s="52"/>
      <c r="K779" s="53">
        <f t="shared" si="111"/>
        <v>1491.02</v>
      </c>
      <c r="L779" s="53">
        <f t="shared" si="112"/>
        <v>1491.02</v>
      </c>
      <c r="M779" s="53">
        <f>IF(E779&gt;0,ROUND(E779*UCO!$A$14,2),0)</f>
        <v>0</v>
      </c>
      <c r="N779" s="53">
        <f>IF(I779&gt;0,ROUND(I779*Filme!$B$3,2),0)</f>
        <v>0</v>
      </c>
      <c r="O779" s="53">
        <f t="shared" si="113"/>
        <v>1491.02</v>
      </c>
    </row>
    <row r="780" spans="1:15">
      <c r="A780" s="48">
        <v>30404100</v>
      </c>
      <c r="B780" s="48" t="s">
        <v>827</v>
      </c>
      <c r="C780" s="49">
        <v>1</v>
      </c>
      <c r="D780" s="50" t="s">
        <v>257</v>
      </c>
      <c r="E780" s="51"/>
      <c r="F780" s="52">
        <v>2</v>
      </c>
      <c r="G780" s="52">
        <v>4</v>
      </c>
      <c r="H780" s="52"/>
      <c r="I780" s="52"/>
      <c r="J780" s="52"/>
      <c r="K780" s="53">
        <f t="shared" si="111"/>
        <v>1635.2</v>
      </c>
      <c r="L780" s="53">
        <f t="shared" si="112"/>
        <v>1635.2</v>
      </c>
      <c r="M780" s="53">
        <f>IF(E780&gt;0,ROUND(E780*UCO!$A$14,2),0)</f>
        <v>0</v>
      </c>
      <c r="N780" s="53">
        <f>IF(I780&gt;0,ROUND(I780*Filme!$B$3,2),0)</f>
        <v>0</v>
      </c>
      <c r="O780" s="53">
        <f t="shared" si="113"/>
        <v>1635.2</v>
      </c>
    </row>
    <row r="781" spans="1:15">
      <c r="A781" s="48">
        <v>30404126</v>
      </c>
      <c r="B781" s="48" t="s">
        <v>828</v>
      </c>
      <c r="C781" s="49">
        <v>1</v>
      </c>
      <c r="D781" s="50" t="s">
        <v>257</v>
      </c>
      <c r="E781" s="51"/>
      <c r="F781" s="52">
        <v>3</v>
      </c>
      <c r="G781" s="52">
        <v>6</v>
      </c>
      <c r="H781" s="52"/>
      <c r="I781" s="52"/>
      <c r="J781" s="52"/>
      <c r="K781" s="53">
        <f t="shared" si="111"/>
        <v>1635.2</v>
      </c>
      <c r="L781" s="53">
        <f t="shared" si="112"/>
        <v>1635.2</v>
      </c>
      <c r="M781" s="53">
        <f>IF(E781&gt;0,ROUND(E781*UCO!$A$14,2),0)</f>
        <v>0</v>
      </c>
      <c r="N781" s="53">
        <f>IF(I781&gt;0,ROUND(I781*Filme!$B$3,2),0)</f>
        <v>0</v>
      </c>
      <c r="O781" s="53">
        <f t="shared" si="113"/>
        <v>1635.2</v>
      </c>
    </row>
    <row r="782" spans="1:15">
      <c r="A782" s="48">
        <v>30404134</v>
      </c>
      <c r="B782" s="48" t="s">
        <v>829</v>
      </c>
      <c r="C782" s="49">
        <v>1</v>
      </c>
      <c r="D782" s="50" t="s">
        <v>257</v>
      </c>
      <c r="E782" s="51"/>
      <c r="F782" s="52">
        <v>2</v>
      </c>
      <c r="G782" s="52">
        <v>6</v>
      </c>
      <c r="H782" s="52"/>
      <c r="I782" s="52"/>
      <c r="J782" s="52"/>
      <c r="K782" s="53">
        <f t="shared" si="111"/>
        <v>1635.2</v>
      </c>
      <c r="L782" s="53">
        <f t="shared" si="112"/>
        <v>1635.2</v>
      </c>
      <c r="M782" s="53">
        <f>IF(E782&gt;0,ROUND(E782*UCO!$A$14,2),0)</f>
        <v>0</v>
      </c>
      <c r="N782" s="53">
        <f>IF(I782&gt;0,ROUND(I782*Filme!$B$3,2),0)</f>
        <v>0</v>
      </c>
      <c r="O782" s="53">
        <f>L782+M782+N782</f>
        <v>1635.2</v>
      </c>
    </row>
    <row r="783" spans="1:15">
      <c r="A783" s="48">
        <v>30404177</v>
      </c>
      <c r="B783" s="48" t="s">
        <v>830</v>
      </c>
      <c r="C783" s="52">
        <v>1</v>
      </c>
      <c r="D783" s="52" t="s">
        <v>469</v>
      </c>
      <c r="E783" s="52"/>
      <c r="F783" s="52">
        <v>2</v>
      </c>
      <c r="G783" s="52">
        <v>5</v>
      </c>
      <c r="H783" s="48"/>
      <c r="I783" s="48"/>
      <c r="J783" s="48"/>
      <c r="K783" s="53">
        <f t="shared" ref="K783" si="114">VLOOKUP(D783,Porte2026Geral,24,FALSE)</f>
        <v>1491.02</v>
      </c>
      <c r="L783" s="53">
        <f t="shared" ref="L783" si="115">ROUND(C783*K783,2)</f>
        <v>1491.02</v>
      </c>
      <c r="M783" s="53">
        <f>IF(E783&gt;0,ROUND(E783*UCO!$A$14,2),0)</f>
        <v>0</v>
      </c>
      <c r="N783" s="53">
        <f>IF(I783&gt;0,ROUND(I783*Filme!$B$3,2),0)</f>
        <v>0</v>
      </c>
      <c r="O783" s="53">
        <f>L783+M783+N783</f>
        <v>1491.02</v>
      </c>
    </row>
    <row r="784" spans="1:15" ht="30.75" customHeight="1">
      <c r="A784" s="131" t="s">
        <v>831</v>
      </c>
      <c r="B784" s="132"/>
      <c r="C784" s="132"/>
      <c r="D784" s="132"/>
      <c r="E784" s="132"/>
      <c r="F784" s="132"/>
      <c r="G784" s="132"/>
      <c r="H784" s="132"/>
      <c r="I784" s="132"/>
      <c r="J784" s="132"/>
      <c r="K784" s="132"/>
      <c r="L784" s="132"/>
      <c r="M784" s="132"/>
      <c r="N784" s="132"/>
      <c r="O784" s="132"/>
    </row>
    <row r="785" spans="1:15">
      <c r="A785" s="48">
        <v>30501016</v>
      </c>
      <c r="B785" s="48" t="s">
        <v>832</v>
      </c>
      <c r="C785" s="49">
        <v>1</v>
      </c>
      <c r="D785" s="50" t="s">
        <v>102</v>
      </c>
      <c r="E785" s="51"/>
      <c r="F785" s="52"/>
      <c r="G785" s="52">
        <v>2</v>
      </c>
      <c r="H785" s="52"/>
      <c r="I785" s="52"/>
      <c r="J785" s="52"/>
      <c r="K785" s="53">
        <f t="shared" ref="K785:K816" si="116">VLOOKUP(D785,Porte2026Geral,24,FALSE)</f>
        <v>183.5</v>
      </c>
      <c r="L785" s="53">
        <f t="shared" ref="L785:L816" si="117">ROUND(C785*K785,2)</f>
        <v>183.5</v>
      </c>
      <c r="M785" s="53">
        <f>IF(E785&gt;0,ROUND(E785*UCO!$A$14,2),0)</f>
        <v>0</v>
      </c>
      <c r="N785" s="53">
        <f>IF(I785&gt;0,ROUND(I785*Filme!$B$3,2),0)</f>
        <v>0</v>
      </c>
      <c r="O785" s="53">
        <f t="shared" ref="O785:O835" si="118">L785+M785+N785</f>
        <v>183.5</v>
      </c>
    </row>
    <row r="786" spans="1:15">
      <c r="A786" s="48">
        <v>30501024</v>
      </c>
      <c r="B786" s="48" t="s">
        <v>833</v>
      </c>
      <c r="C786" s="49">
        <v>1</v>
      </c>
      <c r="D786" s="50" t="s">
        <v>93</v>
      </c>
      <c r="E786" s="51"/>
      <c r="F786" s="52">
        <v>1</v>
      </c>
      <c r="G786" s="52">
        <v>3</v>
      </c>
      <c r="H786" s="52"/>
      <c r="I786" s="52"/>
      <c r="J786" s="52"/>
      <c r="K786" s="53">
        <f t="shared" si="116"/>
        <v>250.68</v>
      </c>
      <c r="L786" s="53">
        <f t="shared" si="117"/>
        <v>250.68</v>
      </c>
      <c r="M786" s="53">
        <f>IF(E786&gt;0,ROUND(E786*UCO!$A$14,2),0)</f>
        <v>0</v>
      </c>
      <c r="N786" s="53">
        <f>IF(I786&gt;0,ROUND(I786*Filme!$B$3,2),0)</f>
        <v>0</v>
      </c>
      <c r="O786" s="53">
        <f t="shared" si="118"/>
        <v>250.68</v>
      </c>
    </row>
    <row r="787" spans="1:15">
      <c r="A787" s="48">
        <v>30501040</v>
      </c>
      <c r="B787" s="48" t="s">
        <v>834</v>
      </c>
      <c r="C787" s="49">
        <v>1</v>
      </c>
      <c r="D787" s="50" t="s">
        <v>291</v>
      </c>
      <c r="E787" s="51"/>
      <c r="F787" s="52">
        <v>1</v>
      </c>
      <c r="G787" s="52">
        <v>3</v>
      </c>
      <c r="H787" s="52"/>
      <c r="I787" s="52"/>
      <c r="J787" s="52"/>
      <c r="K787" s="53">
        <f t="shared" si="116"/>
        <v>709.46</v>
      </c>
      <c r="L787" s="53">
        <f t="shared" si="117"/>
        <v>709.46</v>
      </c>
      <c r="M787" s="53">
        <f>IF(E787&gt;0,ROUND(E787*UCO!$A$14,2),0)</f>
        <v>0</v>
      </c>
      <c r="N787" s="53">
        <f>IF(I787&gt;0,ROUND(I787*Filme!$B$3,2),0)</f>
        <v>0</v>
      </c>
      <c r="O787" s="53">
        <f t="shared" si="118"/>
        <v>709.46</v>
      </c>
    </row>
    <row r="788" spans="1:15">
      <c r="A788" s="48">
        <v>30501059</v>
      </c>
      <c r="B788" s="48" t="s">
        <v>835</v>
      </c>
      <c r="C788" s="49">
        <v>1</v>
      </c>
      <c r="D788" s="50" t="s">
        <v>51</v>
      </c>
      <c r="E788" s="51"/>
      <c r="F788" s="52"/>
      <c r="G788" s="52">
        <v>1</v>
      </c>
      <c r="H788" s="52"/>
      <c r="I788" s="52"/>
      <c r="J788" s="52"/>
      <c r="K788" s="53">
        <f t="shared" si="116"/>
        <v>88.48</v>
      </c>
      <c r="L788" s="53">
        <f t="shared" si="117"/>
        <v>88.48</v>
      </c>
      <c r="M788" s="53">
        <f>IF(E788&gt;0,ROUND(E788*UCO!$A$14,2),0)</f>
        <v>0</v>
      </c>
      <c r="N788" s="53">
        <f>IF(I788&gt;0,ROUND(I788*Filme!$B$3,2),0)</f>
        <v>0</v>
      </c>
      <c r="O788" s="53">
        <f t="shared" si="118"/>
        <v>88.48</v>
      </c>
    </row>
    <row r="789" spans="1:15">
      <c r="A789" s="48">
        <v>30501067</v>
      </c>
      <c r="B789" s="48" t="s">
        <v>836</v>
      </c>
      <c r="C789" s="49">
        <v>1</v>
      </c>
      <c r="D789" s="50" t="s">
        <v>102</v>
      </c>
      <c r="E789" s="51"/>
      <c r="F789" s="52"/>
      <c r="G789" s="52">
        <v>1</v>
      </c>
      <c r="H789" s="52"/>
      <c r="I789" s="52"/>
      <c r="J789" s="52"/>
      <c r="K789" s="53">
        <f t="shared" si="116"/>
        <v>183.5</v>
      </c>
      <c r="L789" s="53">
        <f t="shared" si="117"/>
        <v>183.5</v>
      </c>
      <c r="M789" s="53">
        <f>IF(E789&gt;0,ROUND(E789*UCO!$A$14,2),0)</f>
        <v>0</v>
      </c>
      <c r="N789" s="53">
        <f>IF(I789&gt;0,ROUND(I789*Filme!$B$3,2),0)</f>
        <v>0</v>
      </c>
      <c r="O789" s="53">
        <f t="shared" si="118"/>
        <v>183.5</v>
      </c>
    </row>
    <row r="790" spans="1:15">
      <c r="A790" s="48">
        <v>30501075</v>
      </c>
      <c r="B790" s="48" t="s">
        <v>837</v>
      </c>
      <c r="C790" s="49">
        <v>1</v>
      </c>
      <c r="D790" s="50" t="s">
        <v>51</v>
      </c>
      <c r="E790" s="51"/>
      <c r="F790" s="52"/>
      <c r="G790" s="52">
        <v>1</v>
      </c>
      <c r="H790" s="52"/>
      <c r="I790" s="52"/>
      <c r="J790" s="52"/>
      <c r="K790" s="53">
        <f t="shared" si="116"/>
        <v>88.48</v>
      </c>
      <c r="L790" s="53">
        <f t="shared" si="117"/>
        <v>88.48</v>
      </c>
      <c r="M790" s="53">
        <f>IF(E790&gt;0,ROUND(E790*UCO!$A$14,2),0)</f>
        <v>0</v>
      </c>
      <c r="N790" s="53">
        <f>IF(I790&gt;0,ROUND(I790*Filme!$B$3,2),0)</f>
        <v>0</v>
      </c>
      <c r="O790" s="53">
        <f t="shared" si="118"/>
        <v>88.48</v>
      </c>
    </row>
    <row r="791" spans="1:15">
      <c r="A791" s="48">
        <v>30501083</v>
      </c>
      <c r="B791" s="48" t="s">
        <v>838</v>
      </c>
      <c r="C791" s="49">
        <v>1</v>
      </c>
      <c r="D791" s="50" t="s">
        <v>137</v>
      </c>
      <c r="E791" s="51"/>
      <c r="F791" s="52"/>
      <c r="G791" s="52">
        <v>0</v>
      </c>
      <c r="H791" s="52"/>
      <c r="I791" s="52"/>
      <c r="J791" s="52"/>
      <c r="K791" s="53">
        <f t="shared" si="116"/>
        <v>104.87</v>
      </c>
      <c r="L791" s="53">
        <f t="shared" si="117"/>
        <v>104.87</v>
      </c>
      <c r="M791" s="53">
        <f>IF(E791&gt;0,ROUND(E791*UCO!$A$14,2),0)</f>
        <v>0</v>
      </c>
      <c r="N791" s="53">
        <f>IF(I791&gt;0,ROUND(I791*Filme!$B$3,2),0)</f>
        <v>0</v>
      </c>
      <c r="O791" s="53">
        <f t="shared" si="118"/>
        <v>104.87</v>
      </c>
    </row>
    <row r="792" spans="1:15">
      <c r="A792" s="48">
        <v>30501091</v>
      </c>
      <c r="B792" s="48" t="s">
        <v>839</v>
      </c>
      <c r="C792" s="49">
        <v>1</v>
      </c>
      <c r="D792" s="50" t="s">
        <v>70</v>
      </c>
      <c r="E792" s="51"/>
      <c r="F792" s="52"/>
      <c r="G792" s="52">
        <v>1</v>
      </c>
      <c r="H792" s="52"/>
      <c r="I792" s="52"/>
      <c r="J792" s="52"/>
      <c r="K792" s="53">
        <f t="shared" si="116"/>
        <v>209.71</v>
      </c>
      <c r="L792" s="53">
        <f t="shared" si="117"/>
        <v>209.71</v>
      </c>
      <c r="M792" s="53">
        <f>IF(E792&gt;0,ROUND(E792*UCO!$A$14,2),0)</f>
        <v>0</v>
      </c>
      <c r="N792" s="53">
        <f>IF(I792&gt;0,ROUND(I792*Filme!$B$3,2),0)</f>
        <v>0</v>
      </c>
      <c r="O792" s="53">
        <f t="shared" si="118"/>
        <v>209.71</v>
      </c>
    </row>
    <row r="793" spans="1:15">
      <c r="A793" s="48">
        <v>30501113</v>
      </c>
      <c r="B793" s="48" t="s">
        <v>840</v>
      </c>
      <c r="C793" s="49">
        <v>1</v>
      </c>
      <c r="D793" s="50" t="s">
        <v>51</v>
      </c>
      <c r="E793" s="51"/>
      <c r="F793" s="52"/>
      <c r="G793" s="52">
        <v>3</v>
      </c>
      <c r="H793" s="52"/>
      <c r="I793" s="52"/>
      <c r="J793" s="52"/>
      <c r="K793" s="53">
        <f t="shared" si="116"/>
        <v>88.48</v>
      </c>
      <c r="L793" s="53">
        <f t="shared" si="117"/>
        <v>88.48</v>
      </c>
      <c r="M793" s="53">
        <f>IF(E793&gt;0,ROUND(E793*UCO!$A$14,2),0)</f>
        <v>0</v>
      </c>
      <c r="N793" s="53">
        <f>IF(I793&gt;0,ROUND(I793*Filme!$B$3,2),0)</f>
        <v>0</v>
      </c>
      <c r="O793" s="53">
        <f t="shared" si="118"/>
        <v>88.48</v>
      </c>
    </row>
    <row r="794" spans="1:15">
      <c r="A794" s="48">
        <v>30501121</v>
      </c>
      <c r="B794" s="48" t="s">
        <v>841</v>
      </c>
      <c r="C794" s="49">
        <v>1</v>
      </c>
      <c r="D794" s="50" t="s">
        <v>339</v>
      </c>
      <c r="E794" s="51"/>
      <c r="F794" s="52">
        <v>1</v>
      </c>
      <c r="G794" s="52">
        <v>3</v>
      </c>
      <c r="H794" s="52"/>
      <c r="I794" s="52"/>
      <c r="J794" s="52"/>
      <c r="K794" s="53">
        <f t="shared" si="116"/>
        <v>909.36</v>
      </c>
      <c r="L794" s="53">
        <f t="shared" si="117"/>
        <v>909.36</v>
      </c>
      <c r="M794" s="53">
        <f>IF(E794&gt;0,ROUND(E794*UCO!$A$14,2),0)</f>
        <v>0</v>
      </c>
      <c r="N794" s="53">
        <f>IF(I794&gt;0,ROUND(I794*Filme!$B$3,2),0)</f>
        <v>0</v>
      </c>
      <c r="O794" s="53">
        <f t="shared" si="118"/>
        <v>909.36</v>
      </c>
    </row>
    <row r="795" spans="1:15">
      <c r="A795" s="48">
        <v>30501130</v>
      </c>
      <c r="B795" s="48" t="s">
        <v>842</v>
      </c>
      <c r="C795" s="49">
        <v>1</v>
      </c>
      <c r="D795" s="50" t="s">
        <v>339</v>
      </c>
      <c r="E795" s="51"/>
      <c r="F795" s="52">
        <v>1</v>
      </c>
      <c r="G795" s="52">
        <v>3</v>
      </c>
      <c r="H795" s="52"/>
      <c r="I795" s="52"/>
      <c r="J795" s="52"/>
      <c r="K795" s="53">
        <f t="shared" si="116"/>
        <v>909.36</v>
      </c>
      <c r="L795" s="53">
        <f t="shared" si="117"/>
        <v>909.36</v>
      </c>
      <c r="M795" s="53">
        <f>IF(E795&gt;0,ROUND(E795*UCO!$A$14,2),0)</f>
        <v>0</v>
      </c>
      <c r="N795" s="53">
        <f>IF(I795&gt;0,ROUND(I795*Filme!$B$3,2),0)</f>
        <v>0</v>
      </c>
      <c r="O795" s="53">
        <f t="shared" si="118"/>
        <v>909.36</v>
      </c>
    </row>
    <row r="796" spans="1:15">
      <c r="A796" s="48">
        <v>30501148</v>
      </c>
      <c r="B796" s="48" t="s">
        <v>843</v>
      </c>
      <c r="C796" s="49">
        <v>1</v>
      </c>
      <c r="D796" s="50" t="s">
        <v>339</v>
      </c>
      <c r="E796" s="51"/>
      <c r="F796" s="52">
        <v>1</v>
      </c>
      <c r="G796" s="52">
        <v>4</v>
      </c>
      <c r="H796" s="52"/>
      <c r="I796" s="52"/>
      <c r="J796" s="52"/>
      <c r="K796" s="53">
        <f t="shared" si="116"/>
        <v>909.36</v>
      </c>
      <c r="L796" s="53">
        <f t="shared" si="117"/>
        <v>909.36</v>
      </c>
      <c r="M796" s="53">
        <f>IF(E796&gt;0,ROUND(E796*UCO!$A$14,2),0)</f>
        <v>0</v>
      </c>
      <c r="N796" s="53">
        <f>IF(I796&gt;0,ROUND(I796*Filme!$B$3,2),0)</f>
        <v>0</v>
      </c>
      <c r="O796" s="53">
        <f t="shared" si="118"/>
        <v>909.36</v>
      </c>
    </row>
    <row r="797" spans="1:15">
      <c r="A797" s="48">
        <v>30501156</v>
      </c>
      <c r="B797" s="48" t="s">
        <v>843</v>
      </c>
      <c r="C797" s="49">
        <v>1</v>
      </c>
      <c r="D797" s="50" t="s">
        <v>72</v>
      </c>
      <c r="E797" s="51"/>
      <c r="F797" s="52">
        <v>1</v>
      </c>
      <c r="G797" s="52">
        <v>2</v>
      </c>
      <c r="H797" s="52"/>
      <c r="I797" s="52"/>
      <c r="J797" s="52"/>
      <c r="K797" s="53">
        <f t="shared" si="116"/>
        <v>309.68</v>
      </c>
      <c r="L797" s="53">
        <f t="shared" si="117"/>
        <v>309.68</v>
      </c>
      <c r="M797" s="53">
        <f>IF(E797&gt;0,ROUND(E797*UCO!$A$14,2),0)</f>
        <v>0</v>
      </c>
      <c r="N797" s="53">
        <f>IF(I797&gt;0,ROUND(I797*Filme!$B$3,2),0)</f>
        <v>0</v>
      </c>
      <c r="O797" s="53">
        <f t="shared" si="118"/>
        <v>309.68</v>
      </c>
    </row>
    <row r="798" spans="1:15">
      <c r="A798" s="48">
        <v>30501164</v>
      </c>
      <c r="B798" s="48" t="s">
        <v>844</v>
      </c>
      <c r="C798" s="49">
        <v>1</v>
      </c>
      <c r="D798" s="50" t="s">
        <v>102</v>
      </c>
      <c r="E798" s="51"/>
      <c r="F798" s="52"/>
      <c r="G798" s="52">
        <v>1</v>
      </c>
      <c r="H798" s="52"/>
      <c r="I798" s="52"/>
      <c r="J798" s="52"/>
      <c r="K798" s="53">
        <f t="shared" si="116"/>
        <v>183.5</v>
      </c>
      <c r="L798" s="53">
        <f t="shared" si="117"/>
        <v>183.5</v>
      </c>
      <c r="M798" s="53">
        <f>IF(E798&gt;0,ROUND(E798*UCO!$A$14,2),0)</f>
        <v>0</v>
      </c>
      <c r="N798" s="53">
        <f>IF(I798&gt;0,ROUND(I798*Filme!$B$3,2),0)</f>
        <v>0</v>
      </c>
      <c r="O798" s="53">
        <f t="shared" si="118"/>
        <v>183.5</v>
      </c>
    </row>
    <row r="799" spans="1:15">
      <c r="A799" s="48">
        <v>30501172</v>
      </c>
      <c r="B799" s="48" t="s">
        <v>845</v>
      </c>
      <c r="C799" s="49">
        <v>1</v>
      </c>
      <c r="D799" s="50" t="s">
        <v>74</v>
      </c>
      <c r="E799" s="51"/>
      <c r="F799" s="52">
        <v>1</v>
      </c>
      <c r="G799" s="52">
        <v>3</v>
      </c>
      <c r="H799" s="52"/>
      <c r="I799" s="52"/>
      <c r="J799" s="52"/>
      <c r="K799" s="53">
        <f t="shared" si="116"/>
        <v>360.46</v>
      </c>
      <c r="L799" s="53">
        <f t="shared" si="117"/>
        <v>360.46</v>
      </c>
      <c r="M799" s="53">
        <f>IF(E799&gt;0,ROUND(E799*UCO!$A$14,2),0)</f>
        <v>0</v>
      </c>
      <c r="N799" s="53">
        <f>IF(I799&gt;0,ROUND(I799*Filme!$B$3,2),0)</f>
        <v>0</v>
      </c>
      <c r="O799" s="53">
        <f t="shared" si="118"/>
        <v>360.46</v>
      </c>
    </row>
    <row r="800" spans="1:15">
      <c r="A800" s="48">
        <v>30501180</v>
      </c>
      <c r="B800" s="48" t="s">
        <v>846</v>
      </c>
      <c r="C800" s="49">
        <v>1</v>
      </c>
      <c r="D800" s="50" t="s">
        <v>257</v>
      </c>
      <c r="E800" s="51"/>
      <c r="F800" s="52">
        <v>4</v>
      </c>
      <c r="G800" s="52">
        <v>7</v>
      </c>
      <c r="H800" s="52"/>
      <c r="I800" s="52"/>
      <c r="J800" s="52"/>
      <c r="K800" s="53">
        <f t="shared" si="116"/>
        <v>1635.2</v>
      </c>
      <c r="L800" s="53">
        <f t="shared" si="117"/>
        <v>1635.2</v>
      </c>
      <c r="M800" s="53">
        <f>IF(E800&gt;0,ROUND(E800*UCO!$A$14,2),0)</f>
        <v>0</v>
      </c>
      <c r="N800" s="53">
        <f>IF(I800&gt;0,ROUND(I800*Filme!$B$3,2),0)</f>
        <v>0</v>
      </c>
      <c r="O800" s="53">
        <f t="shared" si="118"/>
        <v>1635.2</v>
      </c>
    </row>
    <row r="801" spans="1:15">
      <c r="A801" s="48">
        <v>30501199</v>
      </c>
      <c r="B801" s="48" t="s">
        <v>847</v>
      </c>
      <c r="C801" s="49">
        <v>1</v>
      </c>
      <c r="D801" s="50" t="s">
        <v>74</v>
      </c>
      <c r="E801" s="51"/>
      <c r="F801" s="52">
        <v>1</v>
      </c>
      <c r="G801" s="52">
        <v>3</v>
      </c>
      <c r="H801" s="52"/>
      <c r="I801" s="52"/>
      <c r="J801" s="52"/>
      <c r="K801" s="53">
        <f t="shared" si="116"/>
        <v>360.46</v>
      </c>
      <c r="L801" s="53">
        <f t="shared" si="117"/>
        <v>360.46</v>
      </c>
      <c r="M801" s="53">
        <f>IF(E801&gt;0,ROUND(E801*UCO!$A$14,2),0)</f>
        <v>0</v>
      </c>
      <c r="N801" s="53">
        <f>IF(I801&gt;0,ROUND(I801*Filme!$B$3,2),0)</f>
        <v>0</v>
      </c>
      <c r="O801" s="53">
        <f t="shared" si="118"/>
        <v>360.46</v>
      </c>
    </row>
    <row r="802" spans="1:15">
      <c r="A802" s="48">
        <v>30501202</v>
      </c>
      <c r="B802" s="48" t="s">
        <v>848</v>
      </c>
      <c r="C802" s="49">
        <v>1</v>
      </c>
      <c r="D802" s="50" t="s">
        <v>305</v>
      </c>
      <c r="E802" s="51"/>
      <c r="F802" s="52">
        <v>1</v>
      </c>
      <c r="G802" s="52">
        <v>5</v>
      </c>
      <c r="H802" s="52"/>
      <c r="I802" s="52"/>
      <c r="J802" s="52"/>
      <c r="K802" s="53">
        <f t="shared" si="116"/>
        <v>802.86</v>
      </c>
      <c r="L802" s="53">
        <f t="shared" si="117"/>
        <v>802.86</v>
      </c>
      <c r="M802" s="53">
        <f>IF(E802&gt;0,ROUND(E802*UCO!$A$14,2),0)</f>
        <v>0</v>
      </c>
      <c r="N802" s="53">
        <f>IF(I802&gt;0,ROUND(I802*Filme!$B$3,2),0)</f>
        <v>0</v>
      </c>
      <c r="O802" s="53">
        <f t="shared" si="118"/>
        <v>802.86</v>
      </c>
    </row>
    <row r="803" spans="1:15">
      <c r="A803" s="48">
        <v>30501210</v>
      </c>
      <c r="B803" s="48" t="s">
        <v>849</v>
      </c>
      <c r="C803" s="49">
        <v>1</v>
      </c>
      <c r="D803" s="50" t="s">
        <v>305</v>
      </c>
      <c r="E803" s="51"/>
      <c r="F803" s="52">
        <v>1</v>
      </c>
      <c r="G803" s="52">
        <v>5</v>
      </c>
      <c r="H803" s="52"/>
      <c r="I803" s="52"/>
      <c r="J803" s="52"/>
      <c r="K803" s="53">
        <f t="shared" si="116"/>
        <v>802.86</v>
      </c>
      <c r="L803" s="53">
        <f t="shared" si="117"/>
        <v>802.86</v>
      </c>
      <c r="M803" s="53">
        <f>IF(E803&gt;0,ROUND(E803*UCO!$A$14,2),0)</f>
        <v>0</v>
      </c>
      <c r="N803" s="53">
        <f>IF(I803&gt;0,ROUND(I803*Filme!$B$3,2),0)</f>
        <v>0</v>
      </c>
      <c r="O803" s="53">
        <f t="shared" si="118"/>
        <v>802.86</v>
      </c>
    </row>
    <row r="804" spans="1:15">
      <c r="A804" s="48">
        <v>30501229</v>
      </c>
      <c r="B804" s="48" t="s">
        <v>850</v>
      </c>
      <c r="C804" s="49">
        <v>1</v>
      </c>
      <c r="D804" s="50" t="s">
        <v>74</v>
      </c>
      <c r="E804" s="51"/>
      <c r="F804" s="52">
        <v>1</v>
      </c>
      <c r="G804" s="52">
        <v>3</v>
      </c>
      <c r="H804" s="52"/>
      <c r="I804" s="52"/>
      <c r="J804" s="52"/>
      <c r="K804" s="53">
        <f t="shared" si="116"/>
        <v>360.46</v>
      </c>
      <c r="L804" s="53">
        <f t="shared" si="117"/>
        <v>360.46</v>
      </c>
      <c r="M804" s="53">
        <f>IF(E804&gt;0,ROUND(E804*UCO!$A$14,2),0)</f>
        <v>0</v>
      </c>
      <c r="N804" s="53">
        <f>IF(I804&gt;0,ROUND(I804*Filme!$B$3,2),0)</f>
        <v>0</v>
      </c>
      <c r="O804" s="53">
        <f t="shared" si="118"/>
        <v>360.46</v>
      </c>
    </row>
    <row r="805" spans="1:15">
      <c r="A805" s="48">
        <v>30501237</v>
      </c>
      <c r="B805" s="48" t="s">
        <v>851</v>
      </c>
      <c r="C805" s="49">
        <v>1</v>
      </c>
      <c r="D805" s="50" t="s">
        <v>368</v>
      </c>
      <c r="E805" s="51"/>
      <c r="F805" s="52"/>
      <c r="G805" s="52">
        <v>2</v>
      </c>
      <c r="H805" s="52"/>
      <c r="I805" s="52"/>
      <c r="J805" s="52"/>
      <c r="K805" s="53">
        <f t="shared" si="116"/>
        <v>334.24</v>
      </c>
      <c r="L805" s="53">
        <f t="shared" si="117"/>
        <v>334.24</v>
      </c>
      <c r="M805" s="53">
        <f>IF(E805&gt;0,ROUND(E805*UCO!$A$14,2),0)</f>
        <v>0</v>
      </c>
      <c r="N805" s="53">
        <f>IF(I805&gt;0,ROUND(I805*Filme!$B$3,2),0)</f>
        <v>0</v>
      </c>
      <c r="O805" s="53">
        <f t="shared" si="118"/>
        <v>334.24</v>
      </c>
    </row>
    <row r="806" spans="1:15">
      <c r="A806" s="48">
        <v>30501245</v>
      </c>
      <c r="B806" s="48" t="s">
        <v>852</v>
      </c>
      <c r="C806" s="49">
        <v>1</v>
      </c>
      <c r="D806" s="50" t="s">
        <v>339</v>
      </c>
      <c r="E806" s="51"/>
      <c r="F806" s="52">
        <v>1</v>
      </c>
      <c r="G806" s="52">
        <v>3</v>
      </c>
      <c r="H806" s="52"/>
      <c r="I806" s="52"/>
      <c r="J806" s="52"/>
      <c r="K806" s="53">
        <f t="shared" si="116"/>
        <v>909.36</v>
      </c>
      <c r="L806" s="53">
        <f t="shared" si="117"/>
        <v>909.36</v>
      </c>
      <c r="M806" s="53">
        <f>IF(E806&gt;0,ROUND(E806*UCO!$A$14,2),0)</f>
        <v>0</v>
      </c>
      <c r="N806" s="53">
        <f>IF(I806&gt;0,ROUND(I806*Filme!$B$3,2),0)</f>
        <v>0</v>
      </c>
      <c r="O806" s="53">
        <f t="shared" si="118"/>
        <v>909.36</v>
      </c>
    </row>
    <row r="807" spans="1:15">
      <c r="A807" s="48">
        <v>30501253</v>
      </c>
      <c r="B807" s="48" t="s">
        <v>853</v>
      </c>
      <c r="C807" s="49">
        <v>1</v>
      </c>
      <c r="D807" s="50" t="s">
        <v>339</v>
      </c>
      <c r="E807" s="51"/>
      <c r="F807" s="52">
        <v>1</v>
      </c>
      <c r="G807" s="52">
        <v>3</v>
      </c>
      <c r="H807" s="52"/>
      <c r="I807" s="52"/>
      <c r="J807" s="52"/>
      <c r="K807" s="53">
        <f t="shared" si="116"/>
        <v>909.36</v>
      </c>
      <c r="L807" s="53">
        <f t="shared" si="117"/>
        <v>909.36</v>
      </c>
      <c r="M807" s="53">
        <f>IF(E807&gt;0,ROUND(E807*UCO!$A$14,2),0)</f>
        <v>0</v>
      </c>
      <c r="N807" s="53">
        <f>IF(I807&gt;0,ROUND(I807*Filme!$B$3,2),0)</f>
        <v>0</v>
      </c>
      <c r="O807" s="53">
        <f t="shared" si="118"/>
        <v>909.36</v>
      </c>
    </row>
    <row r="808" spans="1:15">
      <c r="A808" s="48">
        <v>30501261</v>
      </c>
      <c r="B808" s="48" t="s">
        <v>854</v>
      </c>
      <c r="C808" s="49">
        <v>1</v>
      </c>
      <c r="D808" s="50" t="s">
        <v>382</v>
      </c>
      <c r="E808" s="51"/>
      <c r="F808" s="52">
        <v>1</v>
      </c>
      <c r="G808" s="52">
        <v>2</v>
      </c>
      <c r="H808" s="52"/>
      <c r="I808" s="52"/>
      <c r="J808" s="52"/>
      <c r="K808" s="53">
        <f t="shared" si="116"/>
        <v>766.81</v>
      </c>
      <c r="L808" s="53">
        <f t="shared" si="117"/>
        <v>766.81</v>
      </c>
      <c r="M808" s="53">
        <f>IF(E808&gt;0,ROUND(E808*UCO!$A$14,2),0)</f>
        <v>0</v>
      </c>
      <c r="N808" s="53">
        <f>IF(I808&gt;0,ROUND(I808*Filme!$B$3,2),0)</f>
        <v>0</v>
      </c>
      <c r="O808" s="53">
        <f t="shared" si="118"/>
        <v>766.81</v>
      </c>
    </row>
    <row r="809" spans="1:15">
      <c r="A809" s="48">
        <v>30501270</v>
      </c>
      <c r="B809" s="48" t="s">
        <v>855</v>
      </c>
      <c r="C809" s="49">
        <v>1</v>
      </c>
      <c r="D809" s="50" t="s">
        <v>339</v>
      </c>
      <c r="E809" s="51"/>
      <c r="F809" s="52">
        <v>1</v>
      </c>
      <c r="G809" s="52">
        <v>3</v>
      </c>
      <c r="H809" s="52"/>
      <c r="I809" s="52"/>
      <c r="J809" s="52"/>
      <c r="K809" s="53">
        <f t="shared" si="116"/>
        <v>909.36</v>
      </c>
      <c r="L809" s="53">
        <f t="shared" si="117"/>
        <v>909.36</v>
      </c>
      <c r="M809" s="53">
        <f>IF(E809&gt;0,ROUND(E809*UCO!$A$14,2),0)</f>
        <v>0</v>
      </c>
      <c r="N809" s="53">
        <f>IF(I809&gt;0,ROUND(I809*Filme!$B$3,2),0)</f>
        <v>0</v>
      </c>
      <c r="O809" s="53">
        <f t="shared" si="118"/>
        <v>909.36</v>
      </c>
    </row>
    <row r="810" spans="1:15">
      <c r="A810" s="48">
        <v>30501288</v>
      </c>
      <c r="B810" s="48" t="s">
        <v>856</v>
      </c>
      <c r="C810" s="49">
        <v>1</v>
      </c>
      <c r="D810" s="50" t="s">
        <v>70</v>
      </c>
      <c r="E810" s="51"/>
      <c r="F810" s="52"/>
      <c r="G810" s="52">
        <v>2</v>
      </c>
      <c r="H810" s="52"/>
      <c r="I810" s="52"/>
      <c r="J810" s="52"/>
      <c r="K810" s="53">
        <f t="shared" si="116"/>
        <v>209.71</v>
      </c>
      <c r="L810" s="53">
        <f t="shared" si="117"/>
        <v>209.71</v>
      </c>
      <c r="M810" s="53">
        <f>IF(E810&gt;0,ROUND(E810*UCO!$A$14,2),0)</f>
        <v>0</v>
      </c>
      <c r="N810" s="53">
        <f>IF(I810&gt;0,ROUND(I810*Filme!$B$3,2),0)</f>
        <v>0</v>
      </c>
      <c r="O810" s="53">
        <f t="shared" si="118"/>
        <v>209.71</v>
      </c>
    </row>
    <row r="811" spans="1:15">
      <c r="A811" s="48">
        <v>30501296</v>
      </c>
      <c r="B811" s="48" t="s">
        <v>857</v>
      </c>
      <c r="C811" s="49">
        <v>1</v>
      </c>
      <c r="D811" s="50" t="s">
        <v>335</v>
      </c>
      <c r="E811" s="51"/>
      <c r="F811" s="52">
        <v>1</v>
      </c>
      <c r="G811" s="52">
        <v>3</v>
      </c>
      <c r="H811" s="52"/>
      <c r="I811" s="52"/>
      <c r="J811" s="52"/>
      <c r="K811" s="53">
        <f t="shared" si="116"/>
        <v>991.29</v>
      </c>
      <c r="L811" s="53">
        <f t="shared" si="117"/>
        <v>991.29</v>
      </c>
      <c r="M811" s="53">
        <f>IF(E811&gt;0,ROUND(E811*UCO!$A$14,2),0)</f>
        <v>0</v>
      </c>
      <c r="N811" s="53">
        <f>IF(I811&gt;0,ROUND(I811*Filme!$B$3,2),0)</f>
        <v>0</v>
      </c>
      <c r="O811" s="53">
        <f t="shared" si="118"/>
        <v>991.29</v>
      </c>
    </row>
    <row r="812" spans="1:15">
      <c r="A812" s="48">
        <v>30501300</v>
      </c>
      <c r="B812" s="48" t="s">
        <v>858</v>
      </c>
      <c r="C812" s="49">
        <v>1</v>
      </c>
      <c r="D812" s="50" t="s">
        <v>335</v>
      </c>
      <c r="E812" s="51"/>
      <c r="F812" s="52">
        <v>2</v>
      </c>
      <c r="G812" s="52">
        <v>4</v>
      </c>
      <c r="H812" s="52"/>
      <c r="I812" s="52"/>
      <c r="J812" s="52"/>
      <c r="K812" s="53">
        <f t="shared" si="116"/>
        <v>991.29</v>
      </c>
      <c r="L812" s="53">
        <f t="shared" si="117"/>
        <v>991.29</v>
      </c>
      <c r="M812" s="53">
        <f>IF(E812&gt;0,ROUND(E812*UCO!$A$14,2),0)</f>
        <v>0</v>
      </c>
      <c r="N812" s="53">
        <f>IF(I812&gt;0,ROUND(I812*Filme!$B$3,2),0)</f>
        <v>0</v>
      </c>
      <c r="O812" s="53">
        <f t="shared" si="118"/>
        <v>991.29</v>
      </c>
    </row>
    <row r="813" spans="1:15">
      <c r="A813" s="48">
        <v>30501318</v>
      </c>
      <c r="B813" s="48" t="s">
        <v>859</v>
      </c>
      <c r="C813" s="49">
        <v>1</v>
      </c>
      <c r="D813" s="50" t="s">
        <v>305</v>
      </c>
      <c r="E813" s="51"/>
      <c r="F813" s="52">
        <v>1</v>
      </c>
      <c r="G813" s="52">
        <v>5</v>
      </c>
      <c r="H813" s="52"/>
      <c r="I813" s="52"/>
      <c r="J813" s="52"/>
      <c r="K813" s="53">
        <f t="shared" si="116"/>
        <v>802.86</v>
      </c>
      <c r="L813" s="53">
        <f t="shared" si="117"/>
        <v>802.86</v>
      </c>
      <c r="M813" s="53">
        <f>IF(E813&gt;0,ROUND(E813*UCO!$A$14,2),0)</f>
        <v>0</v>
      </c>
      <c r="N813" s="53">
        <f>IF(I813&gt;0,ROUND(I813*Filme!$B$3,2),0)</f>
        <v>0</v>
      </c>
      <c r="O813" s="53">
        <f t="shared" si="118"/>
        <v>802.86</v>
      </c>
    </row>
    <row r="814" spans="1:15">
      <c r="A814" s="48">
        <v>30501326</v>
      </c>
      <c r="B814" s="48" t="s">
        <v>860</v>
      </c>
      <c r="C814" s="49">
        <v>1</v>
      </c>
      <c r="D814" s="50" t="s">
        <v>74</v>
      </c>
      <c r="E814" s="51"/>
      <c r="F814" s="52">
        <v>2</v>
      </c>
      <c r="G814" s="52">
        <v>4</v>
      </c>
      <c r="H814" s="52"/>
      <c r="I814" s="52"/>
      <c r="J814" s="52"/>
      <c r="K814" s="53">
        <f t="shared" si="116"/>
        <v>360.46</v>
      </c>
      <c r="L814" s="53">
        <f t="shared" si="117"/>
        <v>360.46</v>
      </c>
      <c r="M814" s="53">
        <f>IF(E814&gt;0,ROUND(E814*UCO!$A$14,2),0)</f>
        <v>0</v>
      </c>
      <c r="N814" s="53">
        <f>IF(I814&gt;0,ROUND(I814*Filme!$B$3,2),0)</f>
        <v>0</v>
      </c>
      <c r="O814" s="53">
        <f t="shared" si="118"/>
        <v>360.46</v>
      </c>
    </row>
    <row r="815" spans="1:15">
      <c r="A815" s="48">
        <v>30501334</v>
      </c>
      <c r="B815" s="48" t="s">
        <v>861</v>
      </c>
      <c r="C815" s="49">
        <v>1</v>
      </c>
      <c r="D815" s="50" t="s">
        <v>291</v>
      </c>
      <c r="E815" s="51"/>
      <c r="F815" s="52">
        <v>2</v>
      </c>
      <c r="G815" s="52">
        <v>4</v>
      </c>
      <c r="H815" s="52"/>
      <c r="I815" s="52"/>
      <c r="J815" s="52"/>
      <c r="K815" s="53">
        <f t="shared" si="116"/>
        <v>709.46</v>
      </c>
      <c r="L815" s="53">
        <f t="shared" si="117"/>
        <v>709.46</v>
      </c>
      <c r="M815" s="53">
        <f>IF(E815&gt;0,ROUND(E815*UCO!$A$14,2),0)</f>
        <v>0</v>
      </c>
      <c r="N815" s="53">
        <f>IF(I815&gt;0,ROUND(I815*Filme!$B$3,2),0)</f>
        <v>0</v>
      </c>
      <c r="O815" s="53">
        <f t="shared" si="118"/>
        <v>709.46</v>
      </c>
    </row>
    <row r="816" spans="1:15">
      <c r="A816" s="48">
        <v>30501342</v>
      </c>
      <c r="B816" s="48" t="s">
        <v>862</v>
      </c>
      <c r="C816" s="49">
        <v>1</v>
      </c>
      <c r="D816" s="50" t="s">
        <v>305</v>
      </c>
      <c r="E816" s="51"/>
      <c r="F816" s="52">
        <v>1</v>
      </c>
      <c r="G816" s="52">
        <v>4</v>
      </c>
      <c r="H816" s="52"/>
      <c r="I816" s="52"/>
      <c r="J816" s="52"/>
      <c r="K816" s="53">
        <f t="shared" si="116"/>
        <v>802.86</v>
      </c>
      <c r="L816" s="53">
        <f t="shared" si="117"/>
        <v>802.86</v>
      </c>
      <c r="M816" s="53">
        <f>IF(E816&gt;0,ROUND(E816*UCO!$A$14,2),0)</f>
        <v>0</v>
      </c>
      <c r="N816" s="53">
        <f>IF(I816&gt;0,ROUND(I816*Filme!$B$3,2),0)</f>
        <v>0</v>
      </c>
      <c r="O816" s="53">
        <f t="shared" si="118"/>
        <v>802.86</v>
      </c>
    </row>
    <row r="817" spans="1:15">
      <c r="A817" s="48">
        <v>30501350</v>
      </c>
      <c r="B817" s="48" t="s">
        <v>863</v>
      </c>
      <c r="C817" s="49">
        <v>1</v>
      </c>
      <c r="D817" s="50" t="s">
        <v>446</v>
      </c>
      <c r="E817" s="51"/>
      <c r="F817" s="52">
        <v>1</v>
      </c>
      <c r="G817" s="52">
        <v>5</v>
      </c>
      <c r="H817" s="52"/>
      <c r="I817" s="52"/>
      <c r="J817" s="52"/>
      <c r="K817" s="53">
        <f t="shared" ref="K817:K835" si="119">VLOOKUP(D817,Porte2026Geral,24,FALSE)</f>
        <v>1171.51</v>
      </c>
      <c r="L817" s="53">
        <f t="shared" ref="L817:L835" si="120">ROUND(C817*K817,2)</f>
        <v>1171.51</v>
      </c>
      <c r="M817" s="53">
        <f>IF(E817&gt;0,ROUND(E817*UCO!$A$14,2),0)</f>
        <v>0</v>
      </c>
      <c r="N817" s="53">
        <f>IF(I817&gt;0,ROUND(I817*Filme!$B$3,2),0)</f>
        <v>0</v>
      </c>
      <c r="O817" s="53">
        <f t="shared" si="118"/>
        <v>1171.51</v>
      </c>
    </row>
    <row r="818" spans="1:15">
      <c r="A818" s="48">
        <v>30501369</v>
      </c>
      <c r="B818" s="48" t="s">
        <v>864</v>
      </c>
      <c r="C818" s="49">
        <v>1</v>
      </c>
      <c r="D818" s="50" t="s">
        <v>305</v>
      </c>
      <c r="E818" s="51"/>
      <c r="F818" s="52">
        <v>1</v>
      </c>
      <c r="G818" s="52">
        <v>3</v>
      </c>
      <c r="H818" s="52"/>
      <c r="I818" s="52"/>
      <c r="J818" s="52"/>
      <c r="K818" s="53">
        <f t="shared" si="119"/>
        <v>802.86</v>
      </c>
      <c r="L818" s="53">
        <f t="shared" si="120"/>
        <v>802.86</v>
      </c>
      <c r="M818" s="53">
        <f>IF(E818&gt;0,ROUND(E818*UCO!$A$14,2),0)</f>
        <v>0</v>
      </c>
      <c r="N818" s="53">
        <f>IF(I818&gt;0,ROUND(I818*Filme!$B$3,2),0)</f>
        <v>0</v>
      </c>
      <c r="O818" s="53">
        <f t="shared" si="118"/>
        <v>802.86</v>
      </c>
    </row>
    <row r="819" spans="1:15">
      <c r="A819" s="48">
        <v>30501377</v>
      </c>
      <c r="B819" s="48" t="s">
        <v>865</v>
      </c>
      <c r="C819" s="49">
        <v>1</v>
      </c>
      <c r="D819" s="50" t="s">
        <v>51</v>
      </c>
      <c r="E819" s="51"/>
      <c r="F819" s="52"/>
      <c r="G819" s="52">
        <v>1</v>
      </c>
      <c r="H819" s="52"/>
      <c r="I819" s="52"/>
      <c r="J819" s="52"/>
      <c r="K819" s="53">
        <f t="shared" si="119"/>
        <v>88.48</v>
      </c>
      <c r="L819" s="53">
        <f t="shared" si="120"/>
        <v>88.48</v>
      </c>
      <c r="M819" s="53">
        <f>IF(E819&gt;0,ROUND(E819*UCO!$A$14,2),0)</f>
        <v>0</v>
      </c>
      <c r="N819" s="53">
        <f>IF(I819&gt;0,ROUND(I819*Filme!$B$3,2),0)</f>
        <v>0</v>
      </c>
      <c r="O819" s="53">
        <f t="shared" si="118"/>
        <v>88.48</v>
      </c>
    </row>
    <row r="820" spans="1:15">
      <c r="A820" s="48">
        <v>30501385</v>
      </c>
      <c r="B820" s="48" t="s">
        <v>866</v>
      </c>
      <c r="C820" s="49">
        <v>1</v>
      </c>
      <c r="D820" s="50" t="s">
        <v>333</v>
      </c>
      <c r="E820" s="51"/>
      <c r="F820" s="52">
        <v>1</v>
      </c>
      <c r="G820" s="52">
        <v>3</v>
      </c>
      <c r="H820" s="52"/>
      <c r="I820" s="52"/>
      <c r="J820" s="52"/>
      <c r="K820" s="53">
        <f t="shared" si="119"/>
        <v>417.82</v>
      </c>
      <c r="L820" s="53">
        <f t="shared" si="120"/>
        <v>417.82</v>
      </c>
      <c r="M820" s="53">
        <f>IF(E820&gt;0,ROUND(E820*UCO!$A$14,2),0)</f>
        <v>0</v>
      </c>
      <c r="N820" s="53">
        <f>IF(I820&gt;0,ROUND(I820*Filme!$B$3,2),0)</f>
        <v>0</v>
      </c>
      <c r="O820" s="53">
        <f t="shared" si="118"/>
        <v>417.82</v>
      </c>
    </row>
    <row r="821" spans="1:15">
      <c r="A821" s="48">
        <v>30501393</v>
      </c>
      <c r="B821" s="48" t="s">
        <v>867</v>
      </c>
      <c r="C821" s="49">
        <v>1</v>
      </c>
      <c r="D821" s="50" t="s">
        <v>335</v>
      </c>
      <c r="E821" s="51"/>
      <c r="F821" s="52">
        <v>1</v>
      </c>
      <c r="G821" s="52">
        <v>5</v>
      </c>
      <c r="H821" s="52"/>
      <c r="I821" s="52"/>
      <c r="J821" s="52"/>
      <c r="K821" s="53">
        <f t="shared" si="119"/>
        <v>991.29</v>
      </c>
      <c r="L821" s="53">
        <f t="shared" si="120"/>
        <v>991.29</v>
      </c>
      <c r="M821" s="53">
        <f>IF(E821&gt;0,ROUND(E821*UCO!$A$14,2),0)</f>
        <v>0</v>
      </c>
      <c r="N821" s="53">
        <f>IF(I821&gt;0,ROUND(I821*Filme!$B$3,2),0)</f>
        <v>0</v>
      </c>
      <c r="O821" s="53">
        <f t="shared" si="118"/>
        <v>991.29</v>
      </c>
    </row>
    <row r="822" spans="1:15">
      <c r="A822" s="48">
        <v>30501407</v>
      </c>
      <c r="B822" s="48" t="s">
        <v>868</v>
      </c>
      <c r="C822" s="49">
        <v>1</v>
      </c>
      <c r="D822" s="50" t="s">
        <v>74</v>
      </c>
      <c r="E822" s="51"/>
      <c r="F822" s="52">
        <v>1</v>
      </c>
      <c r="G822" s="52">
        <v>3</v>
      </c>
      <c r="H822" s="52"/>
      <c r="I822" s="52"/>
      <c r="J822" s="52"/>
      <c r="K822" s="53">
        <f t="shared" si="119"/>
        <v>360.46</v>
      </c>
      <c r="L822" s="53">
        <f t="shared" si="120"/>
        <v>360.46</v>
      </c>
      <c r="M822" s="53">
        <f>IF(E822&gt;0,ROUND(E822*UCO!$A$14,2),0)</f>
        <v>0</v>
      </c>
      <c r="N822" s="53">
        <f>IF(I822&gt;0,ROUND(I822*Filme!$B$3,2),0)</f>
        <v>0</v>
      </c>
      <c r="O822" s="53">
        <f t="shared" si="118"/>
        <v>360.46</v>
      </c>
    </row>
    <row r="823" spans="1:15">
      <c r="A823" s="48">
        <v>30501415</v>
      </c>
      <c r="B823" s="48" t="s">
        <v>869</v>
      </c>
      <c r="C823" s="49">
        <v>1</v>
      </c>
      <c r="D823" s="50" t="s">
        <v>335</v>
      </c>
      <c r="E823" s="51"/>
      <c r="F823" s="52">
        <v>1</v>
      </c>
      <c r="G823" s="52">
        <v>3</v>
      </c>
      <c r="H823" s="52"/>
      <c r="I823" s="52"/>
      <c r="J823" s="52"/>
      <c r="K823" s="53">
        <f t="shared" si="119"/>
        <v>991.29</v>
      </c>
      <c r="L823" s="53">
        <f t="shared" si="120"/>
        <v>991.29</v>
      </c>
      <c r="M823" s="53">
        <f>IF(E823&gt;0,ROUND(E823*UCO!$A$14,2),0)</f>
        <v>0</v>
      </c>
      <c r="N823" s="53">
        <f>IF(I823&gt;0,ROUND(I823*Filme!$B$3,2),0)</f>
        <v>0</v>
      </c>
      <c r="O823" s="53">
        <f t="shared" si="118"/>
        <v>991.29</v>
      </c>
    </row>
    <row r="824" spans="1:15">
      <c r="A824" s="48">
        <v>30501423</v>
      </c>
      <c r="B824" s="48" t="s">
        <v>870</v>
      </c>
      <c r="C824" s="49">
        <v>1</v>
      </c>
      <c r="D824" s="50" t="s">
        <v>339</v>
      </c>
      <c r="E824" s="51"/>
      <c r="F824" s="52">
        <v>1</v>
      </c>
      <c r="G824" s="52">
        <v>2</v>
      </c>
      <c r="H824" s="52"/>
      <c r="I824" s="52"/>
      <c r="J824" s="52"/>
      <c r="K824" s="53">
        <f t="shared" si="119"/>
        <v>909.36</v>
      </c>
      <c r="L824" s="53">
        <f t="shared" si="120"/>
        <v>909.36</v>
      </c>
      <c r="M824" s="53">
        <f>IF(E824&gt;0,ROUND(E824*UCO!$A$14,2),0)</f>
        <v>0</v>
      </c>
      <c r="N824" s="53">
        <f>IF(I824&gt;0,ROUND(I824*Filme!$B$3,2),0)</f>
        <v>0</v>
      </c>
      <c r="O824" s="53">
        <f t="shared" si="118"/>
        <v>909.36</v>
      </c>
    </row>
    <row r="825" spans="1:15">
      <c r="A825" s="48">
        <v>30501431</v>
      </c>
      <c r="B825" s="48" t="s">
        <v>871</v>
      </c>
      <c r="C825" s="49">
        <v>1</v>
      </c>
      <c r="D825" s="50" t="s">
        <v>241</v>
      </c>
      <c r="E825" s="51"/>
      <c r="F825" s="52">
        <v>1</v>
      </c>
      <c r="G825" s="52">
        <v>3</v>
      </c>
      <c r="H825" s="52"/>
      <c r="I825" s="52"/>
      <c r="J825" s="52"/>
      <c r="K825" s="53">
        <f t="shared" si="119"/>
        <v>542.33000000000004</v>
      </c>
      <c r="L825" s="53">
        <f t="shared" si="120"/>
        <v>542.33000000000004</v>
      </c>
      <c r="M825" s="53">
        <f>IF(E825&gt;0,ROUND(E825*UCO!$A$14,2),0)</f>
        <v>0</v>
      </c>
      <c r="N825" s="53">
        <f>IF(I825&gt;0,ROUND(I825*Filme!$B$3,2),0)</f>
        <v>0</v>
      </c>
      <c r="O825" s="53">
        <f t="shared" si="118"/>
        <v>542.33000000000004</v>
      </c>
    </row>
    <row r="826" spans="1:15">
      <c r="A826" s="48">
        <v>30501440</v>
      </c>
      <c r="B826" s="48" t="s">
        <v>872</v>
      </c>
      <c r="C826" s="49">
        <v>1</v>
      </c>
      <c r="D826" s="50" t="s">
        <v>333</v>
      </c>
      <c r="E826" s="51"/>
      <c r="F826" s="52">
        <v>1</v>
      </c>
      <c r="G826" s="52">
        <v>3</v>
      </c>
      <c r="H826" s="52"/>
      <c r="I826" s="52"/>
      <c r="J826" s="52"/>
      <c r="K826" s="53">
        <f t="shared" si="119"/>
        <v>417.82</v>
      </c>
      <c r="L826" s="53">
        <f t="shared" si="120"/>
        <v>417.82</v>
      </c>
      <c r="M826" s="53">
        <f>IF(E826&gt;0,ROUND(E826*UCO!$A$14,2),0)</f>
        <v>0</v>
      </c>
      <c r="N826" s="53">
        <f>IF(I826&gt;0,ROUND(I826*Filme!$B$3,2),0)</f>
        <v>0</v>
      </c>
      <c r="O826" s="53">
        <f t="shared" si="118"/>
        <v>417.82</v>
      </c>
    </row>
    <row r="827" spans="1:15">
      <c r="A827" s="48">
        <v>30501458</v>
      </c>
      <c r="B827" s="48" t="s">
        <v>873</v>
      </c>
      <c r="C827" s="49">
        <v>1</v>
      </c>
      <c r="D827" s="50" t="s">
        <v>102</v>
      </c>
      <c r="E827" s="51"/>
      <c r="F827" s="52">
        <v>1</v>
      </c>
      <c r="G827" s="52">
        <v>1</v>
      </c>
      <c r="H827" s="52"/>
      <c r="I827" s="52"/>
      <c r="J827" s="52"/>
      <c r="K827" s="53">
        <f t="shared" si="119"/>
        <v>183.5</v>
      </c>
      <c r="L827" s="53">
        <f t="shared" si="120"/>
        <v>183.5</v>
      </c>
      <c r="M827" s="53">
        <f>IF(E827&gt;0,ROUND(E827*UCO!$A$14,2),0)</f>
        <v>0</v>
      </c>
      <c r="N827" s="53">
        <f>IF(I827&gt;0,ROUND(I827*Filme!$B$3,2),0)</f>
        <v>0</v>
      </c>
      <c r="O827" s="53">
        <f t="shared" si="118"/>
        <v>183.5</v>
      </c>
    </row>
    <row r="828" spans="1:15">
      <c r="A828" s="48">
        <v>30501466</v>
      </c>
      <c r="B828" s="48" t="s">
        <v>874</v>
      </c>
      <c r="C828" s="49">
        <v>1</v>
      </c>
      <c r="D828" s="50" t="s">
        <v>72</v>
      </c>
      <c r="E828" s="51"/>
      <c r="F828" s="52">
        <v>1</v>
      </c>
      <c r="G828" s="52">
        <v>3</v>
      </c>
      <c r="H828" s="52"/>
      <c r="I828" s="52"/>
      <c r="J828" s="52"/>
      <c r="K828" s="53">
        <f t="shared" si="119"/>
        <v>309.68</v>
      </c>
      <c r="L828" s="53">
        <f t="shared" si="120"/>
        <v>309.68</v>
      </c>
      <c r="M828" s="53">
        <f>IF(E828&gt;0,ROUND(E828*UCO!$A$14,2),0)</f>
        <v>0</v>
      </c>
      <c r="N828" s="53">
        <f>IF(I828&gt;0,ROUND(I828*Filme!$B$3,2),0)</f>
        <v>0</v>
      </c>
      <c r="O828" s="53">
        <f t="shared" si="118"/>
        <v>309.68</v>
      </c>
    </row>
    <row r="829" spans="1:15">
      <c r="A829" s="48">
        <v>30501474</v>
      </c>
      <c r="B829" s="48" t="s">
        <v>875</v>
      </c>
      <c r="C829" s="49">
        <v>1</v>
      </c>
      <c r="D829" s="50" t="s">
        <v>93</v>
      </c>
      <c r="E829" s="51">
        <v>33.799999999999997</v>
      </c>
      <c r="F829" s="52"/>
      <c r="G829" s="52">
        <v>2</v>
      </c>
      <c r="H829" s="52"/>
      <c r="I829" s="52"/>
      <c r="J829" s="52"/>
      <c r="K829" s="53">
        <f t="shared" si="119"/>
        <v>250.68</v>
      </c>
      <c r="L829" s="53">
        <f t="shared" si="120"/>
        <v>250.68</v>
      </c>
      <c r="M829" s="53">
        <f>IF(E829&gt;0,ROUND(E829*UCO!$A$29,2),0)</f>
        <v>637.47</v>
      </c>
      <c r="N829" s="53">
        <f>IF(I829&gt;0,ROUND(I829*Filme!$B$3,2),0)</f>
        <v>0</v>
      </c>
      <c r="O829" s="53">
        <f t="shared" si="118"/>
        <v>888.15000000000009</v>
      </c>
    </row>
    <row r="830" spans="1:15">
      <c r="A830" s="48">
        <v>30501482</v>
      </c>
      <c r="B830" s="48" t="s">
        <v>876</v>
      </c>
      <c r="C830" s="49">
        <v>1</v>
      </c>
      <c r="D830" s="50" t="s">
        <v>433</v>
      </c>
      <c r="E830" s="51">
        <v>38.5</v>
      </c>
      <c r="F830" s="52">
        <v>1</v>
      </c>
      <c r="G830" s="52">
        <v>4</v>
      </c>
      <c r="H830" s="52"/>
      <c r="I830" s="52"/>
      <c r="J830" s="52"/>
      <c r="K830" s="53">
        <f t="shared" si="119"/>
        <v>1269.81</v>
      </c>
      <c r="L830" s="53">
        <f t="shared" si="120"/>
        <v>1269.81</v>
      </c>
      <c r="M830" s="53">
        <f>IF(E830&gt;0,ROUND(E830*UCO!$A$29,2),0)</f>
        <v>726.11</v>
      </c>
      <c r="N830" s="53">
        <f>IF(I830&gt;0,ROUND(I830*Filme!$B$3,2),0)</f>
        <v>0</v>
      </c>
      <c r="O830" s="53">
        <f t="shared" si="118"/>
        <v>1995.92</v>
      </c>
    </row>
    <row r="831" spans="1:15">
      <c r="A831" s="48">
        <v>30501490</v>
      </c>
      <c r="B831" s="48" t="s">
        <v>877</v>
      </c>
      <c r="C831" s="49">
        <v>1</v>
      </c>
      <c r="D831" s="50" t="s">
        <v>433</v>
      </c>
      <c r="E831" s="51">
        <v>38.5</v>
      </c>
      <c r="F831" s="52">
        <v>1</v>
      </c>
      <c r="G831" s="52">
        <v>5</v>
      </c>
      <c r="H831" s="52"/>
      <c r="I831" s="52"/>
      <c r="J831" s="52"/>
      <c r="K831" s="53">
        <f t="shared" si="119"/>
        <v>1269.81</v>
      </c>
      <c r="L831" s="53">
        <f t="shared" si="120"/>
        <v>1269.81</v>
      </c>
      <c r="M831" s="53">
        <f>IF(E831&gt;0,ROUND(E831*UCO!$A$29,2),0)</f>
        <v>726.11</v>
      </c>
      <c r="N831" s="53">
        <f>IF(I831&gt;0,ROUND(I831*Filme!$B$3,2),0)</f>
        <v>0</v>
      </c>
      <c r="O831" s="53">
        <f t="shared" si="118"/>
        <v>1995.92</v>
      </c>
    </row>
    <row r="832" spans="1:15">
      <c r="A832" s="48">
        <v>30501504</v>
      </c>
      <c r="B832" s="48" t="s">
        <v>878</v>
      </c>
      <c r="C832" s="49">
        <v>1</v>
      </c>
      <c r="D832" s="50" t="s">
        <v>331</v>
      </c>
      <c r="E832" s="51">
        <v>33.799999999999997</v>
      </c>
      <c r="F832" s="52">
        <v>1</v>
      </c>
      <c r="G832" s="52">
        <v>3</v>
      </c>
      <c r="H832" s="52"/>
      <c r="I832" s="52"/>
      <c r="J832" s="52"/>
      <c r="K832" s="53">
        <f t="shared" si="119"/>
        <v>1091.25</v>
      </c>
      <c r="L832" s="53">
        <f t="shared" si="120"/>
        <v>1091.25</v>
      </c>
      <c r="M832" s="53">
        <f>IF(E832&gt;0,ROUND(E832*UCO!$A$29,2),0)</f>
        <v>637.47</v>
      </c>
      <c r="N832" s="53">
        <f>IF(I832&gt;0,ROUND(I832*Filme!$B$3,2),0)</f>
        <v>0</v>
      </c>
      <c r="O832" s="53">
        <f t="shared" si="118"/>
        <v>1728.72</v>
      </c>
    </row>
    <row r="833" spans="1:15">
      <c r="A833" s="48">
        <v>30501512</v>
      </c>
      <c r="B833" s="48" t="s">
        <v>879</v>
      </c>
      <c r="C833" s="49">
        <v>1</v>
      </c>
      <c r="D833" s="50" t="s">
        <v>433</v>
      </c>
      <c r="E833" s="51">
        <v>38.5</v>
      </c>
      <c r="F833" s="52">
        <v>1</v>
      </c>
      <c r="G833" s="52">
        <v>4</v>
      </c>
      <c r="H833" s="52"/>
      <c r="I833" s="52"/>
      <c r="J833" s="52"/>
      <c r="K833" s="53">
        <f t="shared" si="119"/>
        <v>1269.81</v>
      </c>
      <c r="L833" s="53">
        <f t="shared" si="120"/>
        <v>1269.81</v>
      </c>
      <c r="M833" s="53">
        <f>IF(E833&gt;0,ROUND(E833*UCO!$A$29,2),0)</f>
        <v>726.11</v>
      </c>
      <c r="N833" s="53">
        <f>IF(I833&gt;0,ROUND(I833*Filme!$B$3,2),0)</f>
        <v>0</v>
      </c>
      <c r="O833" s="53">
        <f t="shared" si="118"/>
        <v>1995.92</v>
      </c>
    </row>
    <row r="834" spans="1:15">
      <c r="A834" s="48">
        <v>30501520</v>
      </c>
      <c r="B834" s="48" t="s">
        <v>880</v>
      </c>
      <c r="C834" s="49">
        <v>1</v>
      </c>
      <c r="D834" s="50" t="s">
        <v>257</v>
      </c>
      <c r="E834" s="51">
        <v>38.5</v>
      </c>
      <c r="F834" s="52">
        <v>1</v>
      </c>
      <c r="G834" s="52">
        <v>6</v>
      </c>
      <c r="H834" s="52"/>
      <c r="I834" s="52"/>
      <c r="J834" s="52"/>
      <c r="K834" s="53">
        <f t="shared" si="119"/>
        <v>1635.2</v>
      </c>
      <c r="L834" s="53">
        <f t="shared" si="120"/>
        <v>1635.2</v>
      </c>
      <c r="M834" s="53">
        <f>IF(E834&gt;0,ROUND(E834*UCO!$A$29,2),0)</f>
        <v>726.11</v>
      </c>
      <c r="N834" s="53">
        <f>IF(I834&gt;0,ROUND(I834*Filme!$B$3,2),0)</f>
        <v>0</v>
      </c>
      <c r="O834" s="53">
        <f t="shared" si="118"/>
        <v>2361.31</v>
      </c>
    </row>
    <row r="835" spans="1:15">
      <c r="A835" s="48">
        <v>30501539</v>
      </c>
      <c r="B835" s="48" t="s">
        <v>881</v>
      </c>
      <c r="C835" s="49">
        <v>1</v>
      </c>
      <c r="D835" s="50" t="s">
        <v>339</v>
      </c>
      <c r="E835" s="51">
        <v>33.799999999999997</v>
      </c>
      <c r="F835" s="52">
        <v>1</v>
      </c>
      <c r="G835" s="52">
        <v>5</v>
      </c>
      <c r="H835" s="52"/>
      <c r="I835" s="52"/>
      <c r="J835" s="52"/>
      <c r="K835" s="53">
        <f t="shared" si="119"/>
        <v>909.36</v>
      </c>
      <c r="L835" s="53">
        <f t="shared" si="120"/>
        <v>909.36</v>
      </c>
      <c r="M835" s="53">
        <f>IF(E835&gt;0,ROUND(E835*UCO!$A$29,2),0)</f>
        <v>637.47</v>
      </c>
      <c r="N835" s="53">
        <f>IF(I835&gt;0,ROUND(I835*Filme!$B$3,2),0)</f>
        <v>0</v>
      </c>
      <c r="O835" s="53">
        <f t="shared" si="118"/>
        <v>1546.83</v>
      </c>
    </row>
    <row r="836" spans="1:15" ht="30.75" customHeight="1">
      <c r="A836" s="131" t="s">
        <v>882</v>
      </c>
      <c r="B836" s="132"/>
      <c r="C836" s="132"/>
      <c r="D836" s="132"/>
      <c r="E836" s="132"/>
      <c r="F836" s="132"/>
      <c r="G836" s="132"/>
      <c r="H836" s="132"/>
      <c r="I836" s="132"/>
      <c r="J836" s="132"/>
      <c r="K836" s="132"/>
      <c r="L836" s="132"/>
      <c r="M836" s="132"/>
      <c r="N836" s="132"/>
      <c r="O836" s="132"/>
    </row>
    <row r="837" spans="1:15">
      <c r="A837" s="48">
        <v>30502012</v>
      </c>
      <c r="B837" s="48" t="s">
        <v>883</v>
      </c>
      <c r="C837" s="49">
        <v>1</v>
      </c>
      <c r="D837" s="50" t="s">
        <v>331</v>
      </c>
      <c r="E837" s="51"/>
      <c r="F837" s="52">
        <v>3</v>
      </c>
      <c r="G837" s="52">
        <v>6</v>
      </c>
      <c r="H837" s="52"/>
      <c r="I837" s="52"/>
      <c r="J837" s="52"/>
      <c r="K837" s="53">
        <f t="shared" ref="K837:K870" si="121">VLOOKUP(D837,Porte2026Geral,24,FALSE)</f>
        <v>1091.25</v>
      </c>
      <c r="L837" s="53">
        <f t="shared" ref="L837:L870" si="122">ROUND(C837*K837,2)</f>
        <v>1091.25</v>
      </c>
      <c r="M837" s="53">
        <f>IF(E837&gt;0,ROUND(E837*UCO!$A$14,2),0)</f>
        <v>0</v>
      </c>
      <c r="N837" s="53">
        <f>IF(I837&gt;0,ROUND(I837*Filme!$B$3,2),0)</f>
        <v>0</v>
      </c>
      <c r="O837" s="53">
        <f t="shared" ref="O837:O870" si="123">ROUND(L837+M837+N837,2)</f>
        <v>1091.25</v>
      </c>
    </row>
    <row r="838" spans="1:15">
      <c r="A838" s="48">
        <v>30502020</v>
      </c>
      <c r="B838" s="48" t="s">
        <v>884</v>
      </c>
      <c r="C838" s="49">
        <v>1</v>
      </c>
      <c r="D838" s="50" t="s">
        <v>333</v>
      </c>
      <c r="E838" s="51"/>
      <c r="F838" s="52">
        <v>1</v>
      </c>
      <c r="G838" s="52">
        <v>2</v>
      </c>
      <c r="H838" s="52"/>
      <c r="I838" s="52"/>
      <c r="J838" s="52"/>
      <c r="K838" s="53">
        <f t="shared" si="121"/>
        <v>417.82</v>
      </c>
      <c r="L838" s="53">
        <f t="shared" si="122"/>
        <v>417.82</v>
      </c>
      <c r="M838" s="53">
        <f>IF(E838&gt;0,ROUND(E838*UCO!$A$14,2),0)</f>
        <v>0</v>
      </c>
      <c r="N838" s="53">
        <f>IF(I838&gt;0,ROUND(I838*Filme!$B$3,2),0)</f>
        <v>0</v>
      </c>
      <c r="O838" s="53">
        <f t="shared" si="123"/>
        <v>417.82</v>
      </c>
    </row>
    <row r="839" spans="1:15">
      <c r="A839" s="48">
        <v>30502039</v>
      </c>
      <c r="B839" s="48" t="s">
        <v>885</v>
      </c>
      <c r="C839" s="49">
        <v>1</v>
      </c>
      <c r="D839" s="50" t="s">
        <v>339</v>
      </c>
      <c r="E839" s="51"/>
      <c r="F839" s="52">
        <v>2</v>
      </c>
      <c r="G839" s="52">
        <v>4</v>
      </c>
      <c r="H839" s="52"/>
      <c r="I839" s="52"/>
      <c r="J839" s="52"/>
      <c r="K839" s="53">
        <f t="shared" si="121"/>
        <v>909.36</v>
      </c>
      <c r="L839" s="53">
        <f t="shared" si="122"/>
        <v>909.36</v>
      </c>
      <c r="M839" s="53">
        <f>IF(E839&gt;0,ROUND(E839*UCO!$A$14,2),0)</f>
        <v>0</v>
      </c>
      <c r="N839" s="53">
        <f>IF(I839&gt;0,ROUND(I839*Filme!$B$3,2),0)</f>
        <v>0</v>
      </c>
      <c r="O839" s="53">
        <f t="shared" si="123"/>
        <v>909.36</v>
      </c>
    </row>
    <row r="840" spans="1:15">
      <c r="A840" s="48">
        <v>30502047</v>
      </c>
      <c r="B840" s="48" t="s">
        <v>886</v>
      </c>
      <c r="C840" s="49">
        <v>1</v>
      </c>
      <c r="D840" s="50" t="s">
        <v>74</v>
      </c>
      <c r="E840" s="51"/>
      <c r="F840" s="52">
        <v>1</v>
      </c>
      <c r="G840" s="52">
        <v>2</v>
      </c>
      <c r="H840" s="52"/>
      <c r="I840" s="52"/>
      <c r="J840" s="52"/>
      <c r="K840" s="53">
        <f t="shared" si="121"/>
        <v>360.46</v>
      </c>
      <c r="L840" s="53">
        <f t="shared" si="122"/>
        <v>360.46</v>
      </c>
      <c r="M840" s="53">
        <f>IF(E840&gt;0,ROUND(E840*UCO!$A$14,2),0)</f>
        <v>0</v>
      </c>
      <c r="N840" s="53">
        <f>IF(I840&gt;0,ROUND(I840*Filme!$B$3,2),0)</f>
        <v>0</v>
      </c>
      <c r="O840" s="53">
        <f t="shared" si="123"/>
        <v>360.46</v>
      </c>
    </row>
    <row r="841" spans="1:15">
      <c r="A841" s="48">
        <v>30502063</v>
      </c>
      <c r="B841" s="48" t="s">
        <v>887</v>
      </c>
      <c r="C841" s="49">
        <v>1</v>
      </c>
      <c r="D841" s="50" t="s">
        <v>446</v>
      </c>
      <c r="E841" s="51"/>
      <c r="F841" s="52">
        <v>2</v>
      </c>
      <c r="G841" s="52">
        <v>4</v>
      </c>
      <c r="H841" s="52"/>
      <c r="I841" s="52"/>
      <c r="J841" s="52"/>
      <c r="K841" s="53">
        <f t="shared" si="121"/>
        <v>1171.51</v>
      </c>
      <c r="L841" s="53">
        <f t="shared" si="122"/>
        <v>1171.51</v>
      </c>
      <c r="M841" s="53">
        <f>IF(E841&gt;0,ROUND(E841*UCO!$A$14,2),0)</f>
        <v>0</v>
      </c>
      <c r="N841" s="53">
        <f>IF(I841&gt;0,ROUND(I841*Filme!$B$3,2),0)</f>
        <v>0</v>
      </c>
      <c r="O841" s="53">
        <f t="shared" si="123"/>
        <v>1171.51</v>
      </c>
    </row>
    <row r="842" spans="1:15">
      <c r="A842" s="48">
        <v>30502071</v>
      </c>
      <c r="B842" s="48" t="s">
        <v>888</v>
      </c>
      <c r="C842" s="49">
        <v>1</v>
      </c>
      <c r="D842" s="50" t="s">
        <v>382</v>
      </c>
      <c r="E842" s="51"/>
      <c r="F842" s="52">
        <v>1</v>
      </c>
      <c r="G842" s="52">
        <v>2</v>
      </c>
      <c r="H842" s="52"/>
      <c r="I842" s="52"/>
      <c r="J842" s="52"/>
      <c r="K842" s="53">
        <f t="shared" si="121"/>
        <v>766.81</v>
      </c>
      <c r="L842" s="53">
        <f t="shared" si="122"/>
        <v>766.81</v>
      </c>
      <c r="M842" s="53">
        <f>IF(E842&gt;0,ROUND(E842*UCO!$A$14,2),0)</f>
        <v>0</v>
      </c>
      <c r="N842" s="53">
        <f>IF(I842&gt;0,ROUND(I842*Filme!$B$3,2),0)</f>
        <v>0</v>
      </c>
      <c r="O842" s="53">
        <f t="shared" si="123"/>
        <v>766.81</v>
      </c>
    </row>
    <row r="843" spans="1:15">
      <c r="A843" s="48">
        <v>30502080</v>
      </c>
      <c r="B843" s="48" t="s">
        <v>889</v>
      </c>
      <c r="C843" s="49">
        <v>1</v>
      </c>
      <c r="D843" s="50" t="s">
        <v>382</v>
      </c>
      <c r="E843" s="51"/>
      <c r="F843" s="52">
        <v>1</v>
      </c>
      <c r="G843" s="52">
        <v>2</v>
      </c>
      <c r="H843" s="52"/>
      <c r="I843" s="52"/>
      <c r="J843" s="52"/>
      <c r="K843" s="53">
        <f t="shared" si="121"/>
        <v>766.81</v>
      </c>
      <c r="L843" s="53">
        <f t="shared" si="122"/>
        <v>766.81</v>
      </c>
      <c r="M843" s="53">
        <f>IF(E843&gt;0,ROUND(E843*UCO!$A$14,2),0)</f>
        <v>0</v>
      </c>
      <c r="N843" s="53">
        <f>IF(I843&gt;0,ROUND(I843*Filme!$B$3,2),0)</f>
        <v>0</v>
      </c>
      <c r="O843" s="53">
        <f t="shared" si="123"/>
        <v>766.81</v>
      </c>
    </row>
    <row r="844" spans="1:15">
      <c r="A844" s="48">
        <v>30502098</v>
      </c>
      <c r="B844" s="48" t="s">
        <v>890</v>
      </c>
      <c r="C844" s="49">
        <v>1</v>
      </c>
      <c r="D844" s="50" t="s">
        <v>257</v>
      </c>
      <c r="E844" s="51"/>
      <c r="F844" s="52">
        <v>4</v>
      </c>
      <c r="G844" s="52">
        <v>7</v>
      </c>
      <c r="H844" s="52"/>
      <c r="I844" s="52"/>
      <c r="J844" s="52"/>
      <c r="K844" s="53">
        <f t="shared" si="121"/>
        <v>1635.2</v>
      </c>
      <c r="L844" s="53">
        <f t="shared" si="122"/>
        <v>1635.2</v>
      </c>
      <c r="M844" s="53">
        <f>IF(E844&gt;0,ROUND(E844*UCO!$A$14,2),0)</f>
        <v>0</v>
      </c>
      <c r="N844" s="53">
        <f>IF(I844&gt;0,ROUND(I844*Filme!$B$3,2),0)</f>
        <v>0</v>
      </c>
      <c r="O844" s="53">
        <f t="shared" si="123"/>
        <v>1635.2</v>
      </c>
    </row>
    <row r="845" spans="1:15">
      <c r="A845" s="48">
        <v>30502101</v>
      </c>
      <c r="B845" s="48" t="s">
        <v>891</v>
      </c>
      <c r="C845" s="49">
        <v>1</v>
      </c>
      <c r="D845" s="50" t="s">
        <v>74</v>
      </c>
      <c r="E845" s="51"/>
      <c r="F845" s="52">
        <v>1</v>
      </c>
      <c r="G845" s="52">
        <v>3</v>
      </c>
      <c r="H845" s="52"/>
      <c r="I845" s="52"/>
      <c r="J845" s="52"/>
      <c r="K845" s="53">
        <f t="shared" si="121"/>
        <v>360.46</v>
      </c>
      <c r="L845" s="53">
        <f t="shared" si="122"/>
        <v>360.46</v>
      </c>
      <c r="M845" s="53">
        <f>IF(E845&gt;0,ROUND(E845*UCO!$A$14,2),0)</f>
        <v>0</v>
      </c>
      <c r="N845" s="53">
        <f>IF(I845&gt;0,ROUND(I845*Filme!$B$3,2),0)</f>
        <v>0</v>
      </c>
      <c r="O845" s="53">
        <f t="shared" si="123"/>
        <v>360.46</v>
      </c>
    </row>
    <row r="846" spans="1:15">
      <c r="A846" s="48">
        <v>30502110</v>
      </c>
      <c r="B846" s="48" t="s">
        <v>892</v>
      </c>
      <c r="C846" s="49">
        <v>1</v>
      </c>
      <c r="D846" s="50" t="s">
        <v>305</v>
      </c>
      <c r="E846" s="51"/>
      <c r="F846" s="52">
        <v>1</v>
      </c>
      <c r="G846" s="52">
        <v>3</v>
      </c>
      <c r="H846" s="52"/>
      <c r="I846" s="52"/>
      <c r="J846" s="52"/>
      <c r="K846" s="53">
        <f t="shared" si="121"/>
        <v>802.86</v>
      </c>
      <c r="L846" s="53">
        <f t="shared" si="122"/>
        <v>802.86</v>
      </c>
      <c r="M846" s="53">
        <f>IF(E846&gt;0,ROUND(E846*UCO!$A$14,2),0)</f>
        <v>0</v>
      </c>
      <c r="N846" s="53">
        <f>IF(I846&gt;0,ROUND(I846*Filme!$B$3,2),0)</f>
        <v>0</v>
      </c>
      <c r="O846" s="53">
        <f t="shared" si="123"/>
        <v>802.86</v>
      </c>
    </row>
    <row r="847" spans="1:15">
      <c r="A847" s="48">
        <v>30502128</v>
      </c>
      <c r="B847" s="48" t="s">
        <v>893</v>
      </c>
      <c r="C847" s="49">
        <v>1</v>
      </c>
      <c r="D847" s="50" t="s">
        <v>305</v>
      </c>
      <c r="E847" s="51"/>
      <c r="F847" s="52">
        <v>1</v>
      </c>
      <c r="G847" s="52">
        <v>2</v>
      </c>
      <c r="H847" s="52"/>
      <c r="I847" s="52"/>
      <c r="J847" s="52"/>
      <c r="K847" s="53">
        <f t="shared" si="121"/>
        <v>802.86</v>
      </c>
      <c r="L847" s="53">
        <f t="shared" si="122"/>
        <v>802.86</v>
      </c>
      <c r="M847" s="53">
        <f>IF(E847&gt;0,ROUND(E847*UCO!$A$14,2),0)</f>
        <v>0</v>
      </c>
      <c r="N847" s="53">
        <f>IF(I847&gt;0,ROUND(I847*Filme!$B$3,2),0)</f>
        <v>0</v>
      </c>
      <c r="O847" s="53">
        <f t="shared" si="123"/>
        <v>802.86</v>
      </c>
    </row>
    <row r="848" spans="1:15">
      <c r="A848" s="48">
        <v>30502136</v>
      </c>
      <c r="B848" s="48" t="s">
        <v>894</v>
      </c>
      <c r="C848" s="49">
        <v>1</v>
      </c>
      <c r="D848" s="50" t="s">
        <v>446</v>
      </c>
      <c r="E848" s="51"/>
      <c r="F848" s="52">
        <v>3</v>
      </c>
      <c r="G848" s="52">
        <v>5</v>
      </c>
      <c r="H848" s="52"/>
      <c r="I848" s="52"/>
      <c r="J848" s="52"/>
      <c r="K848" s="53">
        <f t="shared" si="121"/>
        <v>1171.51</v>
      </c>
      <c r="L848" s="53">
        <f t="shared" si="122"/>
        <v>1171.51</v>
      </c>
      <c r="M848" s="53">
        <f>IF(E848&gt;0,ROUND(E848*UCO!$A$14,2),0)</f>
        <v>0</v>
      </c>
      <c r="N848" s="53">
        <f>IF(I848&gt;0,ROUND(I848*Filme!$B$3,2),0)</f>
        <v>0</v>
      </c>
      <c r="O848" s="53">
        <f t="shared" si="123"/>
        <v>1171.51</v>
      </c>
    </row>
    <row r="849" spans="1:15">
      <c r="A849" s="48">
        <v>30502144</v>
      </c>
      <c r="B849" s="48" t="s">
        <v>895</v>
      </c>
      <c r="C849" s="49">
        <v>1</v>
      </c>
      <c r="D849" s="50" t="s">
        <v>305</v>
      </c>
      <c r="E849" s="51"/>
      <c r="F849" s="52">
        <v>3</v>
      </c>
      <c r="G849" s="52">
        <v>3</v>
      </c>
      <c r="H849" s="52"/>
      <c r="I849" s="52"/>
      <c r="J849" s="52"/>
      <c r="K849" s="53">
        <f t="shared" si="121"/>
        <v>802.86</v>
      </c>
      <c r="L849" s="53">
        <f t="shared" si="122"/>
        <v>802.86</v>
      </c>
      <c r="M849" s="53">
        <f>IF(E849&gt;0,ROUND(E849*UCO!$A$14,2),0)</f>
        <v>0</v>
      </c>
      <c r="N849" s="53">
        <f>IF(I849&gt;0,ROUND(I849*Filme!$B$3,2),0)</f>
        <v>0</v>
      </c>
      <c r="O849" s="53">
        <f t="shared" si="123"/>
        <v>802.86</v>
      </c>
    </row>
    <row r="850" spans="1:15">
      <c r="A850" s="48">
        <v>30502152</v>
      </c>
      <c r="B850" s="48" t="s">
        <v>896</v>
      </c>
      <c r="C850" s="49">
        <v>1</v>
      </c>
      <c r="D850" s="50" t="s">
        <v>331</v>
      </c>
      <c r="E850" s="51"/>
      <c r="F850" s="52">
        <v>3</v>
      </c>
      <c r="G850" s="52">
        <v>6</v>
      </c>
      <c r="H850" s="52"/>
      <c r="I850" s="52"/>
      <c r="J850" s="52"/>
      <c r="K850" s="53">
        <f t="shared" si="121"/>
        <v>1091.25</v>
      </c>
      <c r="L850" s="53">
        <f t="shared" si="122"/>
        <v>1091.25</v>
      </c>
      <c r="M850" s="53">
        <f>IF(E850&gt;0,ROUND(E850*UCO!$A$14,2),0)</f>
        <v>0</v>
      </c>
      <c r="N850" s="53">
        <f>IF(I850&gt;0,ROUND(I850*Filme!$B$3,2),0)</f>
        <v>0</v>
      </c>
      <c r="O850" s="53">
        <f t="shared" si="123"/>
        <v>1091.25</v>
      </c>
    </row>
    <row r="851" spans="1:15">
      <c r="A851" s="48">
        <v>30502160</v>
      </c>
      <c r="B851" s="48" t="s">
        <v>897</v>
      </c>
      <c r="C851" s="49">
        <v>1</v>
      </c>
      <c r="D851" s="50" t="s">
        <v>333</v>
      </c>
      <c r="E851" s="51"/>
      <c r="F851" s="52">
        <v>1</v>
      </c>
      <c r="G851" s="52">
        <v>2</v>
      </c>
      <c r="H851" s="52"/>
      <c r="I851" s="52"/>
      <c r="J851" s="52"/>
      <c r="K851" s="53">
        <f t="shared" si="121"/>
        <v>417.82</v>
      </c>
      <c r="L851" s="53">
        <f t="shared" si="122"/>
        <v>417.82</v>
      </c>
      <c r="M851" s="53">
        <f>IF(E851&gt;0,ROUND(E851*UCO!$A$14,2),0)</f>
        <v>0</v>
      </c>
      <c r="N851" s="53">
        <f>IF(I851&gt;0,ROUND(I851*Filme!$B$3,2),0)</f>
        <v>0</v>
      </c>
      <c r="O851" s="53">
        <f t="shared" si="123"/>
        <v>417.82</v>
      </c>
    </row>
    <row r="852" spans="1:15">
      <c r="A852" s="48">
        <v>30502179</v>
      </c>
      <c r="B852" s="48" t="s">
        <v>898</v>
      </c>
      <c r="C852" s="49">
        <v>1</v>
      </c>
      <c r="D852" s="50" t="s">
        <v>102</v>
      </c>
      <c r="E852" s="51"/>
      <c r="F852" s="52"/>
      <c r="G852" s="52">
        <v>1</v>
      </c>
      <c r="H852" s="52"/>
      <c r="I852" s="52"/>
      <c r="J852" s="52"/>
      <c r="K852" s="53">
        <f t="shared" si="121"/>
        <v>183.5</v>
      </c>
      <c r="L852" s="53">
        <f t="shared" si="122"/>
        <v>183.5</v>
      </c>
      <c r="M852" s="53">
        <f>IF(E852&gt;0,ROUND(E852*UCO!$A$14,2),0)</f>
        <v>0</v>
      </c>
      <c r="N852" s="53">
        <f>IF(I852&gt;0,ROUND(I852*Filme!$B$3,2),0)</f>
        <v>0</v>
      </c>
      <c r="O852" s="53">
        <f t="shared" si="123"/>
        <v>183.5</v>
      </c>
    </row>
    <row r="853" spans="1:15">
      <c r="A853" s="48">
        <v>30502187</v>
      </c>
      <c r="B853" s="48" t="s">
        <v>899</v>
      </c>
      <c r="C853" s="49">
        <v>1</v>
      </c>
      <c r="D853" s="50" t="s">
        <v>291</v>
      </c>
      <c r="E853" s="51"/>
      <c r="F853" s="52">
        <v>2</v>
      </c>
      <c r="G853" s="52">
        <v>4</v>
      </c>
      <c r="H853" s="52"/>
      <c r="I853" s="52"/>
      <c r="J853" s="52"/>
      <c r="K853" s="53">
        <f t="shared" si="121"/>
        <v>709.46</v>
      </c>
      <c r="L853" s="53">
        <f t="shared" si="122"/>
        <v>709.46</v>
      </c>
      <c r="M853" s="53">
        <f>IF(E853&gt;0,ROUND(E853*UCO!$A$14,2),0)</f>
        <v>0</v>
      </c>
      <c r="N853" s="53">
        <f>IF(I853&gt;0,ROUND(I853*Filme!$B$3,2),0)</f>
        <v>0</v>
      </c>
      <c r="O853" s="53">
        <f t="shared" si="123"/>
        <v>709.46</v>
      </c>
    </row>
    <row r="854" spans="1:15">
      <c r="A854" s="48">
        <v>30502195</v>
      </c>
      <c r="B854" s="48" t="s">
        <v>900</v>
      </c>
      <c r="C854" s="49">
        <v>1</v>
      </c>
      <c r="D854" s="50" t="s">
        <v>72</v>
      </c>
      <c r="E854" s="51"/>
      <c r="F854" s="52"/>
      <c r="G854" s="52">
        <v>1</v>
      </c>
      <c r="H854" s="52"/>
      <c r="I854" s="52"/>
      <c r="J854" s="52"/>
      <c r="K854" s="53">
        <f t="shared" si="121"/>
        <v>309.68</v>
      </c>
      <c r="L854" s="53">
        <f t="shared" si="122"/>
        <v>309.68</v>
      </c>
      <c r="M854" s="53">
        <f>IF(E854&gt;0,ROUND(E854*UCO!$A$14,2),0)</f>
        <v>0</v>
      </c>
      <c r="N854" s="53">
        <f>IF(I854&gt;0,ROUND(I854*Filme!$B$3,2),0)</f>
        <v>0</v>
      </c>
      <c r="O854" s="53">
        <f t="shared" si="123"/>
        <v>309.68</v>
      </c>
    </row>
    <row r="855" spans="1:15">
      <c r="A855" s="48">
        <v>30502209</v>
      </c>
      <c r="B855" s="48" t="s">
        <v>901</v>
      </c>
      <c r="C855" s="49">
        <v>1</v>
      </c>
      <c r="D855" s="50" t="s">
        <v>382</v>
      </c>
      <c r="E855" s="51"/>
      <c r="F855" s="52">
        <v>1</v>
      </c>
      <c r="G855" s="52">
        <v>3</v>
      </c>
      <c r="H855" s="52"/>
      <c r="I855" s="52"/>
      <c r="J855" s="52"/>
      <c r="K855" s="53">
        <f t="shared" si="121"/>
        <v>766.81</v>
      </c>
      <c r="L855" s="53">
        <f t="shared" si="122"/>
        <v>766.81</v>
      </c>
      <c r="M855" s="53">
        <f>IF(E855&gt;0,ROUND(E855*UCO!$A$14,2),0)</f>
        <v>0</v>
      </c>
      <c r="N855" s="53">
        <f>IF(I855&gt;0,ROUND(I855*Filme!$B$3,2),0)</f>
        <v>0</v>
      </c>
      <c r="O855" s="53">
        <f t="shared" si="123"/>
        <v>766.81</v>
      </c>
    </row>
    <row r="856" spans="1:15">
      <c r="A856" s="48">
        <v>30502217</v>
      </c>
      <c r="B856" s="48" t="s">
        <v>902</v>
      </c>
      <c r="C856" s="49">
        <v>1</v>
      </c>
      <c r="D856" s="50" t="s">
        <v>305</v>
      </c>
      <c r="E856" s="51"/>
      <c r="F856" s="52">
        <v>1</v>
      </c>
      <c r="G856" s="52">
        <v>3</v>
      </c>
      <c r="H856" s="52"/>
      <c r="I856" s="52"/>
      <c r="J856" s="52"/>
      <c r="K856" s="53">
        <f t="shared" si="121"/>
        <v>802.86</v>
      </c>
      <c r="L856" s="53">
        <f t="shared" si="122"/>
        <v>802.86</v>
      </c>
      <c r="M856" s="53">
        <f>IF(E856&gt;0,ROUND(E856*UCO!$A$14,2),0)</f>
        <v>0</v>
      </c>
      <c r="N856" s="53">
        <f>IF(I856&gt;0,ROUND(I856*Filme!$B$3,2),0)</f>
        <v>0</v>
      </c>
      <c r="O856" s="53">
        <f t="shared" si="123"/>
        <v>802.86</v>
      </c>
    </row>
    <row r="857" spans="1:15">
      <c r="A857" s="48">
        <v>30502225</v>
      </c>
      <c r="B857" s="48" t="s">
        <v>903</v>
      </c>
      <c r="C857" s="49">
        <v>1</v>
      </c>
      <c r="D857" s="50" t="s">
        <v>305</v>
      </c>
      <c r="E857" s="51"/>
      <c r="F857" s="52">
        <v>1</v>
      </c>
      <c r="G857" s="52">
        <v>3</v>
      </c>
      <c r="H857" s="52"/>
      <c r="I857" s="52"/>
      <c r="J857" s="52"/>
      <c r="K857" s="53">
        <f t="shared" si="121"/>
        <v>802.86</v>
      </c>
      <c r="L857" s="53">
        <f t="shared" si="122"/>
        <v>802.86</v>
      </c>
      <c r="M857" s="53">
        <f>IF(E857&gt;0,ROUND(E857*UCO!$A$14,2),0)</f>
        <v>0</v>
      </c>
      <c r="N857" s="53">
        <f>IF(I857&gt;0,ROUND(I857*Filme!$B$3,2),0)</f>
        <v>0</v>
      </c>
      <c r="O857" s="53">
        <f t="shared" si="123"/>
        <v>802.86</v>
      </c>
    </row>
    <row r="858" spans="1:15">
      <c r="A858" s="48">
        <v>30502233</v>
      </c>
      <c r="B858" s="48" t="s">
        <v>904</v>
      </c>
      <c r="C858" s="49">
        <v>1</v>
      </c>
      <c r="D858" s="50" t="s">
        <v>291</v>
      </c>
      <c r="E858" s="51"/>
      <c r="F858" s="52">
        <v>1</v>
      </c>
      <c r="G858" s="52">
        <v>2</v>
      </c>
      <c r="H858" s="52"/>
      <c r="I858" s="52"/>
      <c r="J858" s="52"/>
      <c r="K858" s="53">
        <f t="shared" si="121"/>
        <v>709.46</v>
      </c>
      <c r="L858" s="53">
        <f t="shared" si="122"/>
        <v>709.46</v>
      </c>
      <c r="M858" s="53">
        <f>IF(E858&gt;0,ROUND(E858*UCO!$A$14,2),0)</f>
        <v>0</v>
      </c>
      <c r="N858" s="53">
        <f>IF(I858&gt;0,ROUND(I858*Filme!$B$3,2),0)</f>
        <v>0</v>
      </c>
      <c r="O858" s="53">
        <f t="shared" si="123"/>
        <v>709.46</v>
      </c>
    </row>
    <row r="859" spans="1:15">
      <c r="A859" s="48">
        <v>30502241</v>
      </c>
      <c r="B859" s="48" t="s">
        <v>905</v>
      </c>
      <c r="C859" s="49">
        <v>1</v>
      </c>
      <c r="D859" s="50" t="s">
        <v>382</v>
      </c>
      <c r="E859" s="51"/>
      <c r="F859" s="52">
        <v>1</v>
      </c>
      <c r="G859" s="52">
        <v>3</v>
      </c>
      <c r="H859" s="52"/>
      <c r="I859" s="52"/>
      <c r="J859" s="52"/>
      <c r="K859" s="53">
        <f t="shared" si="121"/>
        <v>766.81</v>
      </c>
      <c r="L859" s="53">
        <f t="shared" si="122"/>
        <v>766.81</v>
      </c>
      <c r="M859" s="53">
        <f>IF(E859&gt;0,ROUND(E859*UCO!$A$14,2),0)</f>
        <v>0</v>
      </c>
      <c r="N859" s="53">
        <f>IF(I859&gt;0,ROUND(I859*Filme!$B$3,2),0)</f>
        <v>0</v>
      </c>
      <c r="O859" s="53">
        <f t="shared" si="123"/>
        <v>766.81</v>
      </c>
    </row>
    <row r="860" spans="1:15">
      <c r="A860" s="48">
        <v>30502250</v>
      </c>
      <c r="B860" s="48" t="s">
        <v>906</v>
      </c>
      <c r="C860" s="49">
        <v>1</v>
      </c>
      <c r="D860" s="50" t="s">
        <v>382</v>
      </c>
      <c r="E860" s="51"/>
      <c r="F860" s="52">
        <v>1</v>
      </c>
      <c r="G860" s="52">
        <v>2</v>
      </c>
      <c r="H860" s="52"/>
      <c r="I860" s="52"/>
      <c r="J860" s="52"/>
      <c r="K860" s="53">
        <f t="shared" si="121"/>
        <v>766.81</v>
      </c>
      <c r="L860" s="53">
        <f t="shared" si="122"/>
        <v>766.81</v>
      </c>
      <c r="M860" s="53">
        <f>IF(E860&gt;0,ROUND(E860*UCO!$A$14,2),0)</f>
        <v>0</v>
      </c>
      <c r="N860" s="53">
        <f>IF(I860&gt;0,ROUND(I860*Filme!$B$3,2),0)</f>
        <v>0</v>
      </c>
      <c r="O860" s="53">
        <f t="shared" si="123"/>
        <v>766.81</v>
      </c>
    </row>
    <row r="861" spans="1:15">
      <c r="A861" s="48">
        <v>30502268</v>
      </c>
      <c r="B861" s="48" t="s">
        <v>907</v>
      </c>
      <c r="C861" s="49">
        <v>1</v>
      </c>
      <c r="D861" s="50" t="s">
        <v>382</v>
      </c>
      <c r="E861" s="51"/>
      <c r="F861" s="52">
        <v>1</v>
      </c>
      <c r="G861" s="52">
        <v>2</v>
      </c>
      <c r="H861" s="52"/>
      <c r="I861" s="52"/>
      <c r="J861" s="52"/>
      <c r="K861" s="53">
        <f t="shared" si="121"/>
        <v>766.81</v>
      </c>
      <c r="L861" s="53">
        <f t="shared" si="122"/>
        <v>766.81</v>
      </c>
      <c r="M861" s="53">
        <f>IF(E861&gt;0,ROUND(E861*UCO!$A$14,2),0)</f>
        <v>0</v>
      </c>
      <c r="N861" s="53">
        <f>IF(I861&gt;0,ROUND(I861*Filme!$B$3,2),0)</f>
        <v>0</v>
      </c>
      <c r="O861" s="53">
        <f t="shared" si="123"/>
        <v>766.81</v>
      </c>
    </row>
    <row r="862" spans="1:15">
      <c r="A862" s="48">
        <v>30502276</v>
      </c>
      <c r="B862" s="48" t="s">
        <v>908</v>
      </c>
      <c r="C862" s="49">
        <v>1</v>
      </c>
      <c r="D862" s="50" t="s">
        <v>305</v>
      </c>
      <c r="E862" s="51"/>
      <c r="F862" s="52">
        <v>1</v>
      </c>
      <c r="G862" s="52">
        <v>2</v>
      </c>
      <c r="H862" s="52"/>
      <c r="I862" s="52"/>
      <c r="J862" s="52"/>
      <c r="K862" s="53">
        <f t="shared" si="121"/>
        <v>802.86</v>
      </c>
      <c r="L862" s="53">
        <f t="shared" si="122"/>
        <v>802.86</v>
      </c>
      <c r="M862" s="53">
        <f>IF(E862&gt;0,ROUND(E862*UCO!$A$14,2),0)</f>
        <v>0</v>
      </c>
      <c r="N862" s="53">
        <f>IF(I862&gt;0,ROUND(I862*Filme!$B$3,2),0)</f>
        <v>0</v>
      </c>
      <c r="O862" s="53">
        <f t="shared" si="123"/>
        <v>802.86</v>
      </c>
    </row>
    <row r="863" spans="1:15">
      <c r="A863" s="48">
        <v>30502284</v>
      </c>
      <c r="B863" s="48" t="s">
        <v>909</v>
      </c>
      <c r="C863" s="49">
        <v>1</v>
      </c>
      <c r="D863" s="50" t="s">
        <v>382</v>
      </c>
      <c r="E863" s="51"/>
      <c r="F863" s="52">
        <v>1</v>
      </c>
      <c r="G863" s="52">
        <v>5</v>
      </c>
      <c r="H863" s="52"/>
      <c r="I863" s="52"/>
      <c r="J863" s="52"/>
      <c r="K863" s="53">
        <f t="shared" si="121"/>
        <v>766.81</v>
      </c>
      <c r="L863" s="53">
        <f t="shared" si="122"/>
        <v>766.81</v>
      </c>
      <c r="M863" s="53">
        <f>IF(E863&gt;0,ROUND(E863*UCO!$A$14,2),0)</f>
        <v>0</v>
      </c>
      <c r="N863" s="53">
        <f>IF(I863&gt;0,ROUND(I863*Filme!$B$3,2),0)</f>
        <v>0</v>
      </c>
      <c r="O863" s="53">
        <f t="shared" si="123"/>
        <v>766.81</v>
      </c>
    </row>
    <row r="864" spans="1:15">
      <c r="A864" s="48">
        <v>30502292</v>
      </c>
      <c r="B864" s="48" t="s">
        <v>910</v>
      </c>
      <c r="C864" s="49">
        <v>1</v>
      </c>
      <c r="D864" s="50" t="s">
        <v>241</v>
      </c>
      <c r="E864" s="51">
        <v>33.799999999999997</v>
      </c>
      <c r="F864" s="52">
        <v>1</v>
      </c>
      <c r="G864" s="52">
        <v>4</v>
      </c>
      <c r="H864" s="52"/>
      <c r="I864" s="52"/>
      <c r="J864" s="52"/>
      <c r="K864" s="53">
        <f t="shared" si="121"/>
        <v>542.33000000000004</v>
      </c>
      <c r="L864" s="53">
        <f t="shared" si="122"/>
        <v>542.33000000000004</v>
      </c>
      <c r="M864" s="53">
        <f>IF(E864&gt;0,ROUND(E864*UCO!$A$29,2),0)</f>
        <v>637.47</v>
      </c>
      <c r="N864" s="53">
        <f>IF(I864&gt;0,ROUND(I864*Filme!$B$3,2),0)</f>
        <v>0</v>
      </c>
      <c r="O864" s="53">
        <f t="shared" si="123"/>
        <v>1179.8</v>
      </c>
    </row>
    <row r="865" spans="1:15">
      <c r="A865" s="48">
        <v>30502306</v>
      </c>
      <c r="B865" s="48" t="s">
        <v>911</v>
      </c>
      <c r="C865" s="49">
        <v>1</v>
      </c>
      <c r="D865" s="50" t="s">
        <v>433</v>
      </c>
      <c r="E865" s="51">
        <v>38.5</v>
      </c>
      <c r="F865" s="52">
        <v>2</v>
      </c>
      <c r="G865" s="52">
        <v>5</v>
      </c>
      <c r="H865" s="52"/>
      <c r="I865" s="52"/>
      <c r="J865" s="52"/>
      <c r="K865" s="53">
        <f t="shared" si="121"/>
        <v>1269.81</v>
      </c>
      <c r="L865" s="53">
        <f t="shared" si="122"/>
        <v>1269.81</v>
      </c>
      <c r="M865" s="53">
        <f>IF(E865&gt;0,ROUND(E865*UCO!$A$29,2),0)</f>
        <v>726.11</v>
      </c>
      <c r="N865" s="53">
        <f>IF(I865&gt;0,ROUND(I865*Filme!$B$3,2),0)</f>
        <v>0</v>
      </c>
      <c r="O865" s="53">
        <f t="shared" si="123"/>
        <v>1995.92</v>
      </c>
    </row>
    <row r="866" spans="1:15">
      <c r="A866" s="48">
        <v>30502314</v>
      </c>
      <c r="B866" s="48" t="s">
        <v>912</v>
      </c>
      <c r="C866" s="49">
        <v>1</v>
      </c>
      <c r="D866" s="50" t="s">
        <v>335</v>
      </c>
      <c r="E866" s="51">
        <v>33.799999999999997</v>
      </c>
      <c r="F866" s="52">
        <v>1</v>
      </c>
      <c r="G866" s="52">
        <v>3</v>
      </c>
      <c r="H866" s="52"/>
      <c r="I866" s="52"/>
      <c r="J866" s="52"/>
      <c r="K866" s="53">
        <f t="shared" si="121"/>
        <v>991.29</v>
      </c>
      <c r="L866" s="53">
        <f t="shared" si="122"/>
        <v>991.29</v>
      </c>
      <c r="M866" s="53">
        <f>IF(E866&gt;0,ROUND(E866*UCO!$A$29,2),0)</f>
        <v>637.47</v>
      </c>
      <c r="N866" s="53">
        <f>IF(I866&gt;0,ROUND(I866*Filme!$B$3,2),0)</f>
        <v>0</v>
      </c>
      <c r="O866" s="53">
        <f t="shared" si="123"/>
        <v>1628.76</v>
      </c>
    </row>
    <row r="867" spans="1:15">
      <c r="A867" s="48">
        <v>30502322</v>
      </c>
      <c r="B867" s="48" t="s">
        <v>913</v>
      </c>
      <c r="C867" s="49">
        <v>1</v>
      </c>
      <c r="D867" s="50" t="s">
        <v>335</v>
      </c>
      <c r="E867" s="51">
        <v>33.799999999999997</v>
      </c>
      <c r="F867" s="52">
        <v>1</v>
      </c>
      <c r="G867" s="52">
        <v>4</v>
      </c>
      <c r="H867" s="52"/>
      <c r="I867" s="52"/>
      <c r="J867" s="52"/>
      <c r="K867" s="53">
        <f t="shared" si="121"/>
        <v>991.29</v>
      </c>
      <c r="L867" s="53">
        <f t="shared" si="122"/>
        <v>991.29</v>
      </c>
      <c r="M867" s="53">
        <f>IF(E867&gt;0,ROUND(E867*UCO!$A$29,2),0)</f>
        <v>637.47</v>
      </c>
      <c r="N867" s="53">
        <f>IF(I867&gt;0,ROUND(I867*Filme!$B$3,2),0)</f>
        <v>0</v>
      </c>
      <c r="O867" s="53">
        <f t="shared" si="123"/>
        <v>1628.76</v>
      </c>
    </row>
    <row r="868" spans="1:15">
      <c r="A868" s="48">
        <v>30502349</v>
      </c>
      <c r="B868" s="48" t="s">
        <v>914</v>
      </c>
      <c r="C868" s="49">
        <v>1</v>
      </c>
      <c r="D868" s="50" t="s">
        <v>335</v>
      </c>
      <c r="E868" s="51">
        <v>33.799999999999997</v>
      </c>
      <c r="F868" s="52">
        <v>1</v>
      </c>
      <c r="G868" s="52">
        <v>3</v>
      </c>
      <c r="H868" s="52"/>
      <c r="I868" s="52"/>
      <c r="J868" s="52"/>
      <c r="K868" s="53">
        <f t="shared" si="121"/>
        <v>991.29</v>
      </c>
      <c r="L868" s="53">
        <f t="shared" si="122"/>
        <v>991.29</v>
      </c>
      <c r="M868" s="53">
        <f>IF(E868&gt;0,ROUND(E868*UCO!$A$29,2),0)</f>
        <v>637.47</v>
      </c>
      <c r="N868" s="53">
        <f>IF(I868&gt;0,ROUND(I868*Filme!$B$3,2),0)</f>
        <v>0</v>
      </c>
      <c r="O868" s="53">
        <f t="shared" si="123"/>
        <v>1628.76</v>
      </c>
    </row>
    <row r="869" spans="1:15">
      <c r="A869" s="48">
        <v>30502357</v>
      </c>
      <c r="B869" s="48" t="s">
        <v>915</v>
      </c>
      <c r="C869" s="49">
        <v>1</v>
      </c>
      <c r="D869" s="50" t="s">
        <v>335</v>
      </c>
      <c r="E869" s="51">
        <v>33.799999999999997</v>
      </c>
      <c r="F869" s="52">
        <v>1</v>
      </c>
      <c r="G869" s="52">
        <v>3</v>
      </c>
      <c r="H869" s="52"/>
      <c r="I869" s="52"/>
      <c r="J869" s="52"/>
      <c r="K869" s="53">
        <f t="shared" si="121"/>
        <v>991.29</v>
      </c>
      <c r="L869" s="53">
        <f t="shared" si="122"/>
        <v>991.29</v>
      </c>
      <c r="M869" s="53">
        <f>IF(E869&gt;0,ROUND(E869*UCO!$A$29,2),0)</f>
        <v>637.47</v>
      </c>
      <c r="N869" s="53">
        <f>IF(I869&gt;0,ROUND(I869*Filme!$B$3,2),0)</f>
        <v>0</v>
      </c>
      <c r="O869" s="53">
        <f t="shared" si="123"/>
        <v>1628.76</v>
      </c>
    </row>
    <row r="870" spans="1:15">
      <c r="A870" s="48">
        <v>30502365</v>
      </c>
      <c r="B870" s="48" t="s">
        <v>916</v>
      </c>
      <c r="C870" s="49">
        <v>1</v>
      </c>
      <c r="D870" s="50" t="s">
        <v>335</v>
      </c>
      <c r="E870" s="51">
        <v>33.799999999999997</v>
      </c>
      <c r="F870" s="52">
        <v>1</v>
      </c>
      <c r="G870" s="52">
        <v>3</v>
      </c>
      <c r="H870" s="52"/>
      <c r="I870" s="52"/>
      <c r="J870" s="52"/>
      <c r="K870" s="53">
        <f t="shared" si="121"/>
        <v>991.29</v>
      </c>
      <c r="L870" s="53">
        <f t="shared" si="122"/>
        <v>991.29</v>
      </c>
      <c r="M870" s="53">
        <f>IF(E870&gt;0,ROUND(E870*UCO!$A$29,2),0)</f>
        <v>637.47</v>
      </c>
      <c r="N870" s="53">
        <f>IF(I870&gt;0,ROUND(I870*Filme!$B$3,2),0)</f>
        <v>0</v>
      </c>
      <c r="O870" s="53">
        <f t="shared" si="123"/>
        <v>1628.76</v>
      </c>
    </row>
    <row r="871" spans="1:15" ht="22.5" customHeight="1">
      <c r="A871" s="129" t="s">
        <v>917</v>
      </c>
      <c r="B871" s="130"/>
      <c r="C871" s="130"/>
      <c r="D871" s="130"/>
      <c r="E871" s="130"/>
      <c r="F871" s="130"/>
      <c r="G871" s="130"/>
      <c r="H871" s="130"/>
      <c r="I871" s="130"/>
      <c r="J871" s="130"/>
      <c r="K871" s="130"/>
      <c r="L871" s="130"/>
      <c r="M871" s="130"/>
      <c r="N871" s="130"/>
      <c r="O871" s="130"/>
    </row>
    <row r="872" spans="1:15" ht="22.5" customHeight="1">
      <c r="A872" s="129" t="s">
        <v>918</v>
      </c>
      <c r="B872" s="130"/>
      <c r="C872" s="130"/>
      <c r="D872" s="130"/>
      <c r="E872" s="130"/>
      <c r="F872" s="130"/>
      <c r="G872" s="130"/>
      <c r="H872" s="130"/>
      <c r="I872" s="130"/>
      <c r="J872" s="130"/>
      <c r="K872" s="130"/>
      <c r="L872" s="130"/>
      <c r="M872" s="130"/>
      <c r="N872" s="130"/>
      <c r="O872" s="130"/>
    </row>
    <row r="873" spans="1:15" ht="22.5" customHeight="1">
      <c r="A873" s="129" t="s">
        <v>919</v>
      </c>
      <c r="B873" s="130"/>
      <c r="C873" s="130"/>
      <c r="D873" s="130"/>
      <c r="E873" s="130"/>
      <c r="F873" s="130"/>
      <c r="G873" s="130"/>
      <c r="H873" s="130"/>
      <c r="I873" s="130"/>
      <c r="J873" s="130"/>
      <c r="K873" s="130"/>
      <c r="L873" s="130"/>
      <c r="M873" s="130"/>
      <c r="N873" s="130"/>
      <c r="O873" s="130"/>
    </row>
    <row r="874" spans="1:15" ht="22.5" customHeight="1">
      <c r="A874" s="129" t="s">
        <v>920</v>
      </c>
      <c r="B874" s="130"/>
      <c r="C874" s="130"/>
      <c r="D874" s="130"/>
      <c r="E874" s="130"/>
      <c r="F874" s="130"/>
      <c r="G874" s="130"/>
      <c r="H874" s="130"/>
      <c r="I874" s="130"/>
      <c r="J874" s="130"/>
      <c r="K874" s="130"/>
      <c r="L874" s="130"/>
      <c r="M874" s="130"/>
      <c r="N874" s="130"/>
      <c r="O874" s="130"/>
    </row>
    <row r="875" spans="1:15" ht="22.5" customHeight="1">
      <c r="A875" s="129" t="s">
        <v>921</v>
      </c>
      <c r="B875" s="130"/>
      <c r="C875" s="130"/>
      <c r="D875" s="130"/>
      <c r="E875" s="130"/>
      <c r="F875" s="130"/>
      <c r="G875" s="130"/>
      <c r="H875" s="130"/>
      <c r="I875" s="130"/>
      <c r="J875" s="130"/>
      <c r="K875" s="130"/>
      <c r="L875" s="130"/>
      <c r="M875" s="130"/>
      <c r="N875" s="130"/>
      <c r="O875" s="130"/>
    </row>
    <row r="876" spans="1:15" ht="22.5" customHeight="1">
      <c r="A876" s="129" t="s">
        <v>922</v>
      </c>
      <c r="B876" s="130"/>
      <c r="C876" s="130"/>
      <c r="D876" s="130"/>
      <c r="E876" s="130"/>
      <c r="F876" s="130"/>
      <c r="G876" s="130"/>
      <c r="H876" s="130"/>
      <c r="I876" s="130"/>
      <c r="J876" s="130"/>
      <c r="K876" s="130"/>
      <c r="L876" s="130"/>
      <c r="M876" s="130"/>
      <c r="N876" s="130"/>
      <c r="O876" s="130"/>
    </row>
    <row r="877" spans="1:15" ht="22.5" customHeight="1">
      <c r="A877" s="129" t="s">
        <v>923</v>
      </c>
      <c r="B877" s="130"/>
      <c r="C877" s="130"/>
      <c r="D877" s="130"/>
      <c r="E877" s="130"/>
      <c r="F877" s="130"/>
      <c r="G877" s="130"/>
      <c r="H877" s="130"/>
      <c r="I877" s="130"/>
      <c r="J877" s="130"/>
      <c r="K877" s="130"/>
      <c r="L877" s="130"/>
      <c r="M877" s="130"/>
      <c r="N877" s="130"/>
      <c r="O877" s="130"/>
    </row>
    <row r="878" spans="1:15" ht="22.5" customHeight="1">
      <c r="A878" s="129" t="s">
        <v>924</v>
      </c>
      <c r="B878" s="130"/>
      <c r="C878" s="130"/>
      <c r="D878" s="130"/>
      <c r="E878" s="130"/>
      <c r="F878" s="130"/>
      <c r="G878" s="130"/>
      <c r="H878" s="130"/>
      <c r="I878" s="130"/>
      <c r="J878" s="130"/>
      <c r="K878" s="130"/>
      <c r="L878" s="130"/>
      <c r="M878" s="130"/>
      <c r="N878" s="130"/>
      <c r="O878" s="130"/>
    </row>
    <row r="879" spans="1:15" ht="22.5" customHeight="1">
      <c r="A879" s="129" t="s">
        <v>925</v>
      </c>
      <c r="B879" s="130"/>
      <c r="C879" s="130"/>
      <c r="D879" s="130"/>
      <c r="E879" s="130"/>
      <c r="F879" s="130"/>
      <c r="G879" s="130"/>
      <c r="H879" s="130"/>
      <c r="I879" s="130"/>
      <c r="J879" s="130"/>
      <c r="K879" s="130"/>
      <c r="L879" s="130"/>
      <c r="M879" s="130"/>
      <c r="N879" s="130"/>
      <c r="O879" s="130"/>
    </row>
    <row r="880" spans="1:15" ht="22.5" customHeight="1">
      <c r="A880" s="129" t="s">
        <v>926</v>
      </c>
      <c r="B880" s="130"/>
      <c r="C880" s="130"/>
      <c r="D880" s="130"/>
      <c r="E880" s="130"/>
      <c r="F880" s="130"/>
      <c r="G880" s="130"/>
      <c r="H880" s="130"/>
      <c r="I880" s="130"/>
      <c r="J880" s="130"/>
      <c r="K880" s="130"/>
      <c r="L880" s="130"/>
      <c r="M880" s="130"/>
      <c r="N880" s="130"/>
      <c r="O880" s="130"/>
    </row>
    <row r="881" spans="1:15" ht="22.5" customHeight="1">
      <c r="A881" s="129" t="s">
        <v>927</v>
      </c>
      <c r="B881" s="130"/>
      <c r="C881" s="130"/>
      <c r="D881" s="130"/>
      <c r="E881" s="130"/>
      <c r="F881" s="130"/>
      <c r="G881" s="130"/>
      <c r="H881" s="130"/>
      <c r="I881" s="130"/>
      <c r="J881" s="130"/>
      <c r="K881" s="130"/>
      <c r="L881" s="130"/>
      <c r="M881" s="130"/>
      <c r="N881" s="130"/>
      <c r="O881" s="130"/>
    </row>
    <row r="882" spans="1:15" ht="22.5" customHeight="1">
      <c r="A882" s="129" t="s">
        <v>928</v>
      </c>
      <c r="B882" s="130"/>
      <c r="C882" s="130"/>
      <c r="D882" s="130"/>
      <c r="E882" s="130"/>
      <c r="F882" s="130"/>
      <c r="G882" s="130"/>
      <c r="H882" s="130"/>
      <c r="I882" s="130"/>
      <c r="J882" s="130"/>
      <c r="K882" s="130"/>
      <c r="L882" s="130"/>
      <c r="M882" s="130"/>
      <c r="N882" s="130"/>
      <c r="O882" s="130"/>
    </row>
    <row r="883" spans="1:15" ht="22.5" customHeight="1">
      <c r="A883" s="129" t="s">
        <v>929</v>
      </c>
      <c r="B883" s="130"/>
      <c r="C883" s="130"/>
      <c r="D883" s="130"/>
      <c r="E883" s="130"/>
      <c r="F883" s="130"/>
      <c r="G883" s="130"/>
      <c r="H883" s="130"/>
      <c r="I883" s="130"/>
      <c r="J883" s="130"/>
      <c r="K883" s="130"/>
      <c r="L883" s="130"/>
      <c r="M883" s="130"/>
      <c r="N883" s="130"/>
      <c r="O883" s="130"/>
    </row>
    <row r="884" spans="1:15" ht="27.75" customHeight="1">
      <c r="A884" s="129" t="s">
        <v>930</v>
      </c>
      <c r="B884" s="130"/>
      <c r="C884" s="130"/>
      <c r="D884" s="130"/>
      <c r="E884" s="130"/>
      <c r="F884" s="130"/>
      <c r="G884" s="130"/>
      <c r="H884" s="130"/>
      <c r="I884" s="130"/>
      <c r="J884" s="130"/>
      <c r="K884" s="130"/>
      <c r="L884" s="130"/>
      <c r="M884" s="130"/>
      <c r="N884" s="130"/>
      <c r="O884" s="130"/>
    </row>
    <row r="885" spans="1:15" ht="12.75" customHeight="1">
      <c r="A885" s="129" t="s">
        <v>931</v>
      </c>
      <c r="B885" s="130"/>
      <c r="C885" s="130"/>
      <c r="D885" s="130"/>
      <c r="E885" s="130"/>
      <c r="F885" s="130"/>
      <c r="G885" s="130"/>
      <c r="H885" s="130"/>
      <c r="I885" s="130"/>
      <c r="J885" s="130"/>
      <c r="K885" s="130"/>
      <c r="L885" s="130"/>
      <c r="M885" s="130"/>
      <c r="N885" s="130"/>
      <c r="O885" s="130"/>
    </row>
    <row r="886" spans="1:15" ht="45" customHeight="1">
      <c r="A886" s="131" t="s">
        <v>932</v>
      </c>
      <c r="B886" s="132"/>
      <c r="C886" s="132"/>
      <c r="D886" s="132"/>
      <c r="E886" s="132"/>
      <c r="F886" s="132"/>
      <c r="G886" s="132"/>
      <c r="H886" s="132"/>
      <c r="I886" s="132"/>
      <c r="J886" s="132"/>
      <c r="K886" s="132"/>
      <c r="L886" s="132"/>
      <c r="M886" s="132"/>
      <c r="N886" s="132"/>
      <c r="O886" s="132"/>
    </row>
    <row r="887" spans="1:15">
      <c r="A887" s="48">
        <v>30601010</v>
      </c>
      <c r="B887" s="48" t="s">
        <v>933</v>
      </c>
      <c r="C887" s="49">
        <v>1</v>
      </c>
      <c r="D887" s="50" t="s">
        <v>486</v>
      </c>
      <c r="E887" s="51"/>
      <c r="F887" s="52">
        <v>2</v>
      </c>
      <c r="G887" s="52">
        <v>5</v>
      </c>
      <c r="H887" s="52"/>
      <c r="I887" s="52"/>
      <c r="J887" s="52"/>
      <c r="K887" s="53">
        <f t="shared" ref="K887:K918" si="124">VLOOKUP(D887,Porte2026Geral,24,FALSE)</f>
        <v>1409.1</v>
      </c>
      <c r="L887" s="53">
        <f t="shared" ref="L887:L918" si="125">ROUND(C887*K887,2)</f>
        <v>1409.1</v>
      </c>
      <c r="M887" s="53">
        <f>IF(E887&gt;0,ROUND(E887*UCO!$A$14,2),0)</f>
        <v>0</v>
      </c>
      <c r="N887" s="53">
        <f>IF(I887&gt;0,ROUND(I887*Filme!$B$3,2),0)</f>
        <v>0</v>
      </c>
      <c r="O887" s="53">
        <f t="shared" ref="O887:O947" si="126">ROUND(L887+M887+N887,2)</f>
        <v>1409.1</v>
      </c>
    </row>
    <row r="888" spans="1:15">
      <c r="A888" s="48">
        <v>30601029</v>
      </c>
      <c r="B888" s="48" t="s">
        <v>934</v>
      </c>
      <c r="C888" s="49">
        <v>1</v>
      </c>
      <c r="D888" s="50" t="s">
        <v>305</v>
      </c>
      <c r="E888" s="51"/>
      <c r="F888" s="52">
        <v>1</v>
      </c>
      <c r="G888" s="52">
        <v>2</v>
      </c>
      <c r="H888" s="52"/>
      <c r="I888" s="52"/>
      <c r="J888" s="52"/>
      <c r="K888" s="53">
        <f t="shared" si="124"/>
        <v>802.86</v>
      </c>
      <c r="L888" s="53">
        <f t="shared" si="125"/>
        <v>802.86</v>
      </c>
      <c r="M888" s="53">
        <f>IF(E888&gt;0,ROUND(E888*UCO!$A$14,2),0)</f>
        <v>0</v>
      </c>
      <c r="N888" s="53">
        <f>IF(I888&gt;0,ROUND(I888*Filme!$B$3,2),0)</f>
        <v>0</v>
      </c>
      <c r="O888" s="53">
        <f t="shared" si="126"/>
        <v>802.86</v>
      </c>
    </row>
    <row r="889" spans="1:15">
      <c r="A889" s="48">
        <v>30601037</v>
      </c>
      <c r="B889" s="48" t="s">
        <v>935</v>
      </c>
      <c r="C889" s="49">
        <v>1</v>
      </c>
      <c r="D889" s="50" t="s">
        <v>331</v>
      </c>
      <c r="E889" s="51"/>
      <c r="F889" s="52">
        <v>1</v>
      </c>
      <c r="G889" s="52">
        <v>4</v>
      </c>
      <c r="H889" s="52"/>
      <c r="I889" s="52"/>
      <c r="J889" s="52"/>
      <c r="K889" s="53">
        <f t="shared" si="124"/>
        <v>1091.25</v>
      </c>
      <c r="L889" s="53">
        <f t="shared" si="125"/>
        <v>1091.25</v>
      </c>
      <c r="M889" s="53">
        <f>IF(E889&gt;0,ROUND(E889*UCO!$A$14,2),0)</f>
        <v>0</v>
      </c>
      <c r="N889" s="53">
        <f>IF(I889&gt;0,ROUND(I889*Filme!$B$3,2),0)</f>
        <v>0</v>
      </c>
      <c r="O889" s="53">
        <f t="shared" si="126"/>
        <v>1091.25</v>
      </c>
    </row>
    <row r="890" spans="1:15">
      <c r="A890" s="48">
        <v>30601045</v>
      </c>
      <c r="B890" s="48" t="s">
        <v>936</v>
      </c>
      <c r="C890" s="49">
        <v>1</v>
      </c>
      <c r="D890" s="50" t="s">
        <v>433</v>
      </c>
      <c r="E890" s="51"/>
      <c r="F890" s="52">
        <v>2</v>
      </c>
      <c r="G890" s="52">
        <v>5</v>
      </c>
      <c r="H890" s="52"/>
      <c r="I890" s="52"/>
      <c r="J890" s="52"/>
      <c r="K890" s="53">
        <f t="shared" si="124"/>
        <v>1269.81</v>
      </c>
      <c r="L890" s="53">
        <f t="shared" si="125"/>
        <v>1269.81</v>
      </c>
      <c r="M890" s="53">
        <f>IF(E890&gt;0,ROUND(E890*UCO!$A$14,2),0)</f>
        <v>0</v>
      </c>
      <c r="N890" s="53">
        <f>IF(I890&gt;0,ROUND(I890*Filme!$B$3,2),0)</f>
        <v>0</v>
      </c>
      <c r="O890" s="53">
        <f t="shared" si="126"/>
        <v>1269.81</v>
      </c>
    </row>
    <row r="891" spans="1:15">
      <c r="A891" s="48">
        <v>30601053</v>
      </c>
      <c r="B891" s="48" t="s">
        <v>937</v>
      </c>
      <c r="C891" s="49">
        <v>1</v>
      </c>
      <c r="D891" s="50" t="s">
        <v>74</v>
      </c>
      <c r="E891" s="51"/>
      <c r="F891" s="52">
        <v>1</v>
      </c>
      <c r="G891" s="52">
        <v>3</v>
      </c>
      <c r="H891" s="52"/>
      <c r="I891" s="52"/>
      <c r="J891" s="52"/>
      <c r="K891" s="53">
        <f t="shared" si="124"/>
        <v>360.46</v>
      </c>
      <c r="L891" s="53">
        <f t="shared" si="125"/>
        <v>360.46</v>
      </c>
      <c r="M891" s="53">
        <f>IF(E891&gt;0,ROUND(E891*UCO!$A$14,2),0)</f>
        <v>0</v>
      </c>
      <c r="N891" s="53">
        <f>IF(I891&gt;0,ROUND(I891*Filme!$B$3,2),0)</f>
        <v>0</v>
      </c>
      <c r="O891" s="53">
        <f t="shared" si="126"/>
        <v>360.46</v>
      </c>
    </row>
    <row r="892" spans="1:15">
      <c r="A892" s="48">
        <v>30601070</v>
      </c>
      <c r="B892" s="48" t="s">
        <v>938</v>
      </c>
      <c r="C892" s="49">
        <v>1</v>
      </c>
      <c r="D892" s="50" t="s">
        <v>433</v>
      </c>
      <c r="E892" s="51"/>
      <c r="F892" s="52">
        <v>2</v>
      </c>
      <c r="G892" s="52">
        <v>6</v>
      </c>
      <c r="H892" s="52"/>
      <c r="I892" s="52"/>
      <c r="J892" s="52"/>
      <c r="K892" s="53">
        <f t="shared" si="124"/>
        <v>1269.81</v>
      </c>
      <c r="L892" s="53">
        <f t="shared" si="125"/>
        <v>1269.81</v>
      </c>
      <c r="M892" s="53">
        <f>IF(E892&gt;0,ROUND(E892*UCO!$A$14,2),0)</f>
        <v>0</v>
      </c>
      <c r="N892" s="53">
        <f>IF(I892&gt;0,ROUND(I892*Filme!$B$3,2),0)</f>
        <v>0</v>
      </c>
      <c r="O892" s="53">
        <f t="shared" si="126"/>
        <v>1269.81</v>
      </c>
    </row>
    <row r="893" spans="1:15">
      <c r="A893" s="48">
        <v>30601088</v>
      </c>
      <c r="B893" s="48" t="s">
        <v>939</v>
      </c>
      <c r="C893" s="49">
        <v>1</v>
      </c>
      <c r="D893" s="50" t="s">
        <v>446</v>
      </c>
      <c r="E893" s="51"/>
      <c r="F893" s="52">
        <v>2</v>
      </c>
      <c r="G893" s="52">
        <v>4</v>
      </c>
      <c r="H893" s="52"/>
      <c r="I893" s="52"/>
      <c r="J893" s="52"/>
      <c r="K893" s="53">
        <f t="shared" si="124"/>
        <v>1171.51</v>
      </c>
      <c r="L893" s="53">
        <f t="shared" si="125"/>
        <v>1171.51</v>
      </c>
      <c r="M893" s="53">
        <f>IF(E893&gt;0,ROUND(E893*UCO!$A$14,2),0)</f>
        <v>0</v>
      </c>
      <c r="N893" s="53">
        <f>IF(I893&gt;0,ROUND(I893*Filme!$B$3,2),0)</f>
        <v>0</v>
      </c>
      <c r="O893" s="53">
        <f t="shared" si="126"/>
        <v>1171.51</v>
      </c>
    </row>
    <row r="894" spans="1:15">
      <c r="A894" s="48">
        <v>30601096</v>
      </c>
      <c r="B894" s="48" t="s">
        <v>940</v>
      </c>
      <c r="C894" s="49">
        <v>1</v>
      </c>
      <c r="D894" s="50" t="s">
        <v>433</v>
      </c>
      <c r="E894" s="51"/>
      <c r="F894" s="52">
        <v>2</v>
      </c>
      <c r="G894" s="52">
        <v>5</v>
      </c>
      <c r="H894" s="52"/>
      <c r="I894" s="52"/>
      <c r="J894" s="52"/>
      <c r="K894" s="53">
        <f t="shared" si="124"/>
        <v>1269.81</v>
      </c>
      <c r="L894" s="53">
        <f t="shared" si="125"/>
        <v>1269.81</v>
      </c>
      <c r="M894" s="53">
        <f>IF(E894&gt;0,ROUND(E894*UCO!$A$14,2),0)</f>
        <v>0</v>
      </c>
      <c r="N894" s="53">
        <f>IF(I894&gt;0,ROUND(I894*Filme!$B$3,2),0)</f>
        <v>0</v>
      </c>
      <c r="O894" s="53">
        <f t="shared" si="126"/>
        <v>1269.81</v>
      </c>
    </row>
    <row r="895" spans="1:15">
      <c r="A895" s="48">
        <v>30601100</v>
      </c>
      <c r="B895" s="48" t="s">
        <v>941</v>
      </c>
      <c r="C895" s="49">
        <v>1</v>
      </c>
      <c r="D895" s="50" t="s">
        <v>446</v>
      </c>
      <c r="E895" s="51"/>
      <c r="F895" s="52">
        <v>1</v>
      </c>
      <c r="G895" s="52">
        <v>4</v>
      </c>
      <c r="H895" s="52"/>
      <c r="I895" s="52"/>
      <c r="J895" s="52"/>
      <c r="K895" s="53">
        <f t="shared" si="124"/>
        <v>1171.51</v>
      </c>
      <c r="L895" s="53">
        <f t="shared" si="125"/>
        <v>1171.51</v>
      </c>
      <c r="M895" s="53">
        <f>IF(E895&gt;0,ROUND(E895*UCO!$A$14,2),0)</f>
        <v>0</v>
      </c>
      <c r="N895" s="53">
        <f>IF(I895&gt;0,ROUND(I895*Filme!$B$3,2),0)</f>
        <v>0</v>
      </c>
      <c r="O895" s="53">
        <f t="shared" si="126"/>
        <v>1171.51</v>
      </c>
    </row>
    <row r="896" spans="1:15">
      <c r="A896" s="48">
        <v>30601118</v>
      </c>
      <c r="B896" s="48" t="s">
        <v>942</v>
      </c>
      <c r="C896" s="49">
        <v>1</v>
      </c>
      <c r="D896" s="50" t="s">
        <v>446</v>
      </c>
      <c r="E896" s="51"/>
      <c r="F896" s="52">
        <v>2</v>
      </c>
      <c r="G896" s="52">
        <v>5</v>
      </c>
      <c r="H896" s="52"/>
      <c r="I896" s="52"/>
      <c r="J896" s="52"/>
      <c r="K896" s="53">
        <f t="shared" si="124"/>
        <v>1171.51</v>
      </c>
      <c r="L896" s="53">
        <f t="shared" si="125"/>
        <v>1171.51</v>
      </c>
      <c r="M896" s="53">
        <f>IF(E896&gt;0,ROUND(E896*UCO!$A$14,2),0)</f>
        <v>0</v>
      </c>
      <c r="N896" s="53">
        <f>IF(I896&gt;0,ROUND(I896*Filme!$B$3,2),0)</f>
        <v>0</v>
      </c>
      <c r="O896" s="53">
        <f t="shared" si="126"/>
        <v>1171.51</v>
      </c>
    </row>
    <row r="897" spans="1:15">
      <c r="A897" s="48">
        <v>30601126</v>
      </c>
      <c r="B897" s="48" t="s">
        <v>943</v>
      </c>
      <c r="C897" s="49">
        <v>1</v>
      </c>
      <c r="D897" s="50" t="s">
        <v>446</v>
      </c>
      <c r="E897" s="51"/>
      <c r="F897" s="52">
        <v>3</v>
      </c>
      <c r="G897" s="52">
        <v>6</v>
      </c>
      <c r="H897" s="52"/>
      <c r="I897" s="52"/>
      <c r="J897" s="52"/>
      <c r="K897" s="53">
        <f t="shared" si="124"/>
        <v>1171.51</v>
      </c>
      <c r="L897" s="53">
        <f t="shared" si="125"/>
        <v>1171.51</v>
      </c>
      <c r="M897" s="53">
        <f>IF(E897&gt;0,ROUND(E897*UCO!$A$14,2),0)</f>
        <v>0</v>
      </c>
      <c r="N897" s="53">
        <f>IF(I897&gt;0,ROUND(I897*Filme!$B$3,2),0)</f>
        <v>0</v>
      </c>
      <c r="O897" s="53">
        <f t="shared" si="126"/>
        <v>1171.51</v>
      </c>
    </row>
    <row r="898" spans="1:15">
      <c r="A898" s="48">
        <v>30601134</v>
      </c>
      <c r="B898" s="48" t="s">
        <v>944</v>
      </c>
      <c r="C898" s="49">
        <v>1</v>
      </c>
      <c r="D898" s="50" t="s">
        <v>469</v>
      </c>
      <c r="E898" s="51"/>
      <c r="F898" s="52">
        <v>2</v>
      </c>
      <c r="G898" s="52">
        <v>6</v>
      </c>
      <c r="H898" s="52"/>
      <c r="I898" s="52"/>
      <c r="J898" s="52"/>
      <c r="K898" s="53">
        <f t="shared" si="124"/>
        <v>1491.02</v>
      </c>
      <c r="L898" s="53">
        <f t="shared" si="125"/>
        <v>1491.02</v>
      </c>
      <c r="M898" s="53">
        <f>IF(E898&gt;0,ROUND(E898*UCO!$A$14,2),0)</f>
        <v>0</v>
      </c>
      <c r="N898" s="53">
        <f>IF(I898&gt;0,ROUND(I898*Filme!$B$3,2),0)</f>
        <v>0</v>
      </c>
      <c r="O898" s="53">
        <f t="shared" si="126"/>
        <v>1491.02</v>
      </c>
    </row>
    <row r="899" spans="1:15">
      <c r="A899" s="48">
        <v>30601142</v>
      </c>
      <c r="B899" s="48" t="s">
        <v>945</v>
      </c>
      <c r="C899" s="49">
        <v>1</v>
      </c>
      <c r="D899" s="50" t="s">
        <v>291</v>
      </c>
      <c r="E899" s="51"/>
      <c r="F899" s="52">
        <v>1</v>
      </c>
      <c r="G899" s="52">
        <v>2</v>
      </c>
      <c r="H899" s="52"/>
      <c r="I899" s="52"/>
      <c r="J899" s="52"/>
      <c r="K899" s="53">
        <f t="shared" si="124"/>
        <v>709.46</v>
      </c>
      <c r="L899" s="53">
        <f t="shared" si="125"/>
        <v>709.46</v>
      </c>
      <c r="M899" s="53">
        <f>IF(E899&gt;0,ROUND(E899*UCO!$A$14,2),0)</f>
        <v>0</v>
      </c>
      <c r="N899" s="53">
        <f>IF(I899&gt;0,ROUND(I899*Filme!$B$3,2),0)</f>
        <v>0</v>
      </c>
      <c r="O899" s="53">
        <f t="shared" si="126"/>
        <v>709.46</v>
      </c>
    </row>
    <row r="900" spans="1:15">
      <c r="A900" s="48">
        <v>30601150</v>
      </c>
      <c r="B900" s="48" t="s">
        <v>946</v>
      </c>
      <c r="C900" s="49">
        <v>1</v>
      </c>
      <c r="D900" s="50" t="s">
        <v>446</v>
      </c>
      <c r="E900" s="51"/>
      <c r="F900" s="52">
        <v>2</v>
      </c>
      <c r="G900" s="52">
        <v>6</v>
      </c>
      <c r="H900" s="52"/>
      <c r="I900" s="52"/>
      <c r="J900" s="52"/>
      <c r="K900" s="53">
        <f t="shared" si="124"/>
        <v>1171.51</v>
      </c>
      <c r="L900" s="53">
        <f t="shared" si="125"/>
        <v>1171.51</v>
      </c>
      <c r="M900" s="53">
        <f>IF(E900&gt;0,ROUND(E900*UCO!$A$14,2),0)</f>
        <v>0</v>
      </c>
      <c r="N900" s="53">
        <f>IF(I900&gt;0,ROUND(I900*Filme!$B$3,2),0)</f>
        <v>0</v>
      </c>
      <c r="O900" s="53">
        <f t="shared" si="126"/>
        <v>1171.51</v>
      </c>
    </row>
    <row r="901" spans="1:15">
      <c r="A901" s="48">
        <v>30601169</v>
      </c>
      <c r="B901" s="48" t="s">
        <v>947</v>
      </c>
      <c r="C901" s="49">
        <v>1</v>
      </c>
      <c r="D901" s="50" t="s">
        <v>486</v>
      </c>
      <c r="E901" s="51"/>
      <c r="F901" s="52">
        <v>2</v>
      </c>
      <c r="G901" s="52">
        <v>5</v>
      </c>
      <c r="H901" s="52"/>
      <c r="I901" s="52"/>
      <c r="J901" s="52"/>
      <c r="K901" s="53">
        <f t="shared" si="124"/>
        <v>1409.1</v>
      </c>
      <c r="L901" s="53">
        <f t="shared" si="125"/>
        <v>1409.1</v>
      </c>
      <c r="M901" s="53">
        <f>IF(E901&gt;0,ROUND(E901*UCO!$A$14,2),0)</f>
        <v>0</v>
      </c>
      <c r="N901" s="53">
        <f>IF(I901&gt;0,ROUND(I901*Filme!$B$3,2),0)</f>
        <v>0</v>
      </c>
      <c r="O901" s="53">
        <f t="shared" si="126"/>
        <v>1409.1</v>
      </c>
    </row>
    <row r="902" spans="1:15">
      <c r="A902" s="48">
        <v>30601177</v>
      </c>
      <c r="B902" s="48" t="s">
        <v>948</v>
      </c>
      <c r="C902" s="49">
        <v>1</v>
      </c>
      <c r="D902" s="50" t="s">
        <v>339</v>
      </c>
      <c r="E902" s="51"/>
      <c r="F902" s="52">
        <v>1</v>
      </c>
      <c r="G902" s="52">
        <v>4</v>
      </c>
      <c r="H902" s="52"/>
      <c r="I902" s="52"/>
      <c r="J902" s="52"/>
      <c r="K902" s="53">
        <f t="shared" si="124"/>
        <v>909.36</v>
      </c>
      <c r="L902" s="53">
        <f t="shared" si="125"/>
        <v>909.36</v>
      </c>
      <c r="M902" s="53">
        <f>IF(E902&gt;0,ROUND(E902*UCO!$A$14,2),0)</f>
        <v>0</v>
      </c>
      <c r="N902" s="53">
        <f>IF(I902&gt;0,ROUND(I902*Filme!$B$3,2),0)</f>
        <v>0</v>
      </c>
      <c r="O902" s="53">
        <f t="shared" si="126"/>
        <v>909.36</v>
      </c>
    </row>
    <row r="903" spans="1:15">
      <c r="A903" s="48">
        <v>30601185</v>
      </c>
      <c r="B903" s="48" t="s">
        <v>949</v>
      </c>
      <c r="C903" s="49">
        <v>1</v>
      </c>
      <c r="D903" s="50" t="s">
        <v>305</v>
      </c>
      <c r="E903" s="51"/>
      <c r="F903" s="52">
        <v>1</v>
      </c>
      <c r="G903" s="52">
        <v>4</v>
      </c>
      <c r="H903" s="52"/>
      <c r="I903" s="52"/>
      <c r="J903" s="52"/>
      <c r="K903" s="53">
        <f t="shared" si="124"/>
        <v>802.86</v>
      </c>
      <c r="L903" s="53">
        <f t="shared" si="125"/>
        <v>802.86</v>
      </c>
      <c r="M903" s="53">
        <f>IF(E903&gt;0,ROUND(E903*UCO!$A$14,2),0)</f>
        <v>0</v>
      </c>
      <c r="N903" s="53">
        <f>IF(I903&gt;0,ROUND(I903*Filme!$B$3,2),0)</f>
        <v>0</v>
      </c>
      <c r="O903" s="53">
        <f t="shared" si="126"/>
        <v>802.86</v>
      </c>
    </row>
    <row r="904" spans="1:15">
      <c r="A904" s="48">
        <v>30601193</v>
      </c>
      <c r="B904" s="48" t="s">
        <v>950</v>
      </c>
      <c r="C904" s="49">
        <v>1</v>
      </c>
      <c r="D904" s="50" t="s">
        <v>331</v>
      </c>
      <c r="E904" s="51"/>
      <c r="F904" s="52">
        <v>2</v>
      </c>
      <c r="G904" s="52">
        <v>5</v>
      </c>
      <c r="H904" s="52"/>
      <c r="I904" s="52"/>
      <c r="J904" s="52"/>
      <c r="K904" s="53">
        <f t="shared" si="124"/>
        <v>1091.25</v>
      </c>
      <c r="L904" s="53">
        <f t="shared" si="125"/>
        <v>1091.25</v>
      </c>
      <c r="M904" s="53">
        <f>IF(E904&gt;0,ROUND(E904*UCO!$A$14,2),0)</f>
        <v>0</v>
      </c>
      <c r="N904" s="53">
        <f>IF(I904&gt;0,ROUND(I904*Filme!$B$3,2),0)</f>
        <v>0</v>
      </c>
      <c r="O904" s="53">
        <f t="shared" si="126"/>
        <v>1091.25</v>
      </c>
    </row>
    <row r="905" spans="1:15">
      <c r="A905" s="48">
        <v>30601207</v>
      </c>
      <c r="B905" s="48" t="s">
        <v>951</v>
      </c>
      <c r="C905" s="49">
        <v>1</v>
      </c>
      <c r="D905" s="50" t="s">
        <v>331</v>
      </c>
      <c r="E905" s="51"/>
      <c r="F905" s="52">
        <v>1</v>
      </c>
      <c r="G905" s="52">
        <v>2</v>
      </c>
      <c r="H905" s="52"/>
      <c r="I905" s="52"/>
      <c r="J905" s="52"/>
      <c r="K905" s="53">
        <f t="shared" si="124"/>
        <v>1091.25</v>
      </c>
      <c r="L905" s="53">
        <f t="shared" si="125"/>
        <v>1091.25</v>
      </c>
      <c r="M905" s="53">
        <f>IF(E905&gt;0,ROUND(E905*UCO!$A$14,2),0)</f>
        <v>0</v>
      </c>
      <c r="N905" s="53">
        <f>IF(I905&gt;0,ROUND(I905*Filme!$B$3,2),0)</f>
        <v>0</v>
      </c>
      <c r="O905" s="53">
        <f t="shared" si="126"/>
        <v>1091.25</v>
      </c>
    </row>
    <row r="906" spans="1:15">
      <c r="A906" s="48">
        <v>30601215</v>
      </c>
      <c r="B906" s="48" t="s">
        <v>952</v>
      </c>
      <c r="C906" s="49">
        <v>1</v>
      </c>
      <c r="D906" s="50" t="s">
        <v>331</v>
      </c>
      <c r="E906" s="51"/>
      <c r="F906" s="52">
        <v>2</v>
      </c>
      <c r="G906" s="52">
        <v>4</v>
      </c>
      <c r="H906" s="52"/>
      <c r="I906" s="52"/>
      <c r="J906" s="52"/>
      <c r="K906" s="53">
        <f t="shared" si="124"/>
        <v>1091.25</v>
      </c>
      <c r="L906" s="53">
        <f t="shared" si="125"/>
        <v>1091.25</v>
      </c>
      <c r="M906" s="53">
        <f>IF(E906&gt;0,ROUND(E906*UCO!$A$14,2),0)</f>
        <v>0</v>
      </c>
      <c r="N906" s="53">
        <f>IF(I906&gt;0,ROUND(I906*Filme!$B$3,2),0)</f>
        <v>0</v>
      </c>
      <c r="O906" s="53">
        <f t="shared" si="126"/>
        <v>1091.25</v>
      </c>
    </row>
    <row r="907" spans="1:15">
      <c r="A907" s="48">
        <v>30601223</v>
      </c>
      <c r="B907" s="48" t="s">
        <v>953</v>
      </c>
      <c r="C907" s="49">
        <v>1</v>
      </c>
      <c r="D907" s="50" t="s">
        <v>70</v>
      </c>
      <c r="E907" s="51"/>
      <c r="F907" s="52">
        <v>1</v>
      </c>
      <c r="G907" s="52">
        <v>2</v>
      </c>
      <c r="H907" s="52"/>
      <c r="I907" s="52"/>
      <c r="J907" s="52"/>
      <c r="K907" s="53">
        <f t="shared" si="124"/>
        <v>209.71</v>
      </c>
      <c r="L907" s="53">
        <f t="shared" si="125"/>
        <v>209.71</v>
      </c>
      <c r="M907" s="53">
        <f>IF(E907&gt;0,ROUND(E907*UCO!$A$14,2),0)</f>
        <v>0</v>
      </c>
      <c r="N907" s="53">
        <f>IF(I907&gt;0,ROUND(I907*Filme!$B$3,2),0)</f>
        <v>0</v>
      </c>
      <c r="O907" s="53">
        <f t="shared" si="126"/>
        <v>209.71</v>
      </c>
    </row>
    <row r="908" spans="1:15">
      <c r="A908" s="48">
        <v>30601231</v>
      </c>
      <c r="B908" s="48" t="s">
        <v>954</v>
      </c>
      <c r="C908" s="49">
        <v>1</v>
      </c>
      <c r="D908" s="50" t="s">
        <v>51</v>
      </c>
      <c r="E908" s="51"/>
      <c r="F908" s="52"/>
      <c r="G908" s="52">
        <v>0</v>
      </c>
      <c r="H908" s="52"/>
      <c r="I908" s="52"/>
      <c r="J908" s="52"/>
      <c r="K908" s="53">
        <f t="shared" si="124"/>
        <v>88.48</v>
      </c>
      <c r="L908" s="53">
        <f t="shared" si="125"/>
        <v>88.48</v>
      </c>
      <c r="M908" s="53">
        <f>IF(E908&gt;0,ROUND(E908*UCO!$A$14,2),0)</f>
        <v>0</v>
      </c>
      <c r="N908" s="53">
        <f>IF(I908&gt;0,ROUND(I908*Filme!$B$3,2),0)</f>
        <v>0</v>
      </c>
      <c r="O908" s="53">
        <f t="shared" si="126"/>
        <v>88.48</v>
      </c>
    </row>
    <row r="909" spans="1:15">
      <c r="A909" s="48">
        <v>30601240</v>
      </c>
      <c r="B909" s="48" t="s">
        <v>955</v>
      </c>
      <c r="C909" s="49">
        <v>1</v>
      </c>
      <c r="D909" s="50" t="s">
        <v>305</v>
      </c>
      <c r="E909" s="51"/>
      <c r="F909" s="52">
        <v>1</v>
      </c>
      <c r="G909" s="52">
        <v>3</v>
      </c>
      <c r="H909" s="52"/>
      <c r="I909" s="52"/>
      <c r="J909" s="52"/>
      <c r="K909" s="53">
        <f t="shared" si="124"/>
        <v>802.86</v>
      </c>
      <c r="L909" s="53">
        <f t="shared" si="125"/>
        <v>802.86</v>
      </c>
      <c r="M909" s="53">
        <f>IF(E909&gt;0,ROUND(E909*UCO!$A$14,2),0)</f>
        <v>0</v>
      </c>
      <c r="N909" s="53">
        <f>IF(I909&gt;0,ROUND(I909*Filme!$B$3,2),0)</f>
        <v>0</v>
      </c>
      <c r="O909" s="53">
        <f t="shared" si="126"/>
        <v>802.86</v>
      </c>
    </row>
    <row r="910" spans="1:15">
      <c r="A910" s="48">
        <v>30601258</v>
      </c>
      <c r="B910" s="48" t="s">
        <v>956</v>
      </c>
      <c r="C910" s="49">
        <v>1</v>
      </c>
      <c r="D910" s="50" t="s">
        <v>74</v>
      </c>
      <c r="E910" s="51"/>
      <c r="F910" s="52">
        <v>1</v>
      </c>
      <c r="G910" s="52">
        <v>2</v>
      </c>
      <c r="H910" s="52"/>
      <c r="I910" s="52"/>
      <c r="J910" s="52"/>
      <c r="K910" s="53">
        <f t="shared" si="124"/>
        <v>360.46</v>
      </c>
      <c r="L910" s="53">
        <f t="shared" si="125"/>
        <v>360.46</v>
      </c>
      <c r="M910" s="53">
        <f>IF(E910&gt;0,ROUND(E910*UCO!$A$14,2),0)</f>
        <v>0</v>
      </c>
      <c r="N910" s="53">
        <f>IF(I910&gt;0,ROUND(I910*Filme!$B$3,2),0)</f>
        <v>0</v>
      </c>
      <c r="O910" s="53">
        <f t="shared" si="126"/>
        <v>360.46</v>
      </c>
    </row>
    <row r="911" spans="1:15">
      <c r="A911" s="48">
        <v>30601266</v>
      </c>
      <c r="B911" s="48" t="s">
        <v>957</v>
      </c>
      <c r="C911" s="49">
        <v>1</v>
      </c>
      <c r="D911" s="50" t="s">
        <v>102</v>
      </c>
      <c r="E911" s="51"/>
      <c r="F911" s="52"/>
      <c r="G911" s="52">
        <v>1</v>
      </c>
      <c r="H911" s="52"/>
      <c r="I911" s="52"/>
      <c r="J911" s="52"/>
      <c r="K911" s="53">
        <f t="shared" si="124"/>
        <v>183.5</v>
      </c>
      <c r="L911" s="53">
        <f t="shared" si="125"/>
        <v>183.5</v>
      </c>
      <c r="M911" s="53">
        <f>IF(E911&gt;0,ROUND(E911*UCO!$A$14,2),0)</f>
        <v>0</v>
      </c>
      <c r="N911" s="53">
        <f>IF(I911&gt;0,ROUND(I911*Filme!$B$3,2),0)</f>
        <v>0</v>
      </c>
      <c r="O911" s="53">
        <f t="shared" si="126"/>
        <v>183.5</v>
      </c>
    </row>
    <row r="912" spans="1:15">
      <c r="A912" s="48">
        <v>30601274</v>
      </c>
      <c r="B912" s="48" t="s">
        <v>958</v>
      </c>
      <c r="C912" s="49">
        <v>1</v>
      </c>
      <c r="D912" s="50" t="s">
        <v>959</v>
      </c>
      <c r="E912" s="51">
        <v>42.9</v>
      </c>
      <c r="F912" s="52">
        <v>2</v>
      </c>
      <c r="G912" s="52">
        <v>5</v>
      </c>
      <c r="H912" s="52"/>
      <c r="I912" s="52"/>
      <c r="J912" s="52"/>
      <c r="K912" s="53">
        <f t="shared" si="124"/>
        <v>1859.66</v>
      </c>
      <c r="L912" s="53">
        <f t="shared" si="125"/>
        <v>1859.66</v>
      </c>
      <c r="M912" s="53">
        <f>IF(E912&gt;0,ROUND(E912*UCO!$A$29,2),0)</f>
        <v>809.09</v>
      </c>
      <c r="N912" s="53">
        <f>IF(I912&gt;0,ROUND(I912*Filme!$B$3,2),0)</f>
        <v>0</v>
      </c>
      <c r="O912" s="53">
        <f t="shared" si="126"/>
        <v>2668.75</v>
      </c>
    </row>
    <row r="913" spans="1:15">
      <c r="A913" s="48">
        <v>30601282</v>
      </c>
      <c r="B913" s="48" t="s">
        <v>960</v>
      </c>
      <c r="C913" s="49">
        <v>1</v>
      </c>
      <c r="D913" s="50" t="s">
        <v>469</v>
      </c>
      <c r="E913" s="51">
        <v>38.5</v>
      </c>
      <c r="F913" s="52">
        <v>2</v>
      </c>
      <c r="G913" s="52">
        <v>5</v>
      </c>
      <c r="H913" s="52"/>
      <c r="I913" s="52"/>
      <c r="J913" s="52"/>
      <c r="K913" s="53">
        <f t="shared" si="124"/>
        <v>1491.02</v>
      </c>
      <c r="L913" s="53">
        <f t="shared" si="125"/>
        <v>1491.02</v>
      </c>
      <c r="M913" s="53">
        <f>IF(E913&gt;0,ROUND(E913*UCO!$A$29,2),0)</f>
        <v>726.11</v>
      </c>
      <c r="N913" s="53">
        <f>IF(I913&gt;0,ROUND(I913*Filme!$B$3,2),0)</f>
        <v>0</v>
      </c>
      <c r="O913" s="53">
        <f t="shared" si="126"/>
        <v>2217.13</v>
      </c>
    </row>
    <row r="914" spans="1:15">
      <c r="A914" s="48">
        <v>30601290</v>
      </c>
      <c r="B914" s="48" t="s">
        <v>961</v>
      </c>
      <c r="C914" s="49">
        <v>1</v>
      </c>
      <c r="D914" s="50" t="s">
        <v>331</v>
      </c>
      <c r="E914" s="51"/>
      <c r="F914" s="52">
        <v>2</v>
      </c>
      <c r="G914" s="52">
        <v>5</v>
      </c>
      <c r="H914" s="52"/>
      <c r="I914" s="52"/>
      <c r="J914" s="52"/>
      <c r="K914" s="53">
        <f t="shared" si="124"/>
        <v>1091.25</v>
      </c>
      <c r="L914" s="53">
        <f t="shared" si="125"/>
        <v>1091.25</v>
      </c>
      <c r="M914" s="53">
        <f>IF(E914&gt;0,ROUND(E914*UCO!$A$17,2),0)</f>
        <v>0</v>
      </c>
      <c r="N914" s="53">
        <f>IF(I914&gt;0,ROUND(I914*Filme!$B$3,2),0)</f>
        <v>0</v>
      </c>
      <c r="O914" s="53">
        <f t="shared" si="126"/>
        <v>1091.25</v>
      </c>
    </row>
    <row r="915" spans="1:15">
      <c r="A915" s="48">
        <v>30601304</v>
      </c>
      <c r="B915" s="48" t="s">
        <v>962</v>
      </c>
      <c r="C915" s="49">
        <v>1</v>
      </c>
      <c r="D915" s="50" t="s">
        <v>99</v>
      </c>
      <c r="E915" s="51"/>
      <c r="F915" s="52"/>
      <c r="G915" s="52">
        <v>0</v>
      </c>
      <c r="H915" s="52"/>
      <c r="I915" s="52"/>
      <c r="J915" s="52"/>
      <c r="K915" s="53">
        <f t="shared" si="124"/>
        <v>49.16</v>
      </c>
      <c r="L915" s="53">
        <f t="shared" si="125"/>
        <v>49.16</v>
      </c>
      <c r="M915" s="53">
        <f>IF(E915&gt;0,ROUND(E915*UCO!$A$17,2),0)</f>
        <v>0</v>
      </c>
      <c r="N915" s="53">
        <f>IF(I915&gt;0,ROUND(I915*Filme!$B$3,2),0)</f>
        <v>0</v>
      </c>
      <c r="O915" s="53">
        <f t="shared" si="126"/>
        <v>49.16</v>
      </c>
    </row>
    <row r="916" spans="1:15">
      <c r="A916" s="48">
        <v>30602017</v>
      </c>
      <c r="B916" s="48" t="s">
        <v>963</v>
      </c>
      <c r="C916" s="49">
        <v>1</v>
      </c>
      <c r="D916" s="50" t="s">
        <v>102</v>
      </c>
      <c r="E916" s="51"/>
      <c r="F916" s="52">
        <v>1</v>
      </c>
      <c r="G916" s="52">
        <v>2</v>
      </c>
      <c r="H916" s="52"/>
      <c r="I916" s="52"/>
      <c r="J916" s="52"/>
      <c r="K916" s="53">
        <f t="shared" si="124"/>
        <v>183.5</v>
      </c>
      <c r="L916" s="53">
        <f t="shared" si="125"/>
        <v>183.5</v>
      </c>
      <c r="M916" s="53">
        <f>IF(E916&gt;0,ROUND(E916*UCO!$A$17,2),0)</f>
        <v>0</v>
      </c>
      <c r="N916" s="53">
        <f>IF(I916&gt;0,ROUND(I916*Filme!$B$3,2),0)</f>
        <v>0</v>
      </c>
      <c r="O916" s="53">
        <f t="shared" si="126"/>
        <v>183.5</v>
      </c>
    </row>
    <row r="917" spans="1:15">
      <c r="A917" s="48">
        <v>30602025</v>
      </c>
      <c r="B917" s="48" t="s">
        <v>964</v>
      </c>
      <c r="C917" s="49">
        <v>1</v>
      </c>
      <c r="D917" s="50" t="s">
        <v>129</v>
      </c>
      <c r="E917" s="51"/>
      <c r="F917" s="52"/>
      <c r="G917" s="52">
        <v>0</v>
      </c>
      <c r="H917" s="52"/>
      <c r="I917" s="52"/>
      <c r="J917" s="52"/>
      <c r="K917" s="53">
        <f t="shared" si="124"/>
        <v>16.38</v>
      </c>
      <c r="L917" s="53">
        <f t="shared" si="125"/>
        <v>16.38</v>
      </c>
      <c r="M917" s="53">
        <f>IF(E917&gt;0,ROUND(E917*UCO!$A$17,2),0)</f>
        <v>0</v>
      </c>
      <c r="N917" s="53">
        <f>IF(I917&gt;0,ROUND(I917*Filme!$B$3,2),0)</f>
        <v>0</v>
      </c>
      <c r="O917" s="53">
        <f t="shared" si="126"/>
        <v>16.38</v>
      </c>
    </row>
    <row r="918" spans="1:15">
      <c r="A918" s="48">
        <v>30602033</v>
      </c>
      <c r="B918" s="48" t="s">
        <v>965</v>
      </c>
      <c r="C918" s="49">
        <v>1</v>
      </c>
      <c r="D918" s="50" t="s">
        <v>382</v>
      </c>
      <c r="E918" s="51"/>
      <c r="F918" s="52">
        <v>1</v>
      </c>
      <c r="G918" s="52">
        <v>5</v>
      </c>
      <c r="H918" s="52"/>
      <c r="I918" s="52"/>
      <c r="J918" s="52"/>
      <c r="K918" s="53">
        <f t="shared" si="124"/>
        <v>766.81</v>
      </c>
      <c r="L918" s="53">
        <f t="shared" si="125"/>
        <v>766.81</v>
      </c>
      <c r="M918" s="53">
        <f>IF(E918&gt;0,ROUND(E918*UCO!$A$17,2),0)</f>
        <v>0</v>
      </c>
      <c r="N918" s="53">
        <f>IF(I918&gt;0,ROUND(I918*Filme!$B$3,2),0)</f>
        <v>0</v>
      </c>
      <c r="O918" s="53">
        <f t="shared" si="126"/>
        <v>766.81</v>
      </c>
    </row>
    <row r="919" spans="1:15">
      <c r="A919" s="48">
        <v>30602041</v>
      </c>
      <c r="B919" s="48" t="s">
        <v>966</v>
      </c>
      <c r="C919" s="49">
        <v>1</v>
      </c>
      <c r="D919" s="50" t="s">
        <v>102</v>
      </c>
      <c r="E919" s="51"/>
      <c r="F919" s="52">
        <v>1</v>
      </c>
      <c r="G919" s="52">
        <v>2</v>
      </c>
      <c r="H919" s="52"/>
      <c r="I919" s="52"/>
      <c r="J919" s="52"/>
      <c r="K919" s="53">
        <f t="shared" ref="K919:K947" si="127">VLOOKUP(D919,Porte2026Geral,24,FALSE)</f>
        <v>183.5</v>
      </c>
      <c r="L919" s="53">
        <f t="shared" ref="L919:L947" si="128">ROUND(C919*K919,2)</f>
        <v>183.5</v>
      </c>
      <c r="M919" s="53">
        <f>IF(E919&gt;0,ROUND(E919*UCO!$A$17,2),0)</f>
        <v>0</v>
      </c>
      <c r="N919" s="53">
        <f>IF(I919&gt;0,ROUND(I919*Filme!$B$3,2),0)</f>
        <v>0</v>
      </c>
      <c r="O919" s="53">
        <f t="shared" si="126"/>
        <v>183.5</v>
      </c>
    </row>
    <row r="920" spans="1:15">
      <c r="A920" s="48">
        <v>30602050</v>
      </c>
      <c r="B920" s="48" t="s">
        <v>967</v>
      </c>
      <c r="C920" s="49">
        <v>1</v>
      </c>
      <c r="D920" s="50" t="s">
        <v>53</v>
      </c>
      <c r="E920" s="51"/>
      <c r="F920" s="52">
        <v>1</v>
      </c>
      <c r="G920" s="52">
        <v>2</v>
      </c>
      <c r="H920" s="52"/>
      <c r="I920" s="52"/>
      <c r="J920" s="52"/>
      <c r="K920" s="53">
        <f t="shared" si="127"/>
        <v>144.19999999999999</v>
      </c>
      <c r="L920" s="53">
        <f t="shared" si="128"/>
        <v>144.19999999999999</v>
      </c>
      <c r="M920" s="53">
        <f>IF(E920&gt;0,ROUND(E920*UCO!$A$17,2),0)</f>
        <v>0</v>
      </c>
      <c r="N920" s="53">
        <f>IF(I920&gt;0,ROUND(I920*Filme!$B$3,2),0)</f>
        <v>0</v>
      </c>
      <c r="O920" s="53">
        <f t="shared" si="126"/>
        <v>144.19999999999999</v>
      </c>
    </row>
    <row r="921" spans="1:15">
      <c r="A921" s="48">
        <v>30602068</v>
      </c>
      <c r="B921" s="48" t="s">
        <v>968</v>
      </c>
      <c r="C921" s="49">
        <v>1</v>
      </c>
      <c r="D921" s="50" t="s">
        <v>134</v>
      </c>
      <c r="E921" s="51"/>
      <c r="F921" s="52"/>
      <c r="G921" s="52">
        <v>1</v>
      </c>
      <c r="H921" s="52"/>
      <c r="I921" s="52"/>
      <c r="J921" s="52"/>
      <c r="K921" s="53">
        <f t="shared" si="127"/>
        <v>32.78</v>
      </c>
      <c r="L921" s="53">
        <f t="shared" si="128"/>
        <v>32.78</v>
      </c>
      <c r="M921" s="53">
        <f>IF(E921&gt;0,ROUND(E921*UCO!$A$17,2),0)</f>
        <v>0</v>
      </c>
      <c r="N921" s="53">
        <f>IF(I921&gt;0,ROUND(I921*Filme!$B$3,2),0)</f>
        <v>0</v>
      </c>
      <c r="O921" s="53">
        <f t="shared" si="126"/>
        <v>32.78</v>
      </c>
    </row>
    <row r="922" spans="1:15">
      <c r="A922" s="48">
        <v>30602076</v>
      </c>
      <c r="B922" s="48" t="s">
        <v>969</v>
      </c>
      <c r="C922" s="49">
        <v>1</v>
      </c>
      <c r="D922" s="50" t="s">
        <v>382</v>
      </c>
      <c r="E922" s="51"/>
      <c r="F922" s="52">
        <v>1</v>
      </c>
      <c r="G922" s="52">
        <v>3</v>
      </c>
      <c r="H922" s="52"/>
      <c r="I922" s="52"/>
      <c r="J922" s="52"/>
      <c r="K922" s="53">
        <f t="shared" si="127"/>
        <v>766.81</v>
      </c>
      <c r="L922" s="53">
        <f t="shared" si="128"/>
        <v>766.81</v>
      </c>
      <c r="M922" s="53">
        <f>IF(E922&gt;0,ROUND(E922*UCO!$A$17,2),0)</f>
        <v>0</v>
      </c>
      <c r="N922" s="53">
        <f>IF(I922&gt;0,ROUND(I922*Filme!$B$3,2),0)</f>
        <v>0</v>
      </c>
      <c r="O922" s="53">
        <f t="shared" si="126"/>
        <v>766.81</v>
      </c>
    </row>
    <row r="923" spans="1:15">
      <c r="A923" s="48">
        <v>30602084</v>
      </c>
      <c r="B923" s="48" t="s">
        <v>970</v>
      </c>
      <c r="C923" s="49">
        <v>1</v>
      </c>
      <c r="D923" s="50" t="s">
        <v>368</v>
      </c>
      <c r="E923" s="51"/>
      <c r="F923" s="52">
        <v>1</v>
      </c>
      <c r="G923" s="52">
        <v>2</v>
      </c>
      <c r="H923" s="52"/>
      <c r="I923" s="52"/>
      <c r="J923" s="52"/>
      <c r="K923" s="53">
        <f t="shared" si="127"/>
        <v>334.24</v>
      </c>
      <c r="L923" s="53">
        <f t="shared" si="128"/>
        <v>334.24</v>
      </c>
      <c r="M923" s="53">
        <f>IF(E923&gt;0,ROUND(E923*UCO!$A$17,2),0)</f>
        <v>0</v>
      </c>
      <c r="N923" s="53">
        <f>IF(I923&gt;0,ROUND(I923*Filme!$B$3,2),0)</f>
        <v>0</v>
      </c>
      <c r="O923" s="53">
        <f t="shared" si="126"/>
        <v>334.24</v>
      </c>
    </row>
    <row r="924" spans="1:15">
      <c r="A924" s="48">
        <v>30602092</v>
      </c>
      <c r="B924" s="48" t="s">
        <v>971</v>
      </c>
      <c r="C924" s="49">
        <v>1</v>
      </c>
      <c r="D924" s="50" t="s">
        <v>368</v>
      </c>
      <c r="E924" s="51"/>
      <c r="F924" s="52">
        <v>1</v>
      </c>
      <c r="G924" s="52">
        <v>2</v>
      </c>
      <c r="H924" s="52"/>
      <c r="I924" s="52"/>
      <c r="J924" s="52"/>
      <c r="K924" s="53">
        <f t="shared" si="127"/>
        <v>334.24</v>
      </c>
      <c r="L924" s="53">
        <f t="shared" si="128"/>
        <v>334.24</v>
      </c>
      <c r="M924" s="53">
        <f>IF(E924&gt;0,ROUND(E924*UCO!$A$17,2),0)</f>
        <v>0</v>
      </c>
      <c r="N924" s="53">
        <f>IF(I924&gt;0,ROUND(I924*Filme!$B$3,2),0)</f>
        <v>0</v>
      </c>
      <c r="O924" s="53">
        <f t="shared" si="126"/>
        <v>334.24</v>
      </c>
    </row>
    <row r="925" spans="1:15">
      <c r="A925" s="48">
        <v>30602106</v>
      </c>
      <c r="B925" s="48" t="s">
        <v>972</v>
      </c>
      <c r="C925" s="49">
        <v>1</v>
      </c>
      <c r="D925" s="50" t="s">
        <v>368</v>
      </c>
      <c r="E925" s="51"/>
      <c r="F925" s="52">
        <v>1</v>
      </c>
      <c r="G925" s="52">
        <v>3</v>
      </c>
      <c r="H925" s="52"/>
      <c r="I925" s="52"/>
      <c r="J925" s="52"/>
      <c r="K925" s="53">
        <f t="shared" si="127"/>
        <v>334.24</v>
      </c>
      <c r="L925" s="53">
        <f t="shared" si="128"/>
        <v>334.24</v>
      </c>
      <c r="M925" s="53">
        <f>IF(E925&gt;0,ROUND(E925*UCO!$A$17,2),0)</f>
        <v>0</v>
      </c>
      <c r="N925" s="53">
        <f>IF(I925&gt;0,ROUND(I925*Filme!$B$3,2),0)</f>
        <v>0</v>
      </c>
      <c r="O925" s="53">
        <f t="shared" si="126"/>
        <v>334.24</v>
      </c>
    </row>
    <row r="926" spans="1:15">
      <c r="A926" s="48">
        <v>30602114</v>
      </c>
      <c r="B926" s="48" t="s">
        <v>973</v>
      </c>
      <c r="C926" s="49">
        <v>1</v>
      </c>
      <c r="D926" s="50" t="s">
        <v>291</v>
      </c>
      <c r="E926" s="51"/>
      <c r="F926" s="52">
        <v>1</v>
      </c>
      <c r="G926" s="52">
        <v>2</v>
      </c>
      <c r="H926" s="52"/>
      <c r="I926" s="52"/>
      <c r="J926" s="52"/>
      <c r="K926" s="53">
        <f t="shared" si="127"/>
        <v>709.46</v>
      </c>
      <c r="L926" s="53">
        <f t="shared" si="128"/>
        <v>709.46</v>
      </c>
      <c r="M926" s="53">
        <f>IF(E926&gt;0,ROUND(E926*UCO!$A$17,2),0)</f>
        <v>0</v>
      </c>
      <c r="N926" s="53">
        <f>IF(I926&gt;0,ROUND(I926*Filme!$B$3,2),0)</f>
        <v>0</v>
      </c>
      <c r="O926" s="53">
        <f t="shared" si="126"/>
        <v>709.46</v>
      </c>
    </row>
    <row r="927" spans="1:15">
      <c r="A927" s="48">
        <v>30602122</v>
      </c>
      <c r="B927" s="48" t="s">
        <v>974</v>
      </c>
      <c r="C927" s="49">
        <v>1</v>
      </c>
      <c r="D927" s="50" t="s">
        <v>335</v>
      </c>
      <c r="E927" s="51"/>
      <c r="F927" s="52">
        <v>2</v>
      </c>
      <c r="G927" s="52">
        <v>5</v>
      </c>
      <c r="H927" s="52"/>
      <c r="I927" s="52"/>
      <c r="J927" s="52"/>
      <c r="K927" s="53">
        <f t="shared" si="127"/>
        <v>991.29</v>
      </c>
      <c r="L927" s="53">
        <f t="shared" si="128"/>
        <v>991.29</v>
      </c>
      <c r="M927" s="53">
        <f>IF(E927&gt;0,ROUND(E927*UCO!$A$17,2),0)</f>
        <v>0</v>
      </c>
      <c r="N927" s="53">
        <f>IF(I927&gt;0,ROUND(I927*Filme!$B$3,2),0)</f>
        <v>0</v>
      </c>
      <c r="O927" s="53">
        <f t="shared" si="126"/>
        <v>991.29</v>
      </c>
    </row>
    <row r="928" spans="1:15">
      <c r="A928" s="48">
        <v>30602130</v>
      </c>
      <c r="B928" s="48" t="s">
        <v>975</v>
      </c>
      <c r="C928" s="49">
        <v>1</v>
      </c>
      <c r="D928" s="50" t="s">
        <v>305</v>
      </c>
      <c r="E928" s="51"/>
      <c r="F928" s="52">
        <v>2</v>
      </c>
      <c r="G928" s="52">
        <v>4</v>
      </c>
      <c r="H928" s="52"/>
      <c r="I928" s="52"/>
      <c r="J928" s="52"/>
      <c r="K928" s="53">
        <f t="shared" si="127"/>
        <v>802.86</v>
      </c>
      <c r="L928" s="53">
        <f t="shared" si="128"/>
        <v>802.86</v>
      </c>
      <c r="M928" s="53">
        <f>IF(E928&gt;0,ROUND(E928*UCO!$A$17,2),0)</f>
        <v>0</v>
      </c>
      <c r="N928" s="53">
        <f>IF(I928&gt;0,ROUND(I928*Filme!$B$3,2),0)</f>
        <v>0</v>
      </c>
      <c r="O928" s="53">
        <f t="shared" si="126"/>
        <v>802.86</v>
      </c>
    </row>
    <row r="929" spans="1:15">
      <c r="A929" s="48">
        <v>30602149</v>
      </c>
      <c r="B929" s="48" t="s">
        <v>976</v>
      </c>
      <c r="C929" s="49">
        <v>1</v>
      </c>
      <c r="D929" s="50" t="s">
        <v>433</v>
      </c>
      <c r="E929" s="51"/>
      <c r="F929" s="52">
        <v>2</v>
      </c>
      <c r="G929" s="52">
        <v>5</v>
      </c>
      <c r="H929" s="52"/>
      <c r="I929" s="52"/>
      <c r="J929" s="52"/>
      <c r="K929" s="53">
        <f t="shared" si="127"/>
        <v>1269.81</v>
      </c>
      <c r="L929" s="53">
        <f t="shared" si="128"/>
        <v>1269.81</v>
      </c>
      <c r="M929" s="53">
        <f>IF(E929&gt;0,ROUND(E929*UCO!$A$17,2),0)</f>
        <v>0</v>
      </c>
      <c r="N929" s="53">
        <f>IF(I929&gt;0,ROUND(I929*Filme!$B$3,2),0)</f>
        <v>0</v>
      </c>
      <c r="O929" s="53">
        <f t="shared" si="126"/>
        <v>1269.81</v>
      </c>
    </row>
    <row r="930" spans="1:15">
      <c r="A930" s="48">
        <v>30602157</v>
      </c>
      <c r="B930" s="48" t="s">
        <v>977</v>
      </c>
      <c r="C930" s="49">
        <v>1</v>
      </c>
      <c r="D930" s="50" t="s">
        <v>339</v>
      </c>
      <c r="E930" s="51"/>
      <c r="F930" s="52">
        <v>1</v>
      </c>
      <c r="G930" s="52">
        <v>3</v>
      </c>
      <c r="H930" s="52"/>
      <c r="I930" s="52"/>
      <c r="J930" s="52"/>
      <c r="K930" s="53">
        <f t="shared" si="127"/>
        <v>909.36</v>
      </c>
      <c r="L930" s="53">
        <f t="shared" si="128"/>
        <v>909.36</v>
      </c>
      <c r="M930" s="53">
        <f>IF(E930&gt;0,ROUND(E930*UCO!$A$17,2),0)</f>
        <v>0</v>
      </c>
      <c r="N930" s="53">
        <f>IF(I930&gt;0,ROUND(I930*Filme!$B$3,2),0)</f>
        <v>0</v>
      </c>
      <c r="O930" s="53">
        <f t="shared" si="126"/>
        <v>909.36</v>
      </c>
    </row>
    <row r="931" spans="1:15">
      <c r="A931" s="48">
        <v>30602165</v>
      </c>
      <c r="B931" s="48" t="s">
        <v>978</v>
      </c>
      <c r="C931" s="49">
        <v>1</v>
      </c>
      <c r="D931" s="50" t="s">
        <v>433</v>
      </c>
      <c r="E931" s="51"/>
      <c r="F931" s="52">
        <v>1</v>
      </c>
      <c r="G931" s="52">
        <v>5</v>
      </c>
      <c r="H931" s="52"/>
      <c r="I931" s="52"/>
      <c r="J931" s="52"/>
      <c r="K931" s="53">
        <f t="shared" si="127"/>
        <v>1269.81</v>
      </c>
      <c r="L931" s="53">
        <f t="shared" si="128"/>
        <v>1269.81</v>
      </c>
      <c r="M931" s="53">
        <f>IF(E931&gt;0,ROUND(E931*UCO!$A$17,2),0)</f>
        <v>0</v>
      </c>
      <c r="N931" s="53">
        <f>IF(I931&gt;0,ROUND(I931*Filme!$B$3,2),0)</f>
        <v>0</v>
      </c>
      <c r="O931" s="53">
        <f t="shared" si="126"/>
        <v>1269.81</v>
      </c>
    </row>
    <row r="932" spans="1:15">
      <c r="A932" s="48">
        <v>30602173</v>
      </c>
      <c r="B932" s="48" t="s">
        <v>979</v>
      </c>
      <c r="C932" s="49">
        <v>1</v>
      </c>
      <c r="D932" s="50" t="s">
        <v>382</v>
      </c>
      <c r="E932" s="51"/>
      <c r="F932" s="52">
        <v>1</v>
      </c>
      <c r="G932" s="52">
        <v>5</v>
      </c>
      <c r="H932" s="52"/>
      <c r="I932" s="52"/>
      <c r="J932" s="52"/>
      <c r="K932" s="53">
        <f t="shared" si="127"/>
        <v>766.81</v>
      </c>
      <c r="L932" s="53">
        <f t="shared" si="128"/>
        <v>766.81</v>
      </c>
      <c r="M932" s="53">
        <f>IF(E932&gt;0,ROUND(E932*UCO!$A$17,2),0)</f>
        <v>0</v>
      </c>
      <c r="N932" s="53">
        <f>IF(I932&gt;0,ROUND(I932*Filme!$B$3,2),0)</f>
        <v>0</v>
      </c>
      <c r="O932" s="53">
        <f t="shared" si="126"/>
        <v>766.81</v>
      </c>
    </row>
    <row r="933" spans="1:15">
      <c r="A933" s="48">
        <v>30602181</v>
      </c>
      <c r="B933" s="48" t="s">
        <v>980</v>
      </c>
      <c r="C933" s="49">
        <v>1</v>
      </c>
      <c r="D933" s="50" t="s">
        <v>53</v>
      </c>
      <c r="E933" s="51"/>
      <c r="F933" s="52"/>
      <c r="G933" s="52">
        <v>2</v>
      </c>
      <c r="H933" s="52"/>
      <c r="I933" s="52"/>
      <c r="J933" s="52"/>
      <c r="K933" s="53">
        <f t="shared" si="127"/>
        <v>144.19999999999999</v>
      </c>
      <c r="L933" s="53">
        <f t="shared" si="128"/>
        <v>144.19999999999999</v>
      </c>
      <c r="M933" s="53">
        <f>IF(E933&gt;0,ROUND(E933*UCO!$A$17,2),0)</f>
        <v>0</v>
      </c>
      <c r="N933" s="53">
        <f>IF(I933&gt;0,ROUND(I933*Filme!$B$3,2),0)</f>
        <v>0</v>
      </c>
      <c r="O933" s="53">
        <f t="shared" si="126"/>
        <v>144.19999999999999</v>
      </c>
    </row>
    <row r="934" spans="1:15">
      <c r="A934" s="48">
        <v>30602190</v>
      </c>
      <c r="B934" s="48" t="s">
        <v>981</v>
      </c>
      <c r="C934" s="49">
        <v>1</v>
      </c>
      <c r="D934" s="50" t="s">
        <v>335</v>
      </c>
      <c r="E934" s="51"/>
      <c r="F934" s="52">
        <v>1</v>
      </c>
      <c r="G934" s="52">
        <v>4</v>
      </c>
      <c r="H934" s="52"/>
      <c r="I934" s="52"/>
      <c r="J934" s="52"/>
      <c r="K934" s="53">
        <f t="shared" si="127"/>
        <v>991.29</v>
      </c>
      <c r="L934" s="53">
        <f t="shared" si="128"/>
        <v>991.29</v>
      </c>
      <c r="M934" s="53">
        <f>IF(E934&gt;0,ROUND(E934*UCO!$A$17,2),0)</f>
        <v>0</v>
      </c>
      <c r="N934" s="53">
        <f>IF(I934&gt;0,ROUND(I934*Filme!$B$3,2),0)</f>
        <v>0</v>
      </c>
      <c r="O934" s="53">
        <f t="shared" si="126"/>
        <v>991.29</v>
      </c>
    </row>
    <row r="935" spans="1:15">
      <c r="A935" s="48">
        <v>30602203</v>
      </c>
      <c r="B935" s="48" t="s">
        <v>982</v>
      </c>
      <c r="C935" s="49">
        <v>1</v>
      </c>
      <c r="D935" s="50" t="s">
        <v>291</v>
      </c>
      <c r="E935" s="51"/>
      <c r="F935" s="52">
        <v>1</v>
      </c>
      <c r="G935" s="52">
        <v>3</v>
      </c>
      <c r="H935" s="52"/>
      <c r="I935" s="52"/>
      <c r="J935" s="52"/>
      <c r="K935" s="53">
        <f t="shared" si="127"/>
        <v>709.46</v>
      </c>
      <c r="L935" s="53">
        <f t="shared" si="128"/>
        <v>709.46</v>
      </c>
      <c r="M935" s="53">
        <f>IF(E935&gt;0,ROUND(E935*UCO!$A$17,2),0)</f>
        <v>0</v>
      </c>
      <c r="N935" s="53">
        <f>IF(I935&gt;0,ROUND(I935*Filme!$B$3,2),0)</f>
        <v>0</v>
      </c>
      <c r="O935" s="53">
        <f t="shared" si="126"/>
        <v>709.46</v>
      </c>
    </row>
    <row r="936" spans="1:15">
      <c r="A936" s="48">
        <v>30602211</v>
      </c>
      <c r="B936" s="48" t="s">
        <v>983</v>
      </c>
      <c r="C936" s="49">
        <v>1</v>
      </c>
      <c r="D936" s="50" t="s">
        <v>368</v>
      </c>
      <c r="E936" s="51"/>
      <c r="F936" s="52">
        <v>1</v>
      </c>
      <c r="G936" s="52">
        <v>3</v>
      </c>
      <c r="H936" s="52"/>
      <c r="I936" s="52"/>
      <c r="J936" s="52"/>
      <c r="K936" s="53">
        <f t="shared" si="127"/>
        <v>334.24</v>
      </c>
      <c r="L936" s="53">
        <f t="shared" si="128"/>
        <v>334.24</v>
      </c>
      <c r="M936" s="53">
        <f>IF(E936&gt;0,ROUND(E936*UCO!$A$17,2),0)</f>
        <v>0</v>
      </c>
      <c r="N936" s="53">
        <f>IF(I936&gt;0,ROUND(I936*Filme!$B$3,2),0)</f>
        <v>0</v>
      </c>
      <c r="O936" s="53">
        <f t="shared" si="126"/>
        <v>334.24</v>
      </c>
    </row>
    <row r="937" spans="1:15">
      <c r="A937" s="48">
        <v>30602238</v>
      </c>
      <c r="B937" s="48" t="s">
        <v>984</v>
      </c>
      <c r="C937" s="49">
        <v>1</v>
      </c>
      <c r="D937" s="50" t="s">
        <v>446</v>
      </c>
      <c r="E937" s="51"/>
      <c r="F937" s="52">
        <v>2</v>
      </c>
      <c r="G937" s="52">
        <v>6</v>
      </c>
      <c r="H937" s="52"/>
      <c r="I937" s="52"/>
      <c r="J937" s="52"/>
      <c r="K937" s="53">
        <f t="shared" si="127"/>
        <v>1171.51</v>
      </c>
      <c r="L937" s="53">
        <f t="shared" si="128"/>
        <v>1171.51</v>
      </c>
      <c r="M937" s="53">
        <f>IF(E937&gt;0,ROUND(E937*UCO!$A$17,2),0)</f>
        <v>0</v>
      </c>
      <c r="N937" s="53">
        <f>IF(I937&gt;0,ROUND(I937*Filme!$B$3,2),0)</f>
        <v>0</v>
      </c>
      <c r="O937" s="53">
        <f t="shared" si="126"/>
        <v>1171.51</v>
      </c>
    </row>
    <row r="938" spans="1:15">
      <c r="A938" s="48">
        <v>30602246</v>
      </c>
      <c r="B938" s="48" t="s">
        <v>985</v>
      </c>
      <c r="C938" s="49">
        <v>1</v>
      </c>
      <c r="D938" s="50" t="s">
        <v>331</v>
      </c>
      <c r="E938" s="51"/>
      <c r="F938" s="52">
        <v>2</v>
      </c>
      <c r="G938" s="52">
        <v>5</v>
      </c>
      <c r="H938" s="52"/>
      <c r="I938" s="52"/>
      <c r="J938" s="52"/>
      <c r="K938" s="53">
        <f t="shared" si="127"/>
        <v>1091.25</v>
      </c>
      <c r="L938" s="53">
        <f t="shared" si="128"/>
        <v>1091.25</v>
      </c>
      <c r="M938" s="53">
        <f>IF(E938&gt;0,ROUND(E938*UCO!$A$17,2),0)</f>
        <v>0</v>
      </c>
      <c r="N938" s="53">
        <f>IF(I938&gt;0,ROUND(I938*Filme!$B$3,2),0)</f>
        <v>0</v>
      </c>
      <c r="O938" s="53">
        <f t="shared" si="126"/>
        <v>1091.25</v>
      </c>
    </row>
    <row r="939" spans="1:15">
      <c r="A939" s="48">
        <v>30602254</v>
      </c>
      <c r="B939" s="48" t="s">
        <v>986</v>
      </c>
      <c r="C939" s="49">
        <v>1</v>
      </c>
      <c r="D939" s="50" t="s">
        <v>382</v>
      </c>
      <c r="E939" s="51"/>
      <c r="F939" s="52">
        <v>2</v>
      </c>
      <c r="G939" s="52">
        <v>4</v>
      </c>
      <c r="H939" s="52"/>
      <c r="I939" s="52"/>
      <c r="J939" s="52"/>
      <c r="K939" s="53">
        <f t="shared" si="127"/>
        <v>766.81</v>
      </c>
      <c r="L939" s="53">
        <f t="shared" si="128"/>
        <v>766.81</v>
      </c>
      <c r="M939" s="53">
        <f>IF(E939&gt;0,ROUND(E939*UCO!$A$17,2),0)</f>
        <v>0</v>
      </c>
      <c r="N939" s="53">
        <f>IF(I939&gt;0,ROUND(I939*Filme!$B$3,2),0)</f>
        <v>0</v>
      </c>
      <c r="O939" s="53">
        <f t="shared" si="126"/>
        <v>766.81</v>
      </c>
    </row>
    <row r="940" spans="1:15">
      <c r="A940" s="48">
        <v>30602262</v>
      </c>
      <c r="B940" s="48" t="s">
        <v>987</v>
      </c>
      <c r="C940" s="49">
        <v>1</v>
      </c>
      <c r="D940" s="50" t="s">
        <v>331</v>
      </c>
      <c r="E940" s="51"/>
      <c r="F940" s="52">
        <v>2</v>
      </c>
      <c r="G940" s="52">
        <v>5</v>
      </c>
      <c r="H940" s="52"/>
      <c r="I940" s="52"/>
      <c r="J940" s="52"/>
      <c r="K940" s="53">
        <f t="shared" si="127"/>
        <v>1091.25</v>
      </c>
      <c r="L940" s="53">
        <f t="shared" si="128"/>
        <v>1091.25</v>
      </c>
      <c r="M940" s="53">
        <f>IF(E940&gt;0,ROUND(E940*UCO!$A$17,2),0)</f>
        <v>0</v>
      </c>
      <c r="N940" s="53">
        <f>IF(I940&gt;0,ROUND(I940*Filme!$B$3,2),0)</f>
        <v>0</v>
      </c>
      <c r="O940" s="53">
        <f t="shared" si="126"/>
        <v>1091.25</v>
      </c>
    </row>
    <row r="941" spans="1:15">
      <c r="A941" s="48">
        <v>30602289</v>
      </c>
      <c r="B941" s="48" t="s">
        <v>988</v>
      </c>
      <c r="C941" s="49">
        <v>1</v>
      </c>
      <c r="D941" s="50" t="s">
        <v>382</v>
      </c>
      <c r="E941" s="51"/>
      <c r="F941" s="52">
        <v>2</v>
      </c>
      <c r="G941" s="52">
        <v>4</v>
      </c>
      <c r="H941" s="52"/>
      <c r="I941" s="52"/>
      <c r="J941" s="52"/>
      <c r="K941" s="53">
        <f t="shared" si="127"/>
        <v>766.81</v>
      </c>
      <c r="L941" s="53">
        <f t="shared" si="128"/>
        <v>766.81</v>
      </c>
      <c r="M941" s="53">
        <f>IF(E941&gt;0,ROUND(E941*UCO!$A$17,2),0)</f>
        <v>0</v>
      </c>
      <c r="N941" s="53">
        <f>IF(I941&gt;0,ROUND(I941*Filme!$B$3,2),0)</f>
        <v>0</v>
      </c>
      <c r="O941" s="53">
        <f t="shared" si="126"/>
        <v>766.81</v>
      </c>
    </row>
    <row r="942" spans="1:15">
      <c r="A942" s="48">
        <v>30602297</v>
      </c>
      <c r="B942" s="48" t="s">
        <v>989</v>
      </c>
      <c r="C942" s="49">
        <v>1</v>
      </c>
      <c r="D942" s="50" t="s">
        <v>259</v>
      </c>
      <c r="E942" s="51"/>
      <c r="F942" s="52">
        <v>2</v>
      </c>
      <c r="G942" s="52">
        <v>4</v>
      </c>
      <c r="H942" s="52"/>
      <c r="I942" s="52"/>
      <c r="J942" s="52"/>
      <c r="K942" s="53">
        <f t="shared" si="127"/>
        <v>852.02</v>
      </c>
      <c r="L942" s="53">
        <f t="shared" si="128"/>
        <v>852.02</v>
      </c>
      <c r="M942" s="53">
        <f>IF(E942&gt;0,ROUND(E942*UCO!$A$17,2),0)</f>
        <v>0</v>
      </c>
      <c r="N942" s="53">
        <f>IF(I942&gt;0,ROUND(I942*Filme!$B$3,2),0)</f>
        <v>0</v>
      </c>
      <c r="O942" s="53">
        <f t="shared" si="126"/>
        <v>852.02</v>
      </c>
    </row>
    <row r="943" spans="1:15">
      <c r="A943" s="48">
        <v>30602300</v>
      </c>
      <c r="B943" s="48" t="s">
        <v>990</v>
      </c>
      <c r="C943" s="49">
        <v>1</v>
      </c>
      <c r="D943" s="50" t="s">
        <v>74</v>
      </c>
      <c r="E943" s="51"/>
      <c r="F943" s="52">
        <v>1</v>
      </c>
      <c r="G943" s="52">
        <v>3</v>
      </c>
      <c r="H943" s="52"/>
      <c r="I943" s="52"/>
      <c r="J943" s="52"/>
      <c r="K943" s="53">
        <f t="shared" si="127"/>
        <v>360.46</v>
      </c>
      <c r="L943" s="53">
        <f t="shared" si="128"/>
        <v>360.46</v>
      </c>
      <c r="M943" s="53">
        <f>IF(E943&gt;0,ROUND(E943*UCO!$A$17,2),0)</f>
        <v>0</v>
      </c>
      <c r="N943" s="53">
        <f>IF(I943&gt;0,ROUND(I943*Filme!$B$3,2),0)</f>
        <v>0</v>
      </c>
      <c r="O943" s="53">
        <f t="shared" si="126"/>
        <v>360.46</v>
      </c>
    </row>
    <row r="944" spans="1:15">
      <c r="A944" s="48">
        <v>30602319</v>
      </c>
      <c r="B944" s="48" t="s">
        <v>991</v>
      </c>
      <c r="C944" s="49">
        <v>1</v>
      </c>
      <c r="D944" s="50" t="s">
        <v>72</v>
      </c>
      <c r="E944" s="51"/>
      <c r="F944" s="52">
        <v>1</v>
      </c>
      <c r="G944" s="52">
        <v>3</v>
      </c>
      <c r="H944" s="52"/>
      <c r="I944" s="52"/>
      <c r="J944" s="52"/>
      <c r="K944" s="53">
        <f t="shared" si="127"/>
        <v>309.68</v>
      </c>
      <c r="L944" s="53">
        <f t="shared" si="128"/>
        <v>309.68</v>
      </c>
      <c r="M944" s="53">
        <f>IF(E944&gt;0,ROUND(E944*UCO!$A$17,2),0)</f>
        <v>0</v>
      </c>
      <c r="N944" s="53">
        <f>IF(I944&gt;0,ROUND(I944*Filme!$B$3,2),0)</f>
        <v>0</v>
      </c>
      <c r="O944" s="53">
        <f t="shared" si="126"/>
        <v>309.68</v>
      </c>
    </row>
    <row r="945" spans="1:15">
      <c r="A945" s="48">
        <v>30602327</v>
      </c>
      <c r="B945" s="48" t="s">
        <v>992</v>
      </c>
      <c r="C945" s="49">
        <v>1</v>
      </c>
      <c r="D945" s="50" t="s">
        <v>72</v>
      </c>
      <c r="E945" s="51"/>
      <c r="F945" s="52">
        <v>1</v>
      </c>
      <c r="G945" s="52">
        <v>3</v>
      </c>
      <c r="H945" s="52"/>
      <c r="I945" s="52"/>
      <c r="J945" s="52"/>
      <c r="K945" s="53">
        <f t="shared" si="127"/>
        <v>309.68</v>
      </c>
      <c r="L945" s="53">
        <f t="shared" si="128"/>
        <v>309.68</v>
      </c>
      <c r="M945" s="53">
        <f>IF(E945&gt;0,ROUND(E945*UCO!$A$17,2),0)</f>
        <v>0</v>
      </c>
      <c r="N945" s="53">
        <f>IF(I945&gt;0,ROUND(I945*Filme!$B$3,2),0)</f>
        <v>0</v>
      </c>
      <c r="O945" s="53">
        <f t="shared" si="126"/>
        <v>309.68</v>
      </c>
    </row>
    <row r="946" spans="1:15">
      <c r="A946" s="48">
        <v>30602335</v>
      </c>
      <c r="B946" s="48" t="s">
        <v>993</v>
      </c>
      <c r="C946" s="49">
        <v>1</v>
      </c>
      <c r="D946" s="50" t="s">
        <v>102</v>
      </c>
      <c r="E946" s="51"/>
      <c r="F946" s="52"/>
      <c r="G946" s="52">
        <v>0</v>
      </c>
      <c r="H946" s="52"/>
      <c r="I946" s="52"/>
      <c r="J946" s="52"/>
      <c r="K946" s="53">
        <f t="shared" si="127"/>
        <v>183.5</v>
      </c>
      <c r="L946" s="53">
        <f t="shared" si="128"/>
        <v>183.5</v>
      </c>
      <c r="M946" s="53">
        <f>IF(E946&gt;0,ROUND(E946*UCO!$A$17,2),0)</f>
        <v>0</v>
      </c>
      <c r="N946" s="53">
        <f>IF(I946&gt;0,ROUND(I946*Filme!$B$3,2),0)</f>
        <v>0</v>
      </c>
      <c r="O946" s="53">
        <f t="shared" si="126"/>
        <v>183.5</v>
      </c>
    </row>
    <row r="947" spans="1:15">
      <c r="A947" s="48">
        <v>30602343</v>
      </c>
      <c r="B947" s="48" t="s">
        <v>994</v>
      </c>
      <c r="C947" s="49">
        <v>1</v>
      </c>
      <c r="D947" s="50" t="s">
        <v>486</v>
      </c>
      <c r="E947" s="51"/>
      <c r="F947" s="52">
        <v>2</v>
      </c>
      <c r="G947" s="52">
        <v>5</v>
      </c>
      <c r="H947" s="52"/>
      <c r="I947" s="52"/>
      <c r="J947" s="52"/>
      <c r="K947" s="53">
        <f t="shared" si="127"/>
        <v>1409.1</v>
      </c>
      <c r="L947" s="53">
        <f t="shared" si="128"/>
        <v>1409.1</v>
      </c>
      <c r="M947" s="53">
        <f>IF(E947&gt;0,ROUND(E947*UCO!$A$17,2),0)</f>
        <v>0</v>
      </c>
      <c r="N947" s="53">
        <f>IF(I947&gt;0,ROUND(I947*Filme!$B$3,2),0)</f>
        <v>0</v>
      </c>
      <c r="O947" s="53">
        <f t="shared" si="126"/>
        <v>1409.1</v>
      </c>
    </row>
    <row r="948" spans="1:15" ht="22.5" customHeight="1">
      <c r="A948" s="131" t="s">
        <v>995</v>
      </c>
      <c r="B948" s="132"/>
      <c r="C948" s="132"/>
      <c r="D948" s="132"/>
      <c r="E948" s="132"/>
      <c r="F948" s="132"/>
      <c r="G948" s="132"/>
      <c r="H948" s="132"/>
      <c r="I948" s="132"/>
      <c r="J948" s="132"/>
      <c r="K948" s="132"/>
      <c r="L948" s="132"/>
      <c r="M948" s="132"/>
      <c r="N948" s="132"/>
      <c r="O948" s="132"/>
    </row>
    <row r="949" spans="1:15">
      <c r="A949" s="48">
        <v>30701015</v>
      </c>
      <c r="B949" s="48" t="s">
        <v>996</v>
      </c>
      <c r="C949" s="49">
        <v>1</v>
      </c>
      <c r="D949" s="50" t="s">
        <v>997</v>
      </c>
      <c r="E949" s="51"/>
      <c r="F949" s="52">
        <v>2</v>
      </c>
      <c r="G949" s="52">
        <v>6</v>
      </c>
      <c r="H949" s="52"/>
      <c r="I949" s="52"/>
      <c r="J949" s="52"/>
      <c r="K949" s="53">
        <f t="shared" ref="K949:K969" si="129">VLOOKUP(D949,Porte2026Geral,24,FALSE)</f>
        <v>2449.52</v>
      </c>
      <c r="L949" s="53">
        <f t="shared" ref="L949:L969" si="130">ROUND(C949*K949,2)</f>
        <v>2449.52</v>
      </c>
      <c r="M949" s="53">
        <f>IF(E949&gt;0,ROUND(E949*UCO!$A$14,2),0)</f>
        <v>0</v>
      </c>
      <c r="N949" s="53">
        <f>IF(I949&gt;0,ROUND(I949*Filme!$B$3,2),0)</f>
        <v>0</v>
      </c>
      <c r="O949" s="53">
        <f t="shared" ref="O949:O969" si="131">ROUND(L949+M949+N949,2)</f>
        <v>2449.52</v>
      </c>
    </row>
    <row r="950" spans="1:15">
      <c r="A950" s="48">
        <v>30701023</v>
      </c>
      <c r="B950" s="48" t="s">
        <v>998</v>
      </c>
      <c r="C950" s="49">
        <v>1</v>
      </c>
      <c r="D950" s="50" t="s">
        <v>999</v>
      </c>
      <c r="E950" s="51"/>
      <c r="F950" s="52">
        <v>2</v>
      </c>
      <c r="G950" s="52">
        <v>6</v>
      </c>
      <c r="H950" s="52"/>
      <c r="I950" s="52"/>
      <c r="J950" s="52"/>
      <c r="K950" s="53">
        <f t="shared" si="129"/>
        <v>2695.3</v>
      </c>
      <c r="L950" s="53">
        <f t="shared" si="130"/>
        <v>2695.3</v>
      </c>
      <c r="M950" s="53">
        <f>IF(E950&gt;0,ROUND(E950*UCO!$A$14,2),0)</f>
        <v>0</v>
      </c>
      <c r="N950" s="53">
        <f>IF(I950&gt;0,ROUND(I950*Filme!$B$3,2),0)</f>
        <v>0</v>
      </c>
      <c r="O950" s="53">
        <f t="shared" si="131"/>
        <v>2695.3</v>
      </c>
    </row>
    <row r="951" spans="1:15">
      <c r="A951" s="48">
        <v>30701031</v>
      </c>
      <c r="B951" s="48" t="s">
        <v>1000</v>
      </c>
      <c r="C951" s="49">
        <v>1</v>
      </c>
      <c r="D951" s="50" t="s">
        <v>997</v>
      </c>
      <c r="E951" s="51"/>
      <c r="F951" s="52">
        <v>2</v>
      </c>
      <c r="G951" s="52">
        <v>6</v>
      </c>
      <c r="H951" s="52"/>
      <c r="I951" s="52"/>
      <c r="J951" s="52"/>
      <c r="K951" s="53">
        <f t="shared" si="129"/>
        <v>2449.52</v>
      </c>
      <c r="L951" s="53">
        <f t="shared" si="130"/>
        <v>2449.52</v>
      </c>
      <c r="M951" s="53">
        <f>IF(E951&gt;0,ROUND(E951*UCO!$A$14,2),0)</f>
        <v>0</v>
      </c>
      <c r="N951" s="53">
        <f>IF(I951&gt;0,ROUND(I951*Filme!$B$3,2),0)</f>
        <v>0</v>
      </c>
      <c r="O951" s="53">
        <f t="shared" si="131"/>
        <v>2449.52</v>
      </c>
    </row>
    <row r="952" spans="1:15">
      <c r="A952" s="48">
        <v>30701040</v>
      </c>
      <c r="B952" s="48" t="s">
        <v>1001</v>
      </c>
      <c r="C952" s="49">
        <v>1</v>
      </c>
      <c r="D952" s="50" t="s">
        <v>997</v>
      </c>
      <c r="E952" s="51"/>
      <c r="F952" s="52">
        <v>2</v>
      </c>
      <c r="G952" s="52">
        <v>6</v>
      </c>
      <c r="H952" s="52"/>
      <c r="I952" s="52"/>
      <c r="J952" s="52"/>
      <c r="K952" s="53">
        <f t="shared" si="129"/>
        <v>2449.52</v>
      </c>
      <c r="L952" s="53">
        <f t="shared" si="130"/>
        <v>2449.52</v>
      </c>
      <c r="M952" s="53">
        <f>IF(E952&gt;0,ROUND(E952*UCO!$A$14,2),0)</f>
        <v>0</v>
      </c>
      <c r="N952" s="53">
        <f>IF(I952&gt;0,ROUND(I952*Filme!$B$3,2),0)</f>
        <v>0</v>
      </c>
      <c r="O952" s="53">
        <f t="shared" si="131"/>
        <v>2449.52</v>
      </c>
    </row>
    <row r="953" spans="1:15">
      <c r="A953" s="48">
        <v>30701058</v>
      </c>
      <c r="B953" s="48" t="s">
        <v>1002</v>
      </c>
      <c r="C953" s="49">
        <v>1</v>
      </c>
      <c r="D953" s="50" t="s">
        <v>997</v>
      </c>
      <c r="E953" s="51"/>
      <c r="F953" s="52">
        <v>2</v>
      </c>
      <c r="G953" s="52">
        <v>6</v>
      </c>
      <c r="H953" s="52"/>
      <c r="I953" s="52"/>
      <c r="J953" s="52"/>
      <c r="K953" s="53">
        <f t="shared" si="129"/>
        <v>2449.52</v>
      </c>
      <c r="L953" s="53">
        <f t="shared" si="130"/>
        <v>2449.52</v>
      </c>
      <c r="M953" s="53">
        <f>IF(E953&gt;0,ROUND(E953*UCO!$A$14,2),0)</f>
        <v>0</v>
      </c>
      <c r="N953" s="53">
        <f>IF(I953&gt;0,ROUND(I953*Filme!$B$3,2),0)</f>
        <v>0</v>
      </c>
      <c r="O953" s="53">
        <f t="shared" si="131"/>
        <v>2449.52</v>
      </c>
    </row>
    <row r="954" spans="1:15">
      <c r="A954" s="48">
        <v>30701066</v>
      </c>
      <c r="B954" s="48" t="s">
        <v>1003</v>
      </c>
      <c r="C954" s="49">
        <v>1</v>
      </c>
      <c r="D954" s="50" t="s">
        <v>997</v>
      </c>
      <c r="E954" s="51"/>
      <c r="F954" s="52">
        <v>2</v>
      </c>
      <c r="G954" s="52">
        <v>5</v>
      </c>
      <c r="H954" s="52"/>
      <c r="I954" s="52"/>
      <c r="J954" s="52"/>
      <c r="K954" s="53">
        <f t="shared" si="129"/>
        <v>2449.52</v>
      </c>
      <c r="L954" s="53">
        <f t="shared" si="130"/>
        <v>2449.52</v>
      </c>
      <c r="M954" s="53">
        <f>IF(E954&gt;0,ROUND(E954*UCO!$A$14,2),0)</f>
        <v>0</v>
      </c>
      <c r="N954" s="53">
        <f>IF(I954&gt;0,ROUND(I954*Filme!$B$3,2),0)</f>
        <v>0</v>
      </c>
      <c r="O954" s="53">
        <f t="shared" si="131"/>
        <v>2449.52</v>
      </c>
    </row>
    <row r="955" spans="1:15">
      <c r="A955" s="48">
        <v>30701074</v>
      </c>
      <c r="B955" s="48" t="s">
        <v>1004</v>
      </c>
      <c r="C955" s="49">
        <v>1</v>
      </c>
      <c r="D955" s="50" t="s">
        <v>488</v>
      </c>
      <c r="E955" s="51"/>
      <c r="F955" s="52">
        <v>1</v>
      </c>
      <c r="G955" s="52">
        <v>5</v>
      </c>
      <c r="H955" s="52"/>
      <c r="I955" s="52"/>
      <c r="J955" s="52"/>
      <c r="K955" s="53">
        <f t="shared" si="129"/>
        <v>1998.93</v>
      </c>
      <c r="L955" s="53">
        <f t="shared" si="130"/>
        <v>1998.93</v>
      </c>
      <c r="M955" s="53">
        <f>IF(E955&gt;0,ROUND(E955*UCO!$A$14,2),0)</f>
        <v>0</v>
      </c>
      <c r="N955" s="53">
        <f>IF(I955&gt;0,ROUND(I955*Filme!$B$3,2),0)</f>
        <v>0</v>
      </c>
      <c r="O955" s="53">
        <f t="shared" si="131"/>
        <v>1998.93</v>
      </c>
    </row>
    <row r="956" spans="1:15">
      <c r="A956" s="48">
        <v>30701082</v>
      </c>
      <c r="B956" s="48" t="s">
        <v>1005</v>
      </c>
      <c r="C956" s="49">
        <v>1</v>
      </c>
      <c r="D956" s="50" t="s">
        <v>997</v>
      </c>
      <c r="E956" s="51"/>
      <c r="F956" s="52">
        <v>2</v>
      </c>
      <c r="G956" s="52">
        <v>6</v>
      </c>
      <c r="H956" s="52"/>
      <c r="I956" s="52"/>
      <c r="J956" s="52"/>
      <c r="K956" s="53">
        <f t="shared" si="129"/>
        <v>2449.52</v>
      </c>
      <c r="L956" s="53">
        <f t="shared" si="130"/>
        <v>2449.52</v>
      </c>
      <c r="M956" s="53">
        <f>IF(E956&gt;0,ROUND(E956*UCO!$A$14,2),0)</f>
        <v>0</v>
      </c>
      <c r="N956" s="53">
        <f>IF(I956&gt;0,ROUND(I956*Filme!$B$3,2),0)</f>
        <v>0</v>
      </c>
      <c r="O956" s="53">
        <f t="shared" si="131"/>
        <v>2449.52</v>
      </c>
    </row>
    <row r="957" spans="1:15">
      <c r="A957" s="48">
        <v>30701090</v>
      </c>
      <c r="B957" s="48" t="s">
        <v>1006</v>
      </c>
      <c r="C957" s="49">
        <v>1</v>
      </c>
      <c r="D957" s="50" t="s">
        <v>997</v>
      </c>
      <c r="E957" s="51"/>
      <c r="F957" s="52">
        <v>2</v>
      </c>
      <c r="G957" s="52">
        <v>6</v>
      </c>
      <c r="H957" s="52"/>
      <c r="I957" s="52"/>
      <c r="J957" s="52"/>
      <c r="K957" s="53">
        <f t="shared" si="129"/>
        <v>2449.52</v>
      </c>
      <c r="L957" s="53">
        <f t="shared" si="130"/>
        <v>2449.52</v>
      </c>
      <c r="M957" s="53">
        <f>IF(E957&gt;0,ROUND(E957*UCO!$A$14,2),0)</f>
        <v>0</v>
      </c>
      <c r="N957" s="53">
        <f>IF(I957&gt;0,ROUND(I957*Filme!$B$3,2),0)</f>
        <v>0</v>
      </c>
      <c r="O957" s="53">
        <f t="shared" si="131"/>
        <v>2449.52</v>
      </c>
    </row>
    <row r="958" spans="1:15">
      <c r="A958" s="48">
        <v>30701104</v>
      </c>
      <c r="B958" s="48" t="s">
        <v>1007</v>
      </c>
      <c r="C958" s="49">
        <v>1</v>
      </c>
      <c r="D958" s="50" t="s">
        <v>488</v>
      </c>
      <c r="E958" s="51"/>
      <c r="F958" s="52">
        <v>2</v>
      </c>
      <c r="G958" s="52">
        <v>6</v>
      </c>
      <c r="H958" s="52"/>
      <c r="I958" s="52"/>
      <c r="J958" s="52"/>
      <c r="K958" s="53">
        <f t="shared" si="129"/>
        <v>1998.93</v>
      </c>
      <c r="L958" s="53">
        <f t="shared" si="130"/>
        <v>1998.93</v>
      </c>
      <c r="M958" s="53">
        <f>IF(E958&gt;0,ROUND(E958*UCO!$A$14,2),0)</f>
        <v>0</v>
      </c>
      <c r="N958" s="53">
        <f>IF(I958&gt;0,ROUND(I958*Filme!$B$3,2),0)</f>
        <v>0</v>
      </c>
      <c r="O958" s="53">
        <f t="shared" si="131"/>
        <v>1998.93</v>
      </c>
    </row>
    <row r="959" spans="1:15">
      <c r="A959" s="48">
        <v>30701112</v>
      </c>
      <c r="B959" s="48" t="s">
        <v>1008</v>
      </c>
      <c r="C959" s="49">
        <v>1</v>
      </c>
      <c r="D959" s="50" t="s">
        <v>488</v>
      </c>
      <c r="E959" s="51"/>
      <c r="F959" s="52">
        <v>2</v>
      </c>
      <c r="G959" s="52">
        <v>6</v>
      </c>
      <c r="H959" s="52"/>
      <c r="I959" s="52"/>
      <c r="J959" s="52"/>
      <c r="K959" s="53">
        <f t="shared" si="129"/>
        <v>1998.93</v>
      </c>
      <c r="L959" s="53">
        <f t="shared" si="130"/>
        <v>1998.93</v>
      </c>
      <c r="M959" s="53">
        <f>IF(E959&gt;0,ROUND(E959*UCO!$A$14,2),0)</f>
        <v>0</v>
      </c>
      <c r="N959" s="53">
        <f>IF(I959&gt;0,ROUND(I959*Filme!$B$3,2),0)</f>
        <v>0</v>
      </c>
      <c r="O959" s="53">
        <f t="shared" si="131"/>
        <v>1998.93</v>
      </c>
    </row>
    <row r="960" spans="1:15">
      <c r="A960" s="48">
        <v>30701120</v>
      </c>
      <c r="B960" s="48" t="s">
        <v>1009</v>
      </c>
      <c r="C960" s="49">
        <v>1</v>
      </c>
      <c r="D960" s="50" t="s">
        <v>997</v>
      </c>
      <c r="E960" s="51"/>
      <c r="F960" s="52">
        <v>2</v>
      </c>
      <c r="G960" s="52">
        <v>6</v>
      </c>
      <c r="H960" s="52"/>
      <c r="I960" s="52"/>
      <c r="J960" s="52"/>
      <c r="K960" s="53">
        <f t="shared" si="129"/>
        <v>2449.52</v>
      </c>
      <c r="L960" s="53">
        <f t="shared" si="130"/>
        <v>2449.52</v>
      </c>
      <c r="M960" s="53">
        <f>IF(E960&gt;0,ROUND(E960*UCO!$A$14,2),0)</f>
        <v>0</v>
      </c>
      <c r="N960" s="53">
        <f>IF(I960&gt;0,ROUND(I960*Filme!$B$3,2),0)</f>
        <v>0</v>
      </c>
      <c r="O960" s="53">
        <f t="shared" si="131"/>
        <v>2449.52</v>
      </c>
    </row>
    <row r="961" spans="1:15">
      <c r="A961" s="48">
        <v>30701139</v>
      </c>
      <c r="B961" s="48" t="s">
        <v>1010</v>
      </c>
      <c r="C961" s="49">
        <v>1</v>
      </c>
      <c r="D961" s="50" t="s">
        <v>488</v>
      </c>
      <c r="E961" s="51"/>
      <c r="F961" s="52">
        <v>2</v>
      </c>
      <c r="G961" s="52">
        <v>6</v>
      </c>
      <c r="H961" s="52"/>
      <c r="I961" s="52"/>
      <c r="J961" s="52"/>
      <c r="K961" s="53">
        <f t="shared" si="129"/>
        <v>1998.93</v>
      </c>
      <c r="L961" s="53">
        <f t="shared" si="130"/>
        <v>1998.93</v>
      </c>
      <c r="M961" s="53">
        <f>IF(E961&gt;0,ROUND(E961*UCO!$A$14,2),0)</f>
        <v>0</v>
      </c>
      <c r="N961" s="53">
        <f>IF(I961&gt;0,ROUND(I961*Filme!$B$3,2),0)</f>
        <v>0</v>
      </c>
      <c r="O961" s="53">
        <f t="shared" si="131"/>
        <v>1998.93</v>
      </c>
    </row>
    <row r="962" spans="1:15">
      <c r="A962" s="48">
        <v>30701147</v>
      </c>
      <c r="B962" s="48" t="s">
        <v>1011</v>
      </c>
      <c r="C962" s="49">
        <v>1</v>
      </c>
      <c r="D962" s="50" t="s">
        <v>488</v>
      </c>
      <c r="E962" s="51"/>
      <c r="F962" s="52">
        <v>2</v>
      </c>
      <c r="G962" s="52">
        <v>6</v>
      </c>
      <c r="H962" s="52"/>
      <c r="I962" s="52"/>
      <c r="J962" s="52"/>
      <c r="K962" s="53">
        <f t="shared" si="129"/>
        <v>1998.93</v>
      </c>
      <c r="L962" s="53">
        <f t="shared" si="130"/>
        <v>1998.93</v>
      </c>
      <c r="M962" s="53">
        <f>IF(E962&gt;0,ROUND(E962*UCO!$A$14,2),0)</f>
        <v>0</v>
      </c>
      <c r="N962" s="53">
        <f>IF(I962&gt;0,ROUND(I962*Filme!$B$3,2),0)</f>
        <v>0</v>
      </c>
      <c r="O962" s="53">
        <f t="shared" si="131"/>
        <v>1998.93</v>
      </c>
    </row>
    <row r="963" spans="1:15">
      <c r="A963" s="48">
        <v>30701155</v>
      </c>
      <c r="B963" s="48" t="s">
        <v>1012</v>
      </c>
      <c r="C963" s="49">
        <v>1</v>
      </c>
      <c r="D963" s="50" t="s">
        <v>488</v>
      </c>
      <c r="E963" s="51"/>
      <c r="F963" s="52">
        <v>1</v>
      </c>
      <c r="G963" s="52">
        <v>5</v>
      </c>
      <c r="H963" s="52"/>
      <c r="I963" s="52"/>
      <c r="J963" s="52"/>
      <c r="K963" s="53">
        <f t="shared" si="129"/>
        <v>1998.93</v>
      </c>
      <c r="L963" s="53">
        <f t="shared" si="130"/>
        <v>1998.93</v>
      </c>
      <c r="M963" s="53">
        <f>IF(E963&gt;0,ROUND(E963*UCO!$A$14,2),0)</f>
        <v>0</v>
      </c>
      <c r="N963" s="53">
        <f>IF(I963&gt;0,ROUND(I963*Filme!$B$3,2),0)</f>
        <v>0</v>
      </c>
      <c r="O963" s="53">
        <f t="shared" si="131"/>
        <v>1998.93</v>
      </c>
    </row>
    <row r="964" spans="1:15">
      <c r="A964" s="48">
        <v>30701163</v>
      </c>
      <c r="B964" s="48" t="s">
        <v>1013</v>
      </c>
      <c r="C964" s="49">
        <v>1</v>
      </c>
      <c r="D964" s="50" t="s">
        <v>488</v>
      </c>
      <c r="E964" s="51"/>
      <c r="F964" s="52">
        <v>2</v>
      </c>
      <c r="G964" s="52">
        <v>6</v>
      </c>
      <c r="H964" s="52"/>
      <c r="I964" s="52"/>
      <c r="J964" s="52"/>
      <c r="K964" s="53">
        <f t="shared" si="129"/>
        <v>1998.93</v>
      </c>
      <c r="L964" s="53">
        <f t="shared" si="130"/>
        <v>1998.93</v>
      </c>
      <c r="M964" s="53">
        <f>IF(E964&gt;0,ROUND(E964*UCO!$A$14,2),0)</f>
        <v>0</v>
      </c>
      <c r="N964" s="53">
        <f>IF(I964&gt;0,ROUND(I964*Filme!$B$3,2),0)</f>
        <v>0</v>
      </c>
      <c r="O964" s="53">
        <f t="shared" si="131"/>
        <v>1998.93</v>
      </c>
    </row>
    <row r="965" spans="1:15">
      <c r="A965" s="48">
        <v>30701171</v>
      </c>
      <c r="B965" s="48" t="s">
        <v>1014</v>
      </c>
      <c r="C965" s="49">
        <v>1</v>
      </c>
      <c r="D965" s="50" t="s">
        <v>997</v>
      </c>
      <c r="E965" s="51"/>
      <c r="F965" s="52">
        <v>2</v>
      </c>
      <c r="G965" s="52">
        <v>6</v>
      </c>
      <c r="H965" s="52"/>
      <c r="I965" s="52"/>
      <c r="J965" s="52"/>
      <c r="K965" s="53">
        <f t="shared" si="129"/>
        <v>2449.52</v>
      </c>
      <c r="L965" s="53">
        <f t="shared" si="130"/>
        <v>2449.52</v>
      </c>
      <c r="M965" s="53">
        <f>IF(E965&gt;0,ROUND(E965*UCO!$A$14,2),0)</f>
        <v>0</v>
      </c>
      <c r="N965" s="53">
        <f>IF(I965&gt;0,ROUND(I965*Filme!$B$3,2),0)</f>
        <v>0</v>
      </c>
      <c r="O965" s="53">
        <f t="shared" si="131"/>
        <v>2449.52</v>
      </c>
    </row>
    <row r="966" spans="1:15">
      <c r="A966" s="48">
        <v>30701180</v>
      </c>
      <c r="B966" s="48" t="s">
        <v>1015</v>
      </c>
      <c r="C966" s="49">
        <v>1</v>
      </c>
      <c r="D966" s="50" t="s">
        <v>997</v>
      </c>
      <c r="E966" s="51"/>
      <c r="F966" s="52">
        <v>2</v>
      </c>
      <c r="G966" s="52">
        <v>6</v>
      </c>
      <c r="H966" s="52"/>
      <c r="I966" s="52"/>
      <c r="J966" s="52"/>
      <c r="K966" s="53">
        <f t="shared" si="129"/>
        <v>2449.52</v>
      </c>
      <c r="L966" s="53">
        <f t="shared" si="130"/>
        <v>2449.52</v>
      </c>
      <c r="M966" s="53">
        <f>IF(E966&gt;0,ROUND(E966*UCO!$A$14,2),0)</f>
        <v>0</v>
      </c>
      <c r="N966" s="53">
        <f>IF(I966&gt;0,ROUND(I966*Filme!$B$3,2),0)</f>
        <v>0</v>
      </c>
      <c r="O966" s="53">
        <f t="shared" si="131"/>
        <v>2449.52</v>
      </c>
    </row>
    <row r="967" spans="1:15">
      <c r="A967" s="48">
        <v>30701198</v>
      </c>
      <c r="B967" s="48" t="s">
        <v>1016</v>
      </c>
      <c r="C967" s="49">
        <v>1</v>
      </c>
      <c r="D967" s="50" t="s">
        <v>999</v>
      </c>
      <c r="E967" s="51"/>
      <c r="F967" s="52">
        <v>3</v>
      </c>
      <c r="G967" s="52">
        <v>6</v>
      </c>
      <c r="H967" s="52"/>
      <c r="I967" s="52"/>
      <c r="J967" s="52"/>
      <c r="K967" s="53">
        <f t="shared" si="129"/>
        <v>2695.3</v>
      </c>
      <c r="L967" s="53">
        <f t="shared" si="130"/>
        <v>2695.3</v>
      </c>
      <c r="M967" s="53">
        <f>IF(E967&gt;0,ROUND(E967*UCO!$A$14,2),0)</f>
        <v>0</v>
      </c>
      <c r="N967" s="53">
        <f>IF(I967&gt;0,ROUND(I967*Filme!$B$3,2),0)</f>
        <v>0</v>
      </c>
      <c r="O967" s="53">
        <f t="shared" si="131"/>
        <v>2695.3</v>
      </c>
    </row>
    <row r="968" spans="1:15">
      <c r="A968" s="48">
        <v>30701201</v>
      </c>
      <c r="B968" s="48" t="s">
        <v>1017</v>
      </c>
      <c r="C968" s="49">
        <v>1</v>
      </c>
      <c r="D968" s="50" t="s">
        <v>305</v>
      </c>
      <c r="E968" s="51"/>
      <c r="F968" s="52">
        <v>2</v>
      </c>
      <c r="G968" s="52">
        <v>4</v>
      </c>
      <c r="H968" s="52"/>
      <c r="I968" s="52"/>
      <c r="J968" s="52"/>
      <c r="K968" s="53">
        <f t="shared" si="129"/>
        <v>802.86</v>
      </c>
      <c r="L968" s="53">
        <f t="shared" si="130"/>
        <v>802.86</v>
      </c>
      <c r="M968" s="53">
        <f>IF(E968&gt;0,ROUND(E968*UCO!$A$14,2),0)</f>
        <v>0</v>
      </c>
      <c r="N968" s="53">
        <f>IF(I968&gt;0,ROUND(I968*Filme!$B$3,2),0)</f>
        <v>0</v>
      </c>
      <c r="O968" s="53">
        <f t="shared" si="131"/>
        <v>802.86</v>
      </c>
    </row>
    <row r="969" spans="1:15">
      <c r="A969" s="48">
        <v>30701210</v>
      </c>
      <c r="B969" s="48" t="s">
        <v>1018</v>
      </c>
      <c r="C969" s="49">
        <v>1</v>
      </c>
      <c r="D969" s="50" t="s">
        <v>999</v>
      </c>
      <c r="E969" s="51"/>
      <c r="F969" s="52">
        <v>3</v>
      </c>
      <c r="G969" s="52">
        <v>6</v>
      </c>
      <c r="H969" s="52"/>
      <c r="I969" s="52"/>
      <c r="J969" s="52"/>
      <c r="K969" s="53">
        <f t="shared" si="129"/>
        <v>2695.3</v>
      </c>
      <c r="L969" s="53">
        <f t="shared" si="130"/>
        <v>2695.3</v>
      </c>
      <c r="M969" s="53">
        <f>IF(E969&gt;0,ROUND(E969*UCO!$A$14,2),0)</f>
        <v>0</v>
      </c>
      <c r="N969" s="53">
        <f>IF(I969&gt;0,ROUND(I969*Filme!$B$3,2),0)</f>
        <v>0</v>
      </c>
      <c r="O969" s="53">
        <f t="shared" si="131"/>
        <v>2695.3</v>
      </c>
    </row>
    <row r="970" spans="1:15" ht="32.25" customHeight="1">
      <c r="A970" s="131" t="s">
        <v>1019</v>
      </c>
      <c r="B970" s="132"/>
      <c r="C970" s="132"/>
      <c r="D970" s="132"/>
      <c r="E970" s="132"/>
      <c r="F970" s="132"/>
      <c r="G970" s="132"/>
      <c r="H970" s="132"/>
      <c r="I970" s="132"/>
      <c r="J970" s="132"/>
      <c r="K970" s="132"/>
      <c r="L970" s="132"/>
      <c r="M970" s="132"/>
      <c r="N970" s="132"/>
      <c r="O970" s="132"/>
    </row>
    <row r="971" spans="1:15">
      <c r="A971" s="48">
        <v>30702011</v>
      </c>
      <c r="B971" s="48" t="s">
        <v>1020</v>
      </c>
      <c r="C971" s="49">
        <v>1</v>
      </c>
      <c r="D971" s="50" t="s">
        <v>997</v>
      </c>
      <c r="E971" s="51"/>
      <c r="F971" s="52">
        <v>2</v>
      </c>
      <c r="G971" s="52">
        <v>6</v>
      </c>
      <c r="H971" s="52"/>
      <c r="I971" s="52"/>
      <c r="J971" s="52"/>
      <c r="K971" s="53">
        <f t="shared" ref="K971:K978" si="132">VLOOKUP(D971,Porte2026Geral,24,FALSE)</f>
        <v>2449.52</v>
      </c>
      <c r="L971" s="53">
        <f t="shared" ref="L971:L978" si="133">ROUND(C971*K971,2)</f>
        <v>2449.52</v>
      </c>
      <c r="M971" s="53">
        <f>IF(E971&gt;0,ROUND(E971*UCO!$A$14,2),0)</f>
        <v>0</v>
      </c>
      <c r="N971" s="53">
        <f>IF(I971&gt;0,ROUND(I971*Filme!$B$3,2),0)</f>
        <v>0</v>
      </c>
      <c r="O971" s="53">
        <f t="shared" ref="O971:O978" si="134">ROUND(L971+M971+N971,2)</f>
        <v>2449.52</v>
      </c>
    </row>
    <row r="972" spans="1:15">
      <c r="A972" s="48">
        <v>30702020</v>
      </c>
      <c r="B972" s="48" t="s">
        <v>1021</v>
      </c>
      <c r="C972" s="49">
        <v>1</v>
      </c>
      <c r="D972" s="50" t="s">
        <v>488</v>
      </c>
      <c r="E972" s="51"/>
      <c r="F972" s="52">
        <v>2</v>
      </c>
      <c r="G972" s="52">
        <v>6</v>
      </c>
      <c r="H972" s="52"/>
      <c r="I972" s="52"/>
      <c r="J972" s="52"/>
      <c r="K972" s="53">
        <f t="shared" si="132"/>
        <v>1998.93</v>
      </c>
      <c r="L972" s="53">
        <f t="shared" si="133"/>
        <v>1998.93</v>
      </c>
      <c r="M972" s="53">
        <f>IF(E972&gt;0,ROUND(E972*UCO!$A$14,2),0)</f>
        <v>0</v>
      </c>
      <c r="N972" s="53">
        <f>IF(I972&gt;0,ROUND(I972*Filme!$B$3,2),0)</f>
        <v>0</v>
      </c>
      <c r="O972" s="53">
        <f t="shared" si="134"/>
        <v>1998.93</v>
      </c>
    </row>
    <row r="973" spans="1:15">
      <c r="A973" s="48">
        <v>30702038</v>
      </c>
      <c r="B973" s="48" t="s">
        <v>1022</v>
      </c>
      <c r="C973" s="49">
        <v>1</v>
      </c>
      <c r="D973" s="50" t="s">
        <v>488</v>
      </c>
      <c r="E973" s="51"/>
      <c r="F973" s="52">
        <v>2</v>
      </c>
      <c r="G973" s="52">
        <v>6</v>
      </c>
      <c r="H973" s="52"/>
      <c r="I973" s="52"/>
      <c r="J973" s="52"/>
      <c r="K973" s="53">
        <f t="shared" si="132"/>
        <v>1998.93</v>
      </c>
      <c r="L973" s="53">
        <f t="shared" si="133"/>
        <v>1998.93</v>
      </c>
      <c r="M973" s="53">
        <f>IF(E973&gt;0,ROUND(E973*UCO!$A$14,2),0)</f>
        <v>0</v>
      </c>
      <c r="N973" s="53">
        <f>IF(I973&gt;0,ROUND(I973*Filme!$B$3,2),0)</f>
        <v>0</v>
      </c>
      <c r="O973" s="53">
        <f t="shared" si="134"/>
        <v>1998.93</v>
      </c>
    </row>
    <row r="974" spans="1:15">
      <c r="A974" s="48">
        <v>30702046</v>
      </c>
      <c r="B974" s="48" t="s">
        <v>1023</v>
      </c>
      <c r="C974" s="49">
        <v>1</v>
      </c>
      <c r="D974" s="50" t="s">
        <v>997</v>
      </c>
      <c r="E974" s="51"/>
      <c r="F974" s="52">
        <v>2</v>
      </c>
      <c r="G974" s="52">
        <v>6</v>
      </c>
      <c r="H974" s="52"/>
      <c r="I974" s="52"/>
      <c r="J974" s="52"/>
      <c r="K974" s="53">
        <f t="shared" si="132"/>
        <v>2449.52</v>
      </c>
      <c r="L974" s="53">
        <f t="shared" si="133"/>
        <v>2449.52</v>
      </c>
      <c r="M974" s="53">
        <f>IF(E974&gt;0,ROUND(E974*UCO!$A$14,2),0)</f>
        <v>0</v>
      </c>
      <c r="N974" s="53">
        <f>IF(I974&gt;0,ROUND(I974*Filme!$B$3,2),0)</f>
        <v>0</v>
      </c>
      <c r="O974" s="53">
        <f t="shared" si="134"/>
        <v>2449.52</v>
      </c>
    </row>
    <row r="975" spans="1:15">
      <c r="A975" s="48">
        <v>30702054</v>
      </c>
      <c r="B975" s="48" t="s">
        <v>1024</v>
      </c>
      <c r="C975" s="49">
        <v>1</v>
      </c>
      <c r="D975" s="50" t="s">
        <v>997</v>
      </c>
      <c r="E975" s="51"/>
      <c r="F975" s="52">
        <v>2</v>
      </c>
      <c r="G975" s="52">
        <v>6</v>
      </c>
      <c r="H975" s="52"/>
      <c r="I975" s="52"/>
      <c r="J975" s="52"/>
      <c r="K975" s="53">
        <f t="shared" si="132"/>
        <v>2449.52</v>
      </c>
      <c r="L975" s="53">
        <f t="shared" si="133"/>
        <v>2449.52</v>
      </c>
      <c r="M975" s="53">
        <f>IF(E975&gt;0,ROUND(E975*UCO!$A$14,2),0)</f>
        <v>0</v>
      </c>
      <c r="N975" s="53">
        <f>IF(I975&gt;0,ROUND(I975*Filme!$B$3,2),0)</f>
        <v>0</v>
      </c>
      <c r="O975" s="53">
        <f t="shared" si="134"/>
        <v>2449.52</v>
      </c>
    </row>
    <row r="976" spans="1:15">
      <c r="A976" s="48">
        <v>30702062</v>
      </c>
      <c r="B976" s="48" t="s">
        <v>1025</v>
      </c>
      <c r="C976" s="49">
        <v>1</v>
      </c>
      <c r="D976" s="50" t="s">
        <v>997</v>
      </c>
      <c r="E976" s="51"/>
      <c r="F976" s="52">
        <v>2</v>
      </c>
      <c r="G976" s="52">
        <v>6</v>
      </c>
      <c r="H976" s="52"/>
      <c r="I976" s="52"/>
      <c r="J976" s="52"/>
      <c r="K976" s="53">
        <f t="shared" si="132"/>
        <v>2449.52</v>
      </c>
      <c r="L976" s="53">
        <f t="shared" si="133"/>
        <v>2449.52</v>
      </c>
      <c r="M976" s="53">
        <f>IF(E976&gt;0,ROUND(E976*UCO!$A$14,2),0)</f>
        <v>0</v>
      </c>
      <c r="N976" s="53">
        <f>IF(I976&gt;0,ROUND(I976*Filme!$B$3,2),0)</f>
        <v>0</v>
      </c>
      <c r="O976" s="53">
        <f t="shared" si="134"/>
        <v>2449.52</v>
      </c>
    </row>
    <row r="977" spans="1:15">
      <c r="A977" s="48">
        <v>30702070</v>
      </c>
      <c r="B977" s="48" t="s">
        <v>1026</v>
      </c>
      <c r="C977" s="49">
        <v>1</v>
      </c>
      <c r="D977" s="50" t="s">
        <v>997</v>
      </c>
      <c r="E977" s="51"/>
      <c r="F977" s="52">
        <v>2</v>
      </c>
      <c r="G977" s="52">
        <v>6</v>
      </c>
      <c r="H977" s="52"/>
      <c r="I977" s="52"/>
      <c r="J977" s="52"/>
      <c r="K977" s="53">
        <f t="shared" si="132"/>
        <v>2449.52</v>
      </c>
      <c r="L977" s="53">
        <f t="shared" si="133"/>
        <v>2449.52</v>
      </c>
      <c r="M977" s="53">
        <f>IF(E977&gt;0,ROUND(E977*UCO!$A$14,2),0)</f>
        <v>0</v>
      </c>
      <c r="N977" s="53">
        <f>IF(I977&gt;0,ROUND(I977*Filme!$B$3,2),0)</f>
        <v>0</v>
      </c>
      <c r="O977" s="53">
        <f t="shared" si="134"/>
        <v>2449.52</v>
      </c>
    </row>
    <row r="978" spans="1:15">
      <c r="A978" s="48">
        <v>30702089</v>
      </c>
      <c r="B978" s="48" t="s">
        <v>1027</v>
      </c>
      <c r="C978" s="49">
        <v>1</v>
      </c>
      <c r="D978" s="50" t="s">
        <v>488</v>
      </c>
      <c r="E978" s="51"/>
      <c r="F978" s="52">
        <v>2</v>
      </c>
      <c r="G978" s="52">
        <v>6</v>
      </c>
      <c r="H978" s="52"/>
      <c r="I978" s="52"/>
      <c r="J978" s="52"/>
      <c r="K978" s="53">
        <f t="shared" si="132"/>
        <v>1998.93</v>
      </c>
      <c r="L978" s="53">
        <f t="shared" si="133"/>
        <v>1998.93</v>
      </c>
      <c r="M978" s="53">
        <f>IF(E978&gt;0,ROUND(E978*UCO!$A$14,2),0)</f>
        <v>0</v>
      </c>
      <c r="N978" s="53">
        <f>IF(I978&gt;0,ROUND(I978*Filme!$B$3,2),0)</f>
        <v>0</v>
      </c>
      <c r="O978" s="53">
        <f t="shared" si="134"/>
        <v>1998.93</v>
      </c>
    </row>
    <row r="979" spans="1:15" ht="29.25" customHeight="1">
      <c r="A979" s="131" t="s">
        <v>1028</v>
      </c>
      <c r="B979" s="132"/>
      <c r="C979" s="132"/>
      <c r="D979" s="132"/>
      <c r="E979" s="132"/>
      <c r="F979" s="132"/>
      <c r="G979" s="132"/>
      <c r="H979" s="132"/>
      <c r="I979" s="132"/>
      <c r="J979" s="132"/>
      <c r="K979" s="132"/>
      <c r="L979" s="132"/>
      <c r="M979" s="132"/>
      <c r="N979" s="132"/>
      <c r="O979" s="132"/>
    </row>
    <row r="980" spans="1:15">
      <c r="A980" s="48">
        <v>30703018</v>
      </c>
      <c r="B980" s="48" t="s">
        <v>1029</v>
      </c>
      <c r="C980" s="49">
        <v>1</v>
      </c>
      <c r="D980" s="50" t="s">
        <v>488</v>
      </c>
      <c r="E980" s="51"/>
      <c r="F980" s="52">
        <v>2</v>
      </c>
      <c r="G980" s="52">
        <v>6</v>
      </c>
      <c r="H980" s="52"/>
      <c r="I980" s="52"/>
      <c r="J980" s="52"/>
      <c r="K980" s="53">
        <f t="shared" ref="K980:K997" si="135">VLOOKUP(D980,Porte2026Geral,24,FALSE)</f>
        <v>1998.93</v>
      </c>
      <c r="L980" s="53">
        <f t="shared" ref="L980:L997" si="136">ROUND(C980*K980,2)</f>
        <v>1998.93</v>
      </c>
      <c r="M980" s="53">
        <f>IF(E980&gt;0,ROUND(E980*UCO!$A$14,2),0)</f>
        <v>0</v>
      </c>
      <c r="N980" s="53">
        <f>IF(I980&gt;0,ROUND(I980*Filme!$B$3,2),0)</f>
        <v>0</v>
      </c>
      <c r="O980" s="53">
        <f t="shared" ref="O980:O996" si="137">ROUND(L980+M980+N980,2)</f>
        <v>1998.93</v>
      </c>
    </row>
    <row r="981" spans="1:15">
      <c r="A981" s="48">
        <v>30703026</v>
      </c>
      <c r="B981" s="48" t="s">
        <v>1030</v>
      </c>
      <c r="C981" s="49">
        <v>1</v>
      </c>
      <c r="D981" s="50" t="s">
        <v>446</v>
      </c>
      <c r="E981" s="51"/>
      <c r="F981" s="52">
        <v>1</v>
      </c>
      <c r="G981" s="52">
        <v>6</v>
      </c>
      <c r="H981" s="52"/>
      <c r="I981" s="52"/>
      <c r="J981" s="52"/>
      <c r="K981" s="53">
        <f t="shared" si="135"/>
        <v>1171.51</v>
      </c>
      <c r="L981" s="53">
        <f t="shared" si="136"/>
        <v>1171.51</v>
      </c>
      <c r="M981" s="53">
        <f>IF(E981&gt;0,ROUND(E981*UCO!$A$14,2),0)</f>
        <v>0</v>
      </c>
      <c r="N981" s="53">
        <f>IF(I981&gt;0,ROUND(I981*Filme!$B$3,2),0)</f>
        <v>0</v>
      </c>
      <c r="O981" s="53">
        <f t="shared" si="137"/>
        <v>1171.51</v>
      </c>
    </row>
    <row r="982" spans="1:15">
      <c r="A982" s="48">
        <v>30703034</v>
      </c>
      <c r="B982" s="48" t="s">
        <v>1031</v>
      </c>
      <c r="C982" s="49">
        <v>1</v>
      </c>
      <c r="D982" s="50" t="s">
        <v>331</v>
      </c>
      <c r="E982" s="51"/>
      <c r="F982" s="52">
        <v>1</v>
      </c>
      <c r="G982" s="52">
        <v>5</v>
      </c>
      <c r="H982" s="52"/>
      <c r="I982" s="52"/>
      <c r="J982" s="52"/>
      <c r="K982" s="53">
        <f t="shared" si="135"/>
        <v>1091.25</v>
      </c>
      <c r="L982" s="53">
        <f t="shared" si="136"/>
        <v>1091.25</v>
      </c>
      <c r="M982" s="53">
        <f>IF(E982&gt;0,ROUND(E982*UCO!$A$14,2),0)</f>
        <v>0</v>
      </c>
      <c r="N982" s="53">
        <f>IF(I982&gt;0,ROUND(I982*Filme!$B$3,2),0)</f>
        <v>0</v>
      </c>
      <c r="O982" s="53">
        <f t="shared" si="137"/>
        <v>1091.25</v>
      </c>
    </row>
    <row r="983" spans="1:15">
      <c r="A983" s="48">
        <v>30703042</v>
      </c>
      <c r="B983" s="48" t="s">
        <v>1032</v>
      </c>
      <c r="C983" s="49">
        <v>1</v>
      </c>
      <c r="D983" s="50" t="s">
        <v>959</v>
      </c>
      <c r="E983" s="51"/>
      <c r="F983" s="52">
        <v>2</v>
      </c>
      <c r="G983" s="52">
        <v>6</v>
      </c>
      <c r="H983" s="52"/>
      <c r="I983" s="52"/>
      <c r="J983" s="52"/>
      <c r="K983" s="53">
        <f t="shared" si="135"/>
        <v>1859.66</v>
      </c>
      <c r="L983" s="53">
        <f t="shared" si="136"/>
        <v>1859.66</v>
      </c>
      <c r="M983" s="53">
        <f>IF(E983&gt;0,ROUND(E983*UCO!$A$14,2),0)</f>
        <v>0</v>
      </c>
      <c r="N983" s="53">
        <f>IF(I983&gt;0,ROUND(I983*Filme!$B$3,2),0)</f>
        <v>0</v>
      </c>
      <c r="O983" s="53">
        <f t="shared" si="137"/>
        <v>1859.66</v>
      </c>
    </row>
    <row r="984" spans="1:15">
      <c r="A984" s="48">
        <v>30703050</v>
      </c>
      <c r="B984" s="48" t="s">
        <v>1020</v>
      </c>
      <c r="C984" s="49">
        <v>1</v>
      </c>
      <c r="D984" s="50" t="s">
        <v>488</v>
      </c>
      <c r="E984" s="51"/>
      <c r="F984" s="52">
        <v>2</v>
      </c>
      <c r="G984" s="52">
        <v>6</v>
      </c>
      <c r="H984" s="52"/>
      <c r="I984" s="52"/>
      <c r="J984" s="52"/>
      <c r="K984" s="53">
        <f t="shared" si="135"/>
        <v>1998.93</v>
      </c>
      <c r="L984" s="53">
        <f t="shared" si="136"/>
        <v>1998.93</v>
      </c>
      <c r="M984" s="53">
        <f>IF(E984&gt;0,ROUND(E984*UCO!$A$14,2),0)</f>
        <v>0</v>
      </c>
      <c r="N984" s="53">
        <f>IF(I984&gt;0,ROUND(I984*Filme!$B$3,2),0)</f>
        <v>0</v>
      </c>
      <c r="O984" s="53">
        <f t="shared" si="137"/>
        <v>1998.93</v>
      </c>
    </row>
    <row r="985" spans="1:15">
      <c r="A985" s="48">
        <v>30703069</v>
      </c>
      <c r="B985" s="48" t="s">
        <v>1033</v>
      </c>
      <c r="C985" s="49">
        <v>1</v>
      </c>
      <c r="D985" s="50" t="s">
        <v>488</v>
      </c>
      <c r="E985" s="51"/>
      <c r="F985" s="52">
        <v>2</v>
      </c>
      <c r="G985" s="52">
        <v>6</v>
      </c>
      <c r="H985" s="52"/>
      <c r="I985" s="52"/>
      <c r="J985" s="52"/>
      <c r="K985" s="53">
        <f t="shared" si="135"/>
        <v>1998.93</v>
      </c>
      <c r="L985" s="53">
        <f t="shared" si="136"/>
        <v>1998.93</v>
      </c>
      <c r="M985" s="53">
        <f>IF(E985&gt;0,ROUND(E985*UCO!$A$14,2),0)</f>
        <v>0</v>
      </c>
      <c r="N985" s="53">
        <f>IF(I985&gt;0,ROUND(I985*Filme!$B$3,2),0)</f>
        <v>0</v>
      </c>
      <c r="O985" s="53">
        <f t="shared" si="137"/>
        <v>1998.93</v>
      </c>
    </row>
    <row r="986" spans="1:15">
      <c r="A986" s="48">
        <v>30703077</v>
      </c>
      <c r="B986" s="48" t="s">
        <v>1034</v>
      </c>
      <c r="C986" s="49">
        <v>1</v>
      </c>
      <c r="D986" s="50" t="s">
        <v>488</v>
      </c>
      <c r="E986" s="51"/>
      <c r="F986" s="52">
        <v>1</v>
      </c>
      <c r="G986" s="52">
        <v>5</v>
      </c>
      <c r="H986" s="52"/>
      <c r="I986" s="52"/>
      <c r="J986" s="52"/>
      <c r="K986" s="53">
        <f t="shared" si="135"/>
        <v>1998.93</v>
      </c>
      <c r="L986" s="53">
        <f t="shared" si="136"/>
        <v>1998.93</v>
      </c>
      <c r="M986" s="53">
        <f>IF(E986&gt;0,ROUND(E986*UCO!$A$14,2),0)</f>
        <v>0</v>
      </c>
      <c r="N986" s="53">
        <f>IF(I986&gt;0,ROUND(I986*Filme!$B$3,2),0)</f>
        <v>0</v>
      </c>
      <c r="O986" s="53">
        <f t="shared" si="137"/>
        <v>1998.93</v>
      </c>
    </row>
    <row r="987" spans="1:15" ht="33.75">
      <c r="A987" s="48">
        <v>30703085</v>
      </c>
      <c r="B987" s="48" t="s">
        <v>1035</v>
      </c>
      <c r="C987" s="49">
        <v>1</v>
      </c>
      <c r="D987" s="50" t="s">
        <v>102</v>
      </c>
      <c r="E987" s="51"/>
      <c r="F987" s="52"/>
      <c r="G987" s="52">
        <v>1</v>
      </c>
      <c r="H987" s="52"/>
      <c r="I987" s="52"/>
      <c r="J987" s="52"/>
      <c r="K987" s="53">
        <f t="shared" si="135"/>
        <v>183.5</v>
      </c>
      <c r="L987" s="53">
        <f t="shared" si="136"/>
        <v>183.5</v>
      </c>
      <c r="M987" s="53">
        <f>IF(E987&gt;0,ROUND(E987*UCO!$A$14,2),0)</f>
        <v>0</v>
      </c>
      <c r="N987" s="53">
        <f>IF(I987&gt;0,ROUND(I987*Filme!$B$3,2),0)</f>
        <v>0</v>
      </c>
      <c r="O987" s="53">
        <f t="shared" si="137"/>
        <v>183.5</v>
      </c>
    </row>
    <row r="988" spans="1:15">
      <c r="A988" s="48">
        <v>30703093</v>
      </c>
      <c r="B988" s="48" t="s">
        <v>1036</v>
      </c>
      <c r="C988" s="49">
        <v>1</v>
      </c>
      <c r="D988" s="50" t="s">
        <v>488</v>
      </c>
      <c r="E988" s="51"/>
      <c r="F988" s="52">
        <v>1</v>
      </c>
      <c r="G988" s="52">
        <v>5</v>
      </c>
      <c r="H988" s="52"/>
      <c r="I988" s="52"/>
      <c r="J988" s="52"/>
      <c r="K988" s="53">
        <f t="shared" si="135"/>
        <v>1998.93</v>
      </c>
      <c r="L988" s="53">
        <f t="shared" si="136"/>
        <v>1998.93</v>
      </c>
      <c r="M988" s="53">
        <f>IF(E988&gt;0,ROUND(E988*UCO!$A$14,2),0)</f>
        <v>0</v>
      </c>
      <c r="N988" s="53">
        <f>IF(I988&gt;0,ROUND(I988*Filme!$B$3,2),0)</f>
        <v>0</v>
      </c>
      <c r="O988" s="53">
        <f t="shared" si="137"/>
        <v>1998.93</v>
      </c>
    </row>
    <row r="989" spans="1:15">
      <c r="A989" s="48">
        <v>30703107</v>
      </c>
      <c r="B989" s="48" t="s">
        <v>1037</v>
      </c>
      <c r="C989" s="49">
        <v>1</v>
      </c>
      <c r="D989" s="50" t="s">
        <v>488</v>
      </c>
      <c r="E989" s="51"/>
      <c r="F989" s="52">
        <v>1</v>
      </c>
      <c r="G989" s="52">
        <v>5</v>
      </c>
      <c r="H989" s="52"/>
      <c r="I989" s="52"/>
      <c r="J989" s="52"/>
      <c r="K989" s="53">
        <f t="shared" si="135"/>
        <v>1998.93</v>
      </c>
      <c r="L989" s="53">
        <f t="shared" si="136"/>
        <v>1998.93</v>
      </c>
      <c r="M989" s="53">
        <f>IF(E989&gt;0,ROUND(E989*UCO!$A$14,2),0)</f>
        <v>0</v>
      </c>
      <c r="N989" s="53">
        <f>IF(I989&gt;0,ROUND(I989*Filme!$B$3,2),0)</f>
        <v>0</v>
      </c>
      <c r="O989" s="53">
        <f t="shared" si="137"/>
        <v>1998.93</v>
      </c>
    </row>
    <row r="990" spans="1:15">
      <c r="A990" s="48">
        <v>30703115</v>
      </c>
      <c r="B990" s="48" t="s">
        <v>1038</v>
      </c>
      <c r="C990" s="49">
        <v>1</v>
      </c>
      <c r="D990" s="50" t="s">
        <v>997</v>
      </c>
      <c r="E990" s="51"/>
      <c r="F990" s="52">
        <v>2</v>
      </c>
      <c r="G990" s="52">
        <v>6</v>
      </c>
      <c r="H990" s="52"/>
      <c r="I990" s="52"/>
      <c r="J990" s="52"/>
      <c r="K990" s="53">
        <f t="shared" si="135"/>
        <v>2449.52</v>
      </c>
      <c r="L990" s="53">
        <f t="shared" si="136"/>
        <v>2449.52</v>
      </c>
      <c r="M990" s="53">
        <f>IF(E990&gt;0,ROUND(E990*UCO!$A$14,2),0)</f>
        <v>0</v>
      </c>
      <c r="N990" s="53">
        <f>IF(I990&gt;0,ROUND(I990*Filme!$B$3,2),0)</f>
        <v>0</v>
      </c>
      <c r="O990" s="53">
        <f t="shared" si="137"/>
        <v>2449.52</v>
      </c>
    </row>
    <row r="991" spans="1:15">
      <c r="A991" s="48">
        <v>30703123</v>
      </c>
      <c r="B991" s="48" t="s">
        <v>1024</v>
      </c>
      <c r="C991" s="49">
        <v>1</v>
      </c>
      <c r="D991" s="50" t="s">
        <v>997</v>
      </c>
      <c r="E991" s="51"/>
      <c r="F991" s="52">
        <v>2</v>
      </c>
      <c r="G991" s="52">
        <v>6</v>
      </c>
      <c r="H991" s="52"/>
      <c r="I991" s="52"/>
      <c r="J991" s="52"/>
      <c r="K991" s="53">
        <f t="shared" si="135"/>
        <v>2449.52</v>
      </c>
      <c r="L991" s="53">
        <f t="shared" si="136"/>
        <v>2449.52</v>
      </c>
      <c r="M991" s="53">
        <f>IF(E991&gt;0,ROUND(E991*UCO!$A$14,2),0)</f>
        <v>0</v>
      </c>
      <c r="N991" s="53">
        <f>IF(I991&gt;0,ROUND(I991*Filme!$B$3,2),0)</f>
        <v>0</v>
      </c>
      <c r="O991" s="53">
        <f t="shared" si="137"/>
        <v>2449.52</v>
      </c>
    </row>
    <row r="992" spans="1:15">
      <c r="A992" s="48">
        <v>30703131</v>
      </c>
      <c r="B992" s="48" t="s">
        <v>1039</v>
      </c>
      <c r="C992" s="49">
        <v>1</v>
      </c>
      <c r="D992" s="50" t="s">
        <v>997</v>
      </c>
      <c r="E992" s="51"/>
      <c r="F992" s="52">
        <v>2</v>
      </c>
      <c r="G992" s="52">
        <v>6</v>
      </c>
      <c r="H992" s="52"/>
      <c r="I992" s="52"/>
      <c r="J992" s="52"/>
      <c r="K992" s="53">
        <f t="shared" si="135"/>
        <v>2449.52</v>
      </c>
      <c r="L992" s="53">
        <f t="shared" si="136"/>
        <v>2449.52</v>
      </c>
      <c r="M992" s="53">
        <f>IF(E992&gt;0,ROUND(E992*UCO!$A$14,2),0)</f>
        <v>0</v>
      </c>
      <c r="N992" s="53">
        <f>IF(I992&gt;0,ROUND(I992*Filme!$B$3,2),0)</f>
        <v>0</v>
      </c>
      <c r="O992" s="53">
        <f t="shared" si="137"/>
        <v>2449.52</v>
      </c>
    </row>
    <row r="993" spans="1:15">
      <c r="A993" s="48">
        <v>30703140</v>
      </c>
      <c r="B993" s="48" t="s">
        <v>1040</v>
      </c>
      <c r="C993" s="49">
        <v>1</v>
      </c>
      <c r="D993" s="50" t="s">
        <v>997</v>
      </c>
      <c r="E993" s="51"/>
      <c r="F993" s="52">
        <v>2</v>
      </c>
      <c r="G993" s="52">
        <v>6</v>
      </c>
      <c r="H993" s="52"/>
      <c r="I993" s="52"/>
      <c r="J993" s="52"/>
      <c r="K993" s="53">
        <f t="shared" si="135"/>
        <v>2449.52</v>
      </c>
      <c r="L993" s="53">
        <f t="shared" si="136"/>
        <v>2449.52</v>
      </c>
      <c r="M993" s="53">
        <f>IF(E993&gt;0,ROUND(E993*UCO!$A$14,2),0)</f>
        <v>0</v>
      </c>
      <c r="N993" s="53">
        <f>IF(I993&gt;0,ROUND(I993*Filme!$B$3,2),0)</f>
        <v>0</v>
      </c>
      <c r="O993" s="53">
        <f t="shared" si="137"/>
        <v>2449.52</v>
      </c>
    </row>
    <row r="994" spans="1:15">
      <c r="A994" s="48">
        <v>30703158</v>
      </c>
      <c r="B994" s="48" t="s">
        <v>1041</v>
      </c>
      <c r="C994" s="49">
        <v>1</v>
      </c>
      <c r="D994" s="50" t="s">
        <v>997</v>
      </c>
      <c r="E994" s="51"/>
      <c r="F994" s="52">
        <v>2</v>
      </c>
      <c r="G994" s="52">
        <v>6</v>
      </c>
      <c r="H994" s="52"/>
      <c r="I994" s="52"/>
      <c r="J994" s="52"/>
      <c r="K994" s="53">
        <f t="shared" si="135"/>
        <v>2449.52</v>
      </c>
      <c r="L994" s="53">
        <f t="shared" si="136"/>
        <v>2449.52</v>
      </c>
      <c r="M994" s="53">
        <f>IF(E994&gt;0,ROUND(E994*UCO!$A$14,2),0)</f>
        <v>0</v>
      </c>
      <c r="N994" s="53">
        <f>IF(I994&gt;0,ROUND(I994*Filme!$B$3,2),0)</f>
        <v>0</v>
      </c>
      <c r="O994" s="53">
        <f t="shared" si="137"/>
        <v>2449.52</v>
      </c>
    </row>
    <row r="995" spans="1:15">
      <c r="A995" s="48">
        <v>30703166</v>
      </c>
      <c r="B995" s="48" t="s">
        <v>1025</v>
      </c>
      <c r="C995" s="49">
        <v>1</v>
      </c>
      <c r="D995" s="50" t="s">
        <v>997</v>
      </c>
      <c r="E995" s="51"/>
      <c r="F995" s="52">
        <v>2</v>
      </c>
      <c r="G995" s="52">
        <v>6</v>
      </c>
      <c r="H995" s="52"/>
      <c r="I995" s="52"/>
      <c r="J995" s="52"/>
      <c r="K995" s="53">
        <f t="shared" si="135"/>
        <v>2449.52</v>
      </c>
      <c r="L995" s="53">
        <f t="shared" si="136"/>
        <v>2449.52</v>
      </c>
      <c r="M995" s="53">
        <f>IF(E995&gt;0,ROUND(E995*UCO!$A$14,2),0)</f>
        <v>0</v>
      </c>
      <c r="N995" s="53">
        <f>IF(I995&gt;0,ROUND(I995*Filme!$B$3,2),0)</f>
        <v>0</v>
      </c>
      <c r="O995" s="53">
        <f t="shared" si="137"/>
        <v>2449.52</v>
      </c>
    </row>
    <row r="996" spans="1:15">
      <c r="A996" s="48">
        <v>30703174</v>
      </c>
      <c r="B996" s="48" t="s">
        <v>1042</v>
      </c>
      <c r="C996" s="49">
        <v>1</v>
      </c>
      <c r="D996" s="50" t="s">
        <v>488</v>
      </c>
      <c r="E996" s="51"/>
      <c r="F996" s="52">
        <v>1</v>
      </c>
      <c r="G996" s="52">
        <v>5</v>
      </c>
      <c r="H996" s="52"/>
      <c r="I996" s="52"/>
      <c r="J996" s="52"/>
      <c r="K996" s="53">
        <f t="shared" si="135"/>
        <v>1998.93</v>
      </c>
      <c r="L996" s="53">
        <f t="shared" si="136"/>
        <v>1998.93</v>
      </c>
      <c r="M996" s="53">
        <f>IF(E996&gt;0,ROUND(E996*UCO!$A$14,2),0)</f>
        <v>0</v>
      </c>
      <c r="N996" s="53">
        <f>IF(I996&gt;0,ROUND(I996*Filme!$B$3,2),0)</f>
        <v>0</v>
      </c>
      <c r="O996" s="53">
        <f t="shared" si="137"/>
        <v>1998.93</v>
      </c>
    </row>
    <row r="997" spans="1:15">
      <c r="A997" s="48">
        <v>30703182</v>
      </c>
      <c r="B997" s="48" t="s">
        <v>1026</v>
      </c>
      <c r="C997" s="49">
        <v>1</v>
      </c>
      <c r="D997" s="50" t="s">
        <v>997</v>
      </c>
      <c r="E997" s="51"/>
      <c r="F997" s="52">
        <v>2</v>
      </c>
      <c r="G997" s="52">
        <v>6</v>
      </c>
      <c r="H997" s="52"/>
      <c r="I997" s="52"/>
      <c r="J997" s="52"/>
      <c r="K997" s="53">
        <f t="shared" si="135"/>
        <v>2449.52</v>
      </c>
      <c r="L997" s="53">
        <f t="shared" si="136"/>
        <v>2449.52</v>
      </c>
      <c r="M997" s="53">
        <f>IF(E997&gt;0,ROUND(E997*UCO!$A$14,2),0)</f>
        <v>0</v>
      </c>
      <c r="N997" s="53">
        <f>IF(I997&gt;0,ROUND(I997*Filme!$B$3,2),0)</f>
        <v>0</v>
      </c>
      <c r="O997" s="53">
        <f>L997+M997+N997</f>
        <v>2449.52</v>
      </c>
    </row>
    <row r="998" spans="1:15" ht="57" customHeight="1">
      <c r="A998" s="131" t="s">
        <v>1043</v>
      </c>
      <c r="B998" s="132"/>
      <c r="C998" s="132"/>
      <c r="D998" s="132"/>
      <c r="E998" s="132"/>
      <c r="F998" s="132"/>
      <c r="G998" s="132"/>
      <c r="H998" s="132"/>
      <c r="I998" s="132"/>
      <c r="J998" s="132"/>
      <c r="K998" s="132"/>
      <c r="L998" s="132"/>
      <c r="M998" s="132"/>
      <c r="N998" s="132"/>
      <c r="O998" s="132"/>
    </row>
    <row r="999" spans="1:15">
      <c r="A999" s="48">
        <v>30704014</v>
      </c>
      <c r="B999" s="48" t="s">
        <v>1044</v>
      </c>
      <c r="C999" s="49">
        <v>1</v>
      </c>
      <c r="D999" s="50" t="s">
        <v>997</v>
      </c>
      <c r="E999" s="51"/>
      <c r="F999" s="52">
        <v>2</v>
      </c>
      <c r="G999" s="52">
        <v>6</v>
      </c>
      <c r="H999" s="52"/>
      <c r="I999" s="52"/>
      <c r="J999" s="52"/>
      <c r="K999" s="53">
        <f t="shared" ref="K999:K1006" si="138">VLOOKUP(D999,Porte2026Geral,24,FALSE)</f>
        <v>2449.52</v>
      </c>
      <c r="L999" s="53">
        <f t="shared" ref="L999:L1006" si="139">ROUND(C999*K999,2)</f>
        <v>2449.52</v>
      </c>
      <c r="M999" s="53">
        <f>IF(E999&gt;0,ROUND(E999*UCO!$A$14,2),0)</f>
        <v>0</v>
      </c>
      <c r="N999" s="53">
        <f>IF(I999&gt;0,ROUND(I999*Filme!$B$3,2),0)</f>
        <v>0</v>
      </c>
      <c r="O999" s="53">
        <f t="shared" ref="O999:O1006" si="140">ROUND(L999+M999+N999,2)</f>
        <v>2449.52</v>
      </c>
    </row>
    <row r="1000" spans="1:15">
      <c r="A1000" s="48">
        <v>30704022</v>
      </c>
      <c r="B1000" s="48" t="s">
        <v>1045</v>
      </c>
      <c r="C1000" s="49">
        <v>1</v>
      </c>
      <c r="D1000" s="50" t="s">
        <v>997</v>
      </c>
      <c r="E1000" s="51"/>
      <c r="F1000" s="52">
        <v>2</v>
      </c>
      <c r="G1000" s="52">
        <v>6</v>
      </c>
      <c r="H1000" s="52"/>
      <c r="I1000" s="52"/>
      <c r="J1000" s="52"/>
      <c r="K1000" s="53">
        <f t="shared" si="138"/>
        <v>2449.52</v>
      </c>
      <c r="L1000" s="53">
        <f t="shared" si="139"/>
        <v>2449.52</v>
      </c>
      <c r="M1000" s="53">
        <f>IF(E1000&gt;0,ROUND(E1000*UCO!$A$14,2),0)</f>
        <v>0</v>
      </c>
      <c r="N1000" s="53">
        <f>IF(I1000&gt;0,ROUND(I1000*Filme!$B$3,2),0)</f>
        <v>0</v>
      </c>
      <c r="O1000" s="53">
        <f t="shared" si="140"/>
        <v>2449.52</v>
      </c>
    </row>
    <row r="1001" spans="1:15">
      <c r="A1001" s="48">
        <v>30704030</v>
      </c>
      <c r="B1001" s="48" t="s">
        <v>1046</v>
      </c>
      <c r="C1001" s="49">
        <v>1</v>
      </c>
      <c r="D1001" s="50" t="s">
        <v>997</v>
      </c>
      <c r="E1001" s="51"/>
      <c r="F1001" s="52">
        <v>2</v>
      </c>
      <c r="G1001" s="52">
        <v>6</v>
      </c>
      <c r="H1001" s="52"/>
      <c r="I1001" s="52"/>
      <c r="J1001" s="52"/>
      <c r="K1001" s="53">
        <f t="shared" si="138"/>
        <v>2449.52</v>
      </c>
      <c r="L1001" s="53">
        <f t="shared" si="139"/>
        <v>2449.52</v>
      </c>
      <c r="M1001" s="53">
        <f>IF(E1001&gt;0,ROUND(E1001*UCO!$A$14,2),0)</f>
        <v>0</v>
      </c>
      <c r="N1001" s="53">
        <f>IF(I1001&gt;0,ROUND(I1001*Filme!$B$3,2),0)</f>
        <v>0</v>
      </c>
      <c r="O1001" s="53">
        <f t="shared" si="140"/>
        <v>2449.52</v>
      </c>
    </row>
    <row r="1002" spans="1:15">
      <c r="A1002" s="48">
        <v>30704049</v>
      </c>
      <c r="B1002" s="48" t="s">
        <v>1047</v>
      </c>
      <c r="C1002" s="49">
        <v>1</v>
      </c>
      <c r="D1002" s="50" t="s">
        <v>999</v>
      </c>
      <c r="E1002" s="51"/>
      <c r="F1002" s="52">
        <v>2</v>
      </c>
      <c r="G1002" s="52">
        <v>6</v>
      </c>
      <c r="H1002" s="52"/>
      <c r="I1002" s="52"/>
      <c r="J1002" s="52"/>
      <c r="K1002" s="53">
        <f t="shared" si="138"/>
        <v>2695.3</v>
      </c>
      <c r="L1002" s="53">
        <f t="shared" si="139"/>
        <v>2695.3</v>
      </c>
      <c r="M1002" s="53">
        <f>IF(E1002&gt;0,ROUND(E1002*UCO!$A$14,2),0)</f>
        <v>0</v>
      </c>
      <c r="N1002" s="53">
        <f>IF(I1002&gt;0,ROUND(I1002*Filme!$B$3,2),0)</f>
        <v>0</v>
      </c>
      <c r="O1002" s="53">
        <f t="shared" si="140"/>
        <v>2695.3</v>
      </c>
    </row>
    <row r="1003" spans="1:15">
      <c r="A1003" s="48">
        <v>30704057</v>
      </c>
      <c r="B1003" s="48" t="s">
        <v>1048</v>
      </c>
      <c r="C1003" s="49">
        <v>1</v>
      </c>
      <c r="D1003" s="50" t="s">
        <v>999</v>
      </c>
      <c r="E1003" s="51"/>
      <c r="F1003" s="52">
        <v>2</v>
      </c>
      <c r="G1003" s="52">
        <v>6</v>
      </c>
      <c r="H1003" s="52"/>
      <c r="I1003" s="52"/>
      <c r="J1003" s="52"/>
      <c r="K1003" s="53">
        <f t="shared" si="138"/>
        <v>2695.3</v>
      </c>
      <c r="L1003" s="53">
        <f t="shared" si="139"/>
        <v>2695.3</v>
      </c>
      <c r="M1003" s="53">
        <f>IF(E1003&gt;0,ROUND(E1003*UCO!$A$14,2),0)</f>
        <v>0</v>
      </c>
      <c r="N1003" s="53">
        <f>IF(I1003&gt;0,ROUND(I1003*Filme!$B$3,2),0)</f>
        <v>0</v>
      </c>
      <c r="O1003" s="53">
        <f t="shared" si="140"/>
        <v>2695.3</v>
      </c>
    </row>
    <row r="1004" spans="1:15">
      <c r="A1004" s="48">
        <v>30704065</v>
      </c>
      <c r="B1004" s="48" t="s">
        <v>1049</v>
      </c>
      <c r="C1004" s="49">
        <v>1</v>
      </c>
      <c r="D1004" s="50" t="s">
        <v>999</v>
      </c>
      <c r="E1004" s="51"/>
      <c r="F1004" s="52">
        <v>2</v>
      </c>
      <c r="G1004" s="52">
        <v>6</v>
      </c>
      <c r="H1004" s="52"/>
      <c r="I1004" s="52"/>
      <c r="J1004" s="52"/>
      <c r="K1004" s="53">
        <f t="shared" si="138"/>
        <v>2695.3</v>
      </c>
      <c r="L1004" s="53">
        <f t="shared" si="139"/>
        <v>2695.3</v>
      </c>
      <c r="M1004" s="53">
        <f>IF(E1004&gt;0,ROUND(E1004*UCO!$A$14,2),0)</f>
        <v>0</v>
      </c>
      <c r="N1004" s="53">
        <f>IF(I1004&gt;0,ROUND(I1004*Filme!$B$3,2),0)</f>
        <v>0</v>
      </c>
      <c r="O1004" s="53">
        <f t="shared" si="140"/>
        <v>2695.3</v>
      </c>
    </row>
    <row r="1005" spans="1:15">
      <c r="A1005" s="48">
        <v>30704073</v>
      </c>
      <c r="B1005" s="48" t="s">
        <v>1050</v>
      </c>
      <c r="C1005" s="49">
        <v>1</v>
      </c>
      <c r="D1005" s="50" t="s">
        <v>999</v>
      </c>
      <c r="E1005" s="51"/>
      <c r="F1005" s="52">
        <v>2</v>
      </c>
      <c r="G1005" s="52">
        <v>6</v>
      </c>
      <c r="H1005" s="52"/>
      <c r="I1005" s="52"/>
      <c r="J1005" s="52"/>
      <c r="K1005" s="53">
        <f t="shared" si="138"/>
        <v>2695.3</v>
      </c>
      <c r="L1005" s="53">
        <f t="shared" si="139"/>
        <v>2695.3</v>
      </c>
      <c r="M1005" s="53">
        <f>IF(E1005&gt;0,ROUND(E1005*UCO!$A$14,2),0)</f>
        <v>0</v>
      </c>
      <c r="N1005" s="53">
        <f>IF(I1005&gt;0,ROUND(I1005*Filme!$B$3,2),0)</f>
        <v>0</v>
      </c>
      <c r="O1005" s="53">
        <f t="shared" si="140"/>
        <v>2695.3</v>
      </c>
    </row>
    <row r="1006" spans="1:15">
      <c r="A1006" s="48">
        <v>30704081</v>
      </c>
      <c r="B1006" s="48" t="s">
        <v>1051</v>
      </c>
      <c r="C1006" s="49">
        <v>1</v>
      </c>
      <c r="D1006" s="50" t="s">
        <v>999</v>
      </c>
      <c r="E1006" s="51"/>
      <c r="F1006" s="52">
        <v>1</v>
      </c>
      <c r="G1006" s="52">
        <v>6</v>
      </c>
      <c r="H1006" s="52"/>
      <c r="I1006" s="52"/>
      <c r="J1006" s="52"/>
      <c r="K1006" s="53">
        <f t="shared" si="138"/>
        <v>2695.3</v>
      </c>
      <c r="L1006" s="53">
        <f t="shared" si="139"/>
        <v>2695.3</v>
      </c>
      <c r="M1006" s="53">
        <f>IF(E1006&gt;0,ROUND(E1006*UCO!$A$14,2),0)</f>
        <v>0</v>
      </c>
      <c r="N1006" s="53">
        <f>IF(I1006&gt;0,ROUND(I1006*Filme!$B$3,2),0)</f>
        <v>0</v>
      </c>
      <c r="O1006" s="53">
        <f t="shared" si="140"/>
        <v>2695.3</v>
      </c>
    </row>
    <row r="1007" spans="1:15" ht="55.5" customHeight="1">
      <c r="A1007" s="131" t="s">
        <v>1052</v>
      </c>
      <c r="B1007" s="132"/>
      <c r="C1007" s="132"/>
      <c r="D1007" s="132"/>
      <c r="E1007" s="132"/>
      <c r="F1007" s="132"/>
      <c r="G1007" s="132"/>
      <c r="H1007" s="132"/>
      <c r="I1007" s="132"/>
      <c r="J1007" s="132"/>
      <c r="K1007" s="132"/>
      <c r="L1007" s="132"/>
      <c r="M1007" s="132"/>
      <c r="N1007" s="132"/>
      <c r="O1007" s="132"/>
    </row>
    <row r="1008" spans="1:15">
      <c r="A1008" s="48">
        <v>30705010</v>
      </c>
      <c r="B1008" s="48" t="s">
        <v>1053</v>
      </c>
      <c r="C1008" s="49">
        <v>1</v>
      </c>
      <c r="D1008" s="50" t="s">
        <v>999</v>
      </c>
      <c r="E1008" s="51"/>
      <c r="F1008" s="52">
        <v>2</v>
      </c>
      <c r="G1008" s="52">
        <v>7</v>
      </c>
      <c r="H1008" s="52"/>
      <c r="I1008" s="52"/>
      <c r="J1008" s="52"/>
      <c r="K1008" s="53">
        <f t="shared" ref="K1008:K1015" si="141">VLOOKUP(D1008,Porte2026Geral,24,FALSE)</f>
        <v>2695.3</v>
      </c>
      <c r="L1008" s="53">
        <f t="shared" ref="L1008:L1015" si="142">ROUND(C1008*K1008,2)</f>
        <v>2695.3</v>
      </c>
      <c r="M1008" s="53">
        <f>IF(E1008&gt;0,ROUND(E1008*UCO!$A$14,2),0)</f>
        <v>0</v>
      </c>
      <c r="N1008" s="53">
        <f>IF(I1008&gt;0,ROUND(I1008*Filme!$B$3,2),0)</f>
        <v>0</v>
      </c>
      <c r="O1008" s="53">
        <f t="shared" ref="O1008:O1015" si="143">ROUND(L1008+M1008+N1008,2)</f>
        <v>2695.3</v>
      </c>
    </row>
    <row r="1009" spans="1:15">
      <c r="A1009" s="48">
        <v>30705029</v>
      </c>
      <c r="B1009" s="48" t="s">
        <v>1054</v>
      </c>
      <c r="C1009" s="49">
        <v>1</v>
      </c>
      <c r="D1009" s="50" t="s">
        <v>999</v>
      </c>
      <c r="E1009" s="51"/>
      <c r="F1009" s="52">
        <v>2</v>
      </c>
      <c r="G1009" s="52">
        <v>7</v>
      </c>
      <c r="H1009" s="52"/>
      <c r="I1009" s="52"/>
      <c r="J1009" s="52"/>
      <c r="K1009" s="53">
        <f t="shared" si="141"/>
        <v>2695.3</v>
      </c>
      <c r="L1009" s="53">
        <f t="shared" si="142"/>
        <v>2695.3</v>
      </c>
      <c r="M1009" s="53">
        <f>IF(E1009&gt;0,ROUND(E1009*UCO!$A$14,2),0)</f>
        <v>0</v>
      </c>
      <c r="N1009" s="53">
        <f>IF(I1009&gt;0,ROUND(I1009*Filme!$B$3,2),0)</f>
        <v>0</v>
      </c>
      <c r="O1009" s="53">
        <f t="shared" si="143"/>
        <v>2695.3</v>
      </c>
    </row>
    <row r="1010" spans="1:15" ht="22.5">
      <c r="A1010" s="48">
        <v>30705037</v>
      </c>
      <c r="B1010" s="48" t="s">
        <v>1055</v>
      </c>
      <c r="C1010" s="49">
        <v>1</v>
      </c>
      <c r="D1010" s="50" t="s">
        <v>999</v>
      </c>
      <c r="E1010" s="51"/>
      <c r="F1010" s="52">
        <v>2</v>
      </c>
      <c r="G1010" s="52">
        <v>7</v>
      </c>
      <c r="H1010" s="52"/>
      <c r="I1010" s="52"/>
      <c r="J1010" s="52"/>
      <c r="K1010" s="53">
        <f t="shared" si="141"/>
        <v>2695.3</v>
      </c>
      <c r="L1010" s="53">
        <f t="shared" si="142"/>
        <v>2695.3</v>
      </c>
      <c r="M1010" s="53">
        <f>IF(E1010&gt;0,ROUND(E1010*UCO!$A$14,2),0)</f>
        <v>0</v>
      </c>
      <c r="N1010" s="53">
        <f>IF(I1010&gt;0,ROUND(I1010*Filme!$B$3,2),0)</f>
        <v>0</v>
      </c>
      <c r="O1010" s="53">
        <f t="shared" si="143"/>
        <v>2695.3</v>
      </c>
    </row>
    <row r="1011" spans="1:15" ht="22.5">
      <c r="A1011" s="48">
        <v>30705045</v>
      </c>
      <c r="B1011" s="48" t="s">
        <v>1056</v>
      </c>
      <c r="C1011" s="49">
        <v>1</v>
      </c>
      <c r="D1011" s="50" t="s">
        <v>999</v>
      </c>
      <c r="E1011" s="51"/>
      <c r="F1011" s="52">
        <v>2</v>
      </c>
      <c r="G1011" s="52">
        <v>7</v>
      </c>
      <c r="H1011" s="52"/>
      <c r="I1011" s="52"/>
      <c r="J1011" s="52"/>
      <c r="K1011" s="53">
        <f t="shared" si="141"/>
        <v>2695.3</v>
      </c>
      <c r="L1011" s="53">
        <f t="shared" si="142"/>
        <v>2695.3</v>
      </c>
      <c r="M1011" s="53">
        <f>IF(E1011&gt;0,ROUND(E1011*UCO!$A$14,2),0)</f>
        <v>0</v>
      </c>
      <c r="N1011" s="53">
        <f>IF(I1011&gt;0,ROUND(I1011*Filme!$B$3,2),0)</f>
        <v>0</v>
      </c>
      <c r="O1011" s="53">
        <f t="shared" si="143"/>
        <v>2695.3</v>
      </c>
    </row>
    <row r="1012" spans="1:15">
      <c r="A1012" s="48">
        <v>30705053</v>
      </c>
      <c r="B1012" s="48" t="s">
        <v>1057</v>
      </c>
      <c r="C1012" s="49">
        <v>1</v>
      </c>
      <c r="D1012" s="50" t="s">
        <v>999</v>
      </c>
      <c r="E1012" s="51"/>
      <c r="F1012" s="52">
        <v>2</v>
      </c>
      <c r="G1012" s="52">
        <v>7</v>
      </c>
      <c r="H1012" s="52"/>
      <c r="I1012" s="52"/>
      <c r="J1012" s="52"/>
      <c r="K1012" s="53">
        <f t="shared" si="141"/>
        <v>2695.3</v>
      </c>
      <c r="L1012" s="53">
        <f t="shared" si="142"/>
        <v>2695.3</v>
      </c>
      <c r="M1012" s="53">
        <f>IF(E1012&gt;0,ROUND(E1012*UCO!$A$14,2),0)</f>
        <v>0</v>
      </c>
      <c r="N1012" s="53">
        <f>IF(I1012&gt;0,ROUND(I1012*Filme!$B$3,2),0)</f>
        <v>0</v>
      </c>
      <c r="O1012" s="53">
        <f t="shared" si="143"/>
        <v>2695.3</v>
      </c>
    </row>
    <row r="1013" spans="1:15">
      <c r="A1013" s="48">
        <v>30705061</v>
      </c>
      <c r="B1013" s="48" t="s">
        <v>1058</v>
      </c>
      <c r="C1013" s="49">
        <v>1</v>
      </c>
      <c r="D1013" s="50" t="s">
        <v>999</v>
      </c>
      <c r="E1013" s="51"/>
      <c r="F1013" s="52">
        <v>2</v>
      </c>
      <c r="G1013" s="52">
        <v>7</v>
      </c>
      <c r="H1013" s="52"/>
      <c r="I1013" s="52"/>
      <c r="J1013" s="52"/>
      <c r="K1013" s="53">
        <f t="shared" si="141"/>
        <v>2695.3</v>
      </c>
      <c r="L1013" s="53">
        <f t="shared" si="142"/>
        <v>2695.3</v>
      </c>
      <c r="M1013" s="53">
        <f>IF(E1013&gt;0,ROUND(E1013*UCO!$A$14,2),0)</f>
        <v>0</v>
      </c>
      <c r="N1013" s="53">
        <f>IF(I1013&gt;0,ROUND(I1013*Filme!$B$3,2),0)</f>
        <v>0</v>
      </c>
      <c r="O1013" s="53">
        <f t="shared" si="143"/>
        <v>2695.3</v>
      </c>
    </row>
    <row r="1014" spans="1:15" ht="22.5">
      <c r="A1014" s="48">
        <v>30705070</v>
      </c>
      <c r="B1014" s="48" t="s">
        <v>1059</v>
      </c>
      <c r="C1014" s="49">
        <v>1</v>
      </c>
      <c r="D1014" s="50" t="s">
        <v>999</v>
      </c>
      <c r="E1014" s="51"/>
      <c r="F1014" s="52">
        <v>2</v>
      </c>
      <c r="G1014" s="52">
        <v>7</v>
      </c>
      <c r="H1014" s="52"/>
      <c r="I1014" s="52"/>
      <c r="J1014" s="52"/>
      <c r="K1014" s="53">
        <f t="shared" si="141"/>
        <v>2695.3</v>
      </c>
      <c r="L1014" s="53">
        <f t="shared" si="142"/>
        <v>2695.3</v>
      </c>
      <c r="M1014" s="53">
        <f>IF(E1014&gt;0,ROUND(E1014*UCO!$A$14,2),0)</f>
        <v>0</v>
      </c>
      <c r="N1014" s="53">
        <f>IF(I1014&gt;0,ROUND(I1014*Filme!$B$3,2),0)</f>
        <v>0</v>
      </c>
      <c r="O1014" s="53">
        <f t="shared" si="143"/>
        <v>2695.3</v>
      </c>
    </row>
    <row r="1015" spans="1:15">
      <c r="A1015" s="48">
        <v>30705100</v>
      </c>
      <c r="B1015" s="48" t="s">
        <v>1060</v>
      </c>
      <c r="C1015" s="49">
        <v>1</v>
      </c>
      <c r="D1015" s="50" t="s">
        <v>999</v>
      </c>
      <c r="E1015" s="51"/>
      <c r="F1015" s="52">
        <v>2</v>
      </c>
      <c r="G1015" s="52">
        <v>7</v>
      </c>
      <c r="H1015" s="52"/>
      <c r="I1015" s="52"/>
      <c r="J1015" s="52"/>
      <c r="K1015" s="53">
        <f t="shared" si="141"/>
        <v>2695.3</v>
      </c>
      <c r="L1015" s="53">
        <f t="shared" si="142"/>
        <v>2695.3</v>
      </c>
      <c r="M1015" s="53">
        <f>IF(E1015&gt;0,ROUND(E1015*UCO!$A$14,2),0)</f>
        <v>0</v>
      </c>
      <c r="N1015" s="53">
        <f>IF(I1015&gt;0,ROUND(I1015*Filme!$B$3,2),0)</f>
        <v>0</v>
      </c>
      <c r="O1015" s="53">
        <f t="shared" si="143"/>
        <v>2695.3</v>
      </c>
    </row>
    <row r="1016" spans="1:15" ht="33.75" customHeight="1">
      <c r="A1016" s="131" t="s">
        <v>1061</v>
      </c>
      <c r="B1016" s="132"/>
      <c r="C1016" s="132"/>
      <c r="D1016" s="132"/>
      <c r="E1016" s="132"/>
      <c r="F1016" s="132"/>
      <c r="G1016" s="132"/>
      <c r="H1016" s="132"/>
      <c r="I1016" s="132"/>
      <c r="J1016" s="132"/>
      <c r="K1016" s="132"/>
      <c r="L1016" s="132"/>
      <c r="M1016" s="132"/>
      <c r="N1016" s="132"/>
      <c r="O1016" s="132"/>
    </row>
    <row r="1017" spans="1:15">
      <c r="A1017" s="48">
        <v>30706017</v>
      </c>
      <c r="B1017" s="48" t="s">
        <v>1062</v>
      </c>
      <c r="C1017" s="49">
        <v>1</v>
      </c>
      <c r="D1017" s="50" t="s">
        <v>999</v>
      </c>
      <c r="E1017" s="51"/>
      <c r="F1017" s="52">
        <v>3</v>
      </c>
      <c r="G1017" s="52">
        <v>6</v>
      </c>
      <c r="H1017" s="52"/>
      <c r="I1017" s="52"/>
      <c r="J1017" s="52"/>
      <c r="K1017" s="53">
        <f>VLOOKUP(D1017,Porte2026Geral,24,FALSE)</f>
        <v>2695.3</v>
      </c>
      <c r="L1017" s="53">
        <f>ROUND(C1017*K1017,2)</f>
        <v>2695.3</v>
      </c>
      <c r="M1017" s="53">
        <f>IF(E1017&gt;0,ROUND(E1017*UCO!$A$14,2),0)</f>
        <v>0</v>
      </c>
      <c r="N1017" s="53">
        <f>IF(I1017&gt;0,ROUND(I1017*Filme!$B$3,2),0)</f>
        <v>0</v>
      </c>
      <c r="O1017" s="53">
        <f>ROUND(L1017+M1017+N1017,2)</f>
        <v>2695.3</v>
      </c>
    </row>
    <row r="1018" spans="1:15">
      <c r="A1018" s="48">
        <v>30706025</v>
      </c>
      <c r="B1018" s="48" t="s">
        <v>1063</v>
      </c>
      <c r="C1018" s="49">
        <v>1</v>
      </c>
      <c r="D1018" s="50" t="s">
        <v>999</v>
      </c>
      <c r="E1018" s="51"/>
      <c r="F1018" s="52">
        <v>3</v>
      </c>
      <c r="G1018" s="52">
        <v>6</v>
      </c>
      <c r="H1018" s="52"/>
      <c r="I1018" s="52"/>
      <c r="J1018" s="52"/>
      <c r="K1018" s="53">
        <f>VLOOKUP(D1018,Porte2026Geral,24,FALSE)</f>
        <v>2695.3</v>
      </c>
      <c r="L1018" s="53">
        <f>ROUND(C1018*K1018,2)</f>
        <v>2695.3</v>
      </c>
      <c r="M1018" s="53">
        <f>IF(E1018&gt;0,ROUND(E1018*UCO!$A$14,2),0)</f>
        <v>0</v>
      </c>
      <c r="N1018" s="53">
        <f>IF(I1018&gt;0,ROUND(I1018*Filme!$B$3,2),0)</f>
        <v>0</v>
      </c>
      <c r="O1018" s="53">
        <f>ROUND(L1018+M1018+N1018,2)</f>
        <v>2695.3</v>
      </c>
    </row>
    <row r="1019" spans="1:15">
      <c r="A1019" s="48">
        <v>30706033</v>
      </c>
      <c r="B1019" s="48" t="s">
        <v>1064</v>
      </c>
      <c r="C1019" s="49">
        <v>1</v>
      </c>
      <c r="D1019" s="50" t="s">
        <v>999</v>
      </c>
      <c r="E1019" s="51"/>
      <c r="F1019" s="52">
        <v>3</v>
      </c>
      <c r="G1019" s="52">
        <v>6</v>
      </c>
      <c r="H1019" s="52"/>
      <c r="I1019" s="52"/>
      <c r="J1019" s="52"/>
      <c r="K1019" s="53">
        <f>VLOOKUP(D1019,Porte2026Geral,24,FALSE)</f>
        <v>2695.3</v>
      </c>
      <c r="L1019" s="53">
        <f>ROUND(C1019*K1019,2)</f>
        <v>2695.3</v>
      </c>
      <c r="M1019" s="53">
        <f>IF(E1019&gt;0,ROUND(E1019*UCO!$A$14,2),0)</f>
        <v>0</v>
      </c>
      <c r="N1019" s="53">
        <f>IF(I1019&gt;0,ROUND(I1019*Filme!$B$3,2),0)</f>
        <v>0</v>
      </c>
      <c r="O1019" s="53">
        <f>ROUND(L1019+M1019+N1019,2)</f>
        <v>2695.3</v>
      </c>
    </row>
    <row r="1020" spans="1:15" ht="33" customHeight="1">
      <c r="A1020" s="129" t="s">
        <v>1065</v>
      </c>
      <c r="B1020" s="130"/>
      <c r="C1020" s="130"/>
      <c r="D1020" s="130"/>
      <c r="E1020" s="130"/>
      <c r="F1020" s="130"/>
      <c r="G1020" s="130"/>
      <c r="H1020" s="130"/>
      <c r="I1020" s="130"/>
      <c r="J1020" s="130"/>
      <c r="K1020" s="130"/>
      <c r="L1020" s="130"/>
      <c r="M1020" s="130"/>
      <c r="N1020" s="130"/>
      <c r="O1020" s="130"/>
    </row>
    <row r="1021" spans="1:15" ht="27.75" customHeight="1">
      <c r="A1021" s="129" t="s">
        <v>1066</v>
      </c>
      <c r="B1021" s="130"/>
      <c r="C1021" s="130"/>
      <c r="D1021" s="130"/>
      <c r="E1021" s="130"/>
      <c r="F1021" s="130"/>
      <c r="G1021" s="130"/>
      <c r="H1021" s="130"/>
      <c r="I1021" s="130"/>
      <c r="J1021" s="130"/>
      <c r="K1021" s="130"/>
      <c r="L1021" s="130"/>
      <c r="M1021" s="130"/>
      <c r="N1021" s="130"/>
      <c r="O1021" s="130"/>
    </row>
    <row r="1022" spans="1:15" ht="33.75" customHeight="1">
      <c r="A1022" s="131" t="s">
        <v>1067</v>
      </c>
      <c r="B1022" s="132"/>
      <c r="C1022" s="132"/>
      <c r="D1022" s="132"/>
      <c r="E1022" s="132"/>
      <c r="F1022" s="132"/>
      <c r="G1022" s="132"/>
      <c r="H1022" s="132"/>
      <c r="I1022" s="132"/>
      <c r="J1022" s="132"/>
      <c r="K1022" s="132"/>
      <c r="L1022" s="132"/>
      <c r="M1022" s="132"/>
      <c r="N1022" s="132"/>
      <c r="O1022" s="132"/>
    </row>
    <row r="1023" spans="1:15">
      <c r="A1023" s="48">
        <v>30707013</v>
      </c>
      <c r="B1023" s="48" t="s">
        <v>1068</v>
      </c>
      <c r="C1023" s="49">
        <v>1</v>
      </c>
      <c r="D1023" s="50" t="s">
        <v>999</v>
      </c>
      <c r="E1023" s="51"/>
      <c r="F1023" s="52">
        <v>2</v>
      </c>
      <c r="G1023" s="52">
        <v>6</v>
      </c>
      <c r="H1023" s="52"/>
      <c r="I1023" s="52"/>
      <c r="J1023" s="52"/>
      <c r="K1023" s="53">
        <f t="shared" ref="K1023:K1028" si="144">VLOOKUP(D1023,Porte2026Geral,24,FALSE)</f>
        <v>2695.3</v>
      </c>
      <c r="L1023" s="53">
        <f t="shared" ref="L1023:L1028" si="145">ROUND(C1023*K1023,2)</f>
        <v>2695.3</v>
      </c>
      <c r="M1023" s="53">
        <f>IF(E1023&gt;0,ROUND(E1023*UCO!$A$14,2),0)</f>
        <v>0</v>
      </c>
      <c r="N1023" s="53">
        <f>IF(I1023&gt;0,ROUND(I1023*Filme!$B$3,2),0)</f>
        <v>0</v>
      </c>
      <c r="O1023" s="53">
        <f t="shared" ref="O1023:O1028" si="146">ROUND(L1023+M1023+N1023,2)</f>
        <v>2695.3</v>
      </c>
    </row>
    <row r="1024" spans="1:15">
      <c r="A1024" s="48">
        <v>30707021</v>
      </c>
      <c r="B1024" s="48" t="s">
        <v>1069</v>
      </c>
      <c r="C1024" s="49">
        <v>1</v>
      </c>
      <c r="D1024" s="50" t="s">
        <v>999</v>
      </c>
      <c r="E1024" s="51"/>
      <c r="F1024" s="52">
        <v>3</v>
      </c>
      <c r="G1024" s="52">
        <v>6</v>
      </c>
      <c r="H1024" s="52"/>
      <c r="I1024" s="52"/>
      <c r="J1024" s="52"/>
      <c r="K1024" s="53">
        <f t="shared" si="144"/>
        <v>2695.3</v>
      </c>
      <c r="L1024" s="53">
        <f t="shared" si="145"/>
        <v>2695.3</v>
      </c>
      <c r="M1024" s="53">
        <f>IF(E1024&gt;0,ROUND(E1024*UCO!$A$14,2),0)</f>
        <v>0</v>
      </c>
      <c r="N1024" s="53">
        <f>IF(I1024&gt;0,ROUND(I1024*Filme!$B$3,2),0)</f>
        <v>0</v>
      </c>
      <c r="O1024" s="53">
        <f t="shared" si="146"/>
        <v>2695.3</v>
      </c>
    </row>
    <row r="1025" spans="1:15">
      <c r="A1025" s="48">
        <v>30707030</v>
      </c>
      <c r="B1025" s="48" t="s">
        <v>1070</v>
      </c>
      <c r="C1025" s="49">
        <v>1</v>
      </c>
      <c r="D1025" s="50" t="s">
        <v>999</v>
      </c>
      <c r="E1025" s="51"/>
      <c r="F1025" s="52">
        <v>3</v>
      </c>
      <c r="G1025" s="52">
        <v>6</v>
      </c>
      <c r="H1025" s="52"/>
      <c r="I1025" s="52"/>
      <c r="J1025" s="52"/>
      <c r="K1025" s="53">
        <f t="shared" si="144"/>
        <v>2695.3</v>
      </c>
      <c r="L1025" s="53">
        <f t="shared" si="145"/>
        <v>2695.3</v>
      </c>
      <c r="M1025" s="53">
        <f>IF(E1025&gt;0,ROUND(E1025*UCO!$A$14,2),0)</f>
        <v>0</v>
      </c>
      <c r="N1025" s="53">
        <f>IF(I1025&gt;0,ROUND(I1025*Filme!$B$3,2),0)</f>
        <v>0</v>
      </c>
      <c r="O1025" s="53">
        <f t="shared" si="146"/>
        <v>2695.3</v>
      </c>
    </row>
    <row r="1026" spans="1:15">
      <c r="A1026" s="48">
        <v>30707048</v>
      </c>
      <c r="B1026" s="48" t="s">
        <v>1071</v>
      </c>
      <c r="C1026" s="49">
        <v>1</v>
      </c>
      <c r="D1026" s="50" t="s">
        <v>999</v>
      </c>
      <c r="E1026" s="51"/>
      <c r="F1026" s="52">
        <v>2</v>
      </c>
      <c r="G1026" s="52">
        <v>6</v>
      </c>
      <c r="H1026" s="52"/>
      <c r="I1026" s="52"/>
      <c r="J1026" s="52"/>
      <c r="K1026" s="53">
        <f t="shared" si="144"/>
        <v>2695.3</v>
      </c>
      <c r="L1026" s="53">
        <f t="shared" si="145"/>
        <v>2695.3</v>
      </c>
      <c r="M1026" s="53">
        <f>IF(E1026&gt;0,ROUND(E1026*UCO!$A$14,2),0)</f>
        <v>0</v>
      </c>
      <c r="N1026" s="53">
        <f>IF(I1026&gt;0,ROUND(I1026*Filme!$B$3,2),0)</f>
        <v>0</v>
      </c>
      <c r="O1026" s="53">
        <f t="shared" si="146"/>
        <v>2695.3</v>
      </c>
    </row>
    <row r="1027" spans="1:15">
      <c r="A1027" s="48">
        <v>30707056</v>
      </c>
      <c r="B1027" s="48" t="s">
        <v>1072</v>
      </c>
      <c r="C1027" s="49">
        <v>1</v>
      </c>
      <c r="D1027" s="50" t="s">
        <v>999</v>
      </c>
      <c r="E1027" s="51"/>
      <c r="F1027" s="52">
        <v>3</v>
      </c>
      <c r="G1027" s="52">
        <v>6</v>
      </c>
      <c r="H1027" s="52"/>
      <c r="I1027" s="52"/>
      <c r="J1027" s="52"/>
      <c r="K1027" s="53">
        <f t="shared" si="144"/>
        <v>2695.3</v>
      </c>
      <c r="L1027" s="53">
        <f t="shared" si="145"/>
        <v>2695.3</v>
      </c>
      <c r="M1027" s="53">
        <f>IF(E1027&gt;0,ROUND(E1027*UCO!$A$14,2),0)</f>
        <v>0</v>
      </c>
      <c r="N1027" s="53">
        <f>IF(I1027&gt;0,ROUND(I1027*Filme!$B$3,2),0)</f>
        <v>0</v>
      </c>
      <c r="O1027" s="53">
        <f t="shared" si="146"/>
        <v>2695.3</v>
      </c>
    </row>
    <row r="1028" spans="1:15">
      <c r="A1028" s="48">
        <v>30707064</v>
      </c>
      <c r="B1028" s="48" t="s">
        <v>1073</v>
      </c>
      <c r="C1028" s="49">
        <v>1</v>
      </c>
      <c r="D1028" s="50" t="s">
        <v>999</v>
      </c>
      <c r="E1028" s="51"/>
      <c r="F1028" s="52">
        <v>2</v>
      </c>
      <c r="G1028" s="52">
        <v>6</v>
      </c>
      <c r="H1028" s="52"/>
      <c r="I1028" s="52"/>
      <c r="J1028" s="52"/>
      <c r="K1028" s="53">
        <f t="shared" si="144"/>
        <v>2695.3</v>
      </c>
      <c r="L1028" s="53">
        <f t="shared" si="145"/>
        <v>2695.3</v>
      </c>
      <c r="M1028" s="53">
        <f>IF(E1028&gt;0,ROUND(E1028*UCO!$A$14,2),0)</f>
        <v>0</v>
      </c>
      <c r="N1028" s="53">
        <f>IF(I1028&gt;0,ROUND(I1028*Filme!$B$3,2),0)</f>
        <v>0</v>
      </c>
      <c r="O1028" s="53">
        <f t="shared" si="146"/>
        <v>2695.3</v>
      </c>
    </row>
    <row r="1029" spans="1:15" ht="27.75" customHeight="1">
      <c r="A1029" s="131" t="s">
        <v>1074</v>
      </c>
      <c r="B1029" s="132"/>
      <c r="C1029" s="132"/>
      <c r="D1029" s="132"/>
      <c r="E1029" s="132"/>
      <c r="F1029" s="132"/>
      <c r="G1029" s="132"/>
      <c r="H1029" s="132"/>
      <c r="I1029" s="132"/>
      <c r="J1029" s="132"/>
      <c r="K1029" s="132"/>
      <c r="L1029" s="132"/>
      <c r="M1029" s="132"/>
      <c r="N1029" s="132"/>
      <c r="O1029" s="132"/>
    </row>
    <row r="1030" spans="1:15">
      <c r="A1030" s="48">
        <v>30709016</v>
      </c>
      <c r="B1030" s="48" t="s">
        <v>1075</v>
      </c>
      <c r="C1030" s="49">
        <v>1</v>
      </c>
      <c r="D1030" s="50" t="s">
        <v>53</v>
      </c>
      <c r="E1030" s="51"/>
      <c r="F1030" s="52"/>
      <c r="G1030" s="52">
        <v>2</v>
      </c>
      <c r="H1030" s="52"/>
      <c r="I1030" s="52"/>
      <c r="J1030" s="52"/>
      <c r="K1030" s="53">
        <f>VLOOKUP(D1030,Porte2026Geral,24,FALSE)</f>
        <v>144.19999999999999</v>
      </c>
      <c r="L1030" s="53">
        <f>ROUND(C1030*K1030,2)</f>
        <v>144.19999999999999</v>
      </c>
      <c r="M1030" s="53">
        <f>IF(E1030&gt;0,ROUND(E1030*UCO!$A$14,2),0)</f>
        <v>0</v>
      </c>
      <c r="N1030" s="53">
        <f>IF(I1030&gt;0,ROUND(I1030*Filme!$B$3,2),0)</f>
        <v>0</v>
      </c>
      <c r="O1030" s="53">
        <f>ROUND(L1030+M1030+N1030,2)</f>
        <v>144.19999999999999</v>
      </c>
    </row>
    <row r="1031" spans="1:15">
      <c r="A1031" s="48">
        <v>30709024</v>
      </c>
      <c r="B1031" s="48" t="s">
        <v>1076</v>
      </c>
      <c r="C1031" s="49">
        <v>1</v>
      </c>
      <c r="D1031" s="50" t="s">
        <v>134</v>
      </c>
      <c r="E1031" s="51"/>
      <c r="F1031" s="52"/>
      <c r="G1031" s="52">
        <v>1</v>
      </c>
      <c r="H1031" s="52"/>
      <c r="I1031" s="52"/>
      <c r="J1031" s="52"/>
      <c r="K1031" s="53">
        <f>VLOOKUP(D1031,Porte2026Geral,24,FALSE)</f>
        <v>32.78</v>
      </c>
      <c r="L1031" s="53">
        <f>ROUND(C1031*K1031,2)</f>
        <v>32.78</v>
      </c>
      <c r="M1031" s="53">
        <f>IF(E1031&gt;0,ROUND(E1031*UCO!$A$14,2),0)</f>
        <v>0</v>
      </c>
      <c r="N1031" s="53">
        <f>IF(I1031&gt;0,ROUND(I1031*Filme!$B$3,2),0)</f>
        <v>0</v>
      </c>
      <c r="O1031" s="53">
        <f>ROUND(L1031+M1031+N1031,2)</f>
        <v>32.78</v>
      </c>
    </row>
    <row r="1032" spans="1:15">
      <c r="A1032" s="48">
        <v>30709032</v>
      </c>
      <c r="B1032" s="48" t="s">
        <v>1077</v>
      </c>
      <c r="C1032" s="49">
        <v>1</v>
      </c>
      <c r="D1032" s="50" t="s">
        <v>65</v>
      </c>
      <c r="E1032" s="51"/>
      <c r="F1032" s="52"/>
      <c r="G1032" s="52">
        <v>1</v>
      </c>
      <c r="H1032" s="52"/>
      <c r="I1032" s="52"/>
      <c r="J1032" s="52"/>
      <c r="K1032" s="53">
        <f>VLOOKUP(D1032,Porte2026Geral,24,FALSE)</f>
        <v>65.56</v>
      </c>
      <c r="L1032" s="53">
        <f>ROUND(C1032*K1032,2)</f>
        <v>65.56</v>
      </c>
      <c r="M1032" s="53">
        <f>IF(E1032&gt;0,ROUND(E1032*UCO!$A$14,2),0)</f>
        <v>0</v>
      </c>
      <c r="N1032" s="53">
        <f>IF(I1032&gt;0,ROUND(I1032*Filme!$B$3,2),0)</f>
        <v>0</v>
      </c>
      <c r="O1032" s="53">
        <f>ROUND(L1032+M1032+N1032,2)</f>
        <v>65.56</v>
      </c>
    </row>
    <row r="1033" spans="1:15" ht="30" customHeight="1">
      <c r="A1033" s="131" t="s">
        <v>1078</v>
      </c>
      <c r="B1033" s="132"/>
      <c r="C1033" s="132"/>
      <c r="D1033" s="132"/>
      <c r="E1033" s="132"/>
      <c r="F1033" s="132"/>
      <c r="G1033" s="132"/>
      <c r="H1033" s="132"/>
      <c r="I1033" s="132"/>
      <c r="J1033" s="132"/>
      <c r="K1033" s="132"/>
      <c r="L1033" s="132"/>
      <c r="M1033" s="132"/>
      <c r="N1033" s="132"/>
      <c r="O1033" s="132"/>
    </row>
    <row r="1034" spans="1:15">
      <c r="A1034" s="48">
        <v>30710014</v>
      </c>
      <c r="B1034" s="48" t="s">
        <v>1079</v>
      </c>
      <c r="C1034" s="49">
        <v>1</v>
      </c>
      <c r="D1034" s="50" t="s">
        <v>102</v>
      </c>
      <c r="E1034" s="51"/>
      <c r="F1034" s="52"/>
      <c r="G1034" s="52">
        <v>1</v>
      </c>
      <c r="H1034" s="52"/>
      <c r="I1034" s="52"/>
      <c r="J1034" s="52"/>
      <c r="K1034" s="53">
        <f>VLOOKUP(D1034,Porte2026Geral,24,FALSE)</f>
        <v>183.5</v>
      </c>
      <c r="L1034" s="53">
        <f>ROUND(C1034*K1034,2)</f>
        <v>183.5</v>
      </c>
      <c r="M1034" s="53">
        <f>IF(E1034&gt;0,ROUND(E1034*UCO!$A$14,2),0)</f>
        <v>0</v>
      </c>
      <c r="N1034" s="53">
        <f>IF(I1034&gt;0,ROUND(I1034*Filme!$B$3,2),0)</f>
        <v>0</v>
      </c>
      <c r="O1034" s="53">
        <f>ROUND(L1034+M1034+N1034,2)</f>
        <v>183.5</v>
      </c>
    </row>
    <row r="1035" spans="1:15">
      <c r="A1035" s="48">
        <v>30710022</v>
      </c>
      <c r="B1035" s="48" t="s">
        <v>1080</v>
      </c>
      <c r="C1035" s="49">
        <v>1</v>
      </c>
      <c r="D1035" s="50" t="s">
        <v>102</v>
      </c>
      <c r="E1035" s="51"/>
      <c r="F1035" s="52">
        <v>1</v>
      </c>
      <c r="G1035" s="52">
        <v>2</v>
      </c>
      <c r="H1035" s="52"/>
      <c r="I1035" s="52"/>
      <c r="J1035" s="52"/>
      <c r="K1035" s="53">
        <f>VLOOKUP(D1035,Porte2026Geral,24,FALSE)</f>
        <v>183.5</v>
      </c>
      <c r="L1035" s="53">
        <f>ROUND(C1035*K1035,2)</f>
        <v>183.5</v>
      </c>
      <c r="M1035" s="53">
        <f>IF(E1035&gt;0,ROUND(E1035*UCO!$A$14,2),0)</f>
        <v>0</v>
      </c>
      <c r="N1035" s="53">
        <f>IF(I1035&gt;0,ROUND(I1035*Filme!$B$3,2),0)</f>
        <v>0</v>
      </c>
      <c r="O1035" s="53">
        <f>ROUND(L1035+M1035+N1035,2)</f>
        <v>183.5</v>
      </c>
    </row>
    <row r="1036" spans="1:15">
      <c r="A1036" s="48">
        <v>30710030</v>
      </c>
      <c r="B1036" s="48" t="s">
        <v>1081</v>
      </c>
      <c r="C1036" s="49">
        <v>1</v>
      </c>
      <c r="D1036" s="50" t="s">
        <v>70</v>
      </c>
      <c r="E1036" s="51"/>
      <c r="F1036" s="52">
        <v>1</v>
      </c>
      <c r="G1036" s="52">
        <v>2</v>
      </c>
      <c r="H1036" s="52"/>
      <c r="I1036" s="52"/>
      <c r="J1036" s="52"/>
      <c r="K1036" s="53">
        <f>VLOOKUP(D1036,Porte2026Geral,24,FALSE)</f>
        <v>209.71</v>
      </c>
      <c r="L1036" s="53">
        <f>ROUND(C1036*K1036,2)</f>
        <v>209.71</v>
      </c>
      <c r="M1036" s="53">
        <f>IF(E1036&gt;0,ROUND(E1036*UCO!$A$14,2),0)</f>
        <v>0</v>
      </c>
      <c r="N1036" s="53">
        <f>IF(I1036&gt;0,ROUND(I1036*Filme!$B$3,2),0)</f>
        <v>0</v>
      </c>
      <c r="O1036" s="53">
        <f>ROUND(L1036+M1036+N1036,2)</f>
        <v>209.71</v>
      </c>
    </row>
    <row r="1037" spans="1:15">
      <c r="A1037" s="48">
        <v>30710049</v>
      </c>
      <c r="B1037" s="48" t="s">
        <v>1082</v>
      </c>
      <c r="C1037" s="49">
        <v>1</v>
      </c>
      <c r="D1037" s="50" t="s">
        <v>333</v>
      </c>
      <c r="E1037" s="51"/>
      <c r="F1037" s="52">
        <v>1</v>
      </c>
      <c r="G1037" s="52">
        <v>3</v>
      </c>
      <c r="H1037" s="52"/>
      <c r="I1037" s="52"/>
      <c r="J1037" s="52"/>
      <c r="K1037" s="53">
        <f>VLOOKUP(D1037,Porte2026Geral,24,FALSE)</f>
        <v>417.82</v>
      </c>
      <c r="L1037" s="53">
        <f>ROUND(C1037*K1037,2)</f>
        <v>417.82</v>
      </c>
      <c r="M1037" s="53">
        <f>IF(E1037&gt;0,ROUND(E1037*UCO!$A$14,2),0)</f>
        <v>0</v>
      </c>
      <c r="N1037" s="53">
        <f>IF(I1037&gt;0,ROUND(I1037*Filme!$B$3,2),0)</f>
        <v>0</v>
      </c>
      <c r="O1037" s="53">
        <f>ROUND(L1037+M1037+N1037,2)</f>
        <v>417.82</v>
      </c>
    </row>
    <row r="1038" spans="1:15">
      <c r="A1038" s="48">
        <v>30710057</v>
      </c>
      <c r="B1038" s="48" t="s">
        <v>1083</v>
      </c>
      <c r="C1038" s="49">
        <v>1</v>
      </c>
      <c r="D1038" s="50" t="s">
        <v>102</v>
      </c>
      <c r="E1038" s="51"/>
      <c r="F1038" s="52"/>
      <c r="G1038" s="52">
        <v>2</v>
      </c>
      <c r="H1038" s="52"/>
      <c r="I1038" s="52"/>
      <c r="J1038" s="52"/>
      <c r="K1038" s="53">
        <f>VLOOKUP(D1038,Porte2026Geral,24,FALSE)</f>
        <v>183.5</v>
      </c>
      <c r="L1038" s="53">
        <f>ROUND(C1038*K1038,2)</f>
        <v>183.5</v>
      </c>
      <c r="M1038" s="53">
        <f>IF(E1038&gt;0,ROUND(E1038*UCO!$A$14,2),0)</f>
        <v>0</v>
      </c>
      <c r="N1038" s="53">
        <f>IF(I1038&gt;0,ROUND(I1038*Filme!$B$3,2),0)</f>
        <v>0</v>
      </c>
      <c r="O1038" s="53">
        <f>ROUND(L1038+M1038+N1038,2)</f>
        <v>183.5</v>
      </c>
    </row>
    <row r="1039" spans="1:15" ht="30.75" customHeight="1">
      <c r="A1039" s="131" t="s">
        <v>1084</v>
      </c>
      <c r="B1039" s="132"/>
      <c r="C1039" s="132"/>
      <c r="D1039" s="132"/>
      <c r="E1039" s="132"/>
      <c r="F1039" s="132"/>
      <c r="G1039" s="132"/>
      <c r="H1039" s="132"/>
      <c r="I1039" s="132"/>
      <c r="J1039" s="132"/>
      <c r="K1039" s="132"/>
      <c r="L1039" s="132"/>
      <c r="M1039" s="132"/>
      <c r="N1039" s="132"/>
      <c r="O1039" s="132"/>
    </row>
    <row r="1040" spans="1:15">
      <c r="A1040" s="48">
        <v>30711010</v>
      </c>
      <c r="B1040" s="48" t="s">
        <v>1085</v>
      </c>
      <c r="C1040" s="49">
        <v>1</v>
      </c>
      <c r="D1040" s="50" t="s">
        <v>129</v>
      </c>
      <c r="E1040" s="51"/>
      <c r="F1040" s="52"/>
      <c r="G1040" s="52">
        <v>0</v>
      </c>
      <c r="H1040" s="52"/>
      <c r="I1040" s="52"/>
      <c r="J1040" s="52"/>
      <c r="K1040" s="53">
        <f>VLOOKUP(D1040,Porte2026Geral,24,FALSE)</f>
        <v>16.38</v>
      </c>
      <c r="L1040" s="53">
        <f>ROUND(C1040*K1040,2)</f>
        <v>16.38</v>
      </c>
      <c r="M1040" s="53">
        <f>IF(E1040&gt;0,ROUND(E1040*UCO!$A$14,2),0)</f>
        <v>0</v>
      </c>
      <c r="N1040" s="53">
        <f>IF(I1040&gt;0,ROUND(I1040*Filme!$B$3,2),0)</f>
        <v>0</v>
      </c>
      <c r="O1040" s="53">
        <f>ROUND(L1040+M1040+N1040,2)</f>
        <v>16.38</v>
      </c>
    </row>
    <row r="1041" spans="1:15">
      <c r="A1041" s="48">
        <v>30711029</v>
      </c>
      <c r="B1041" s="48" t="s">
        <v>1086</v>
      </c>
      <c r="C1041" s="49">
        <v>1</v>
      </c>
      <c r="D1041" s="50" t="s">
        <v>134</v>
      </c>
      <c r="E1041" s="51"/>
      <c r="F1041" s="52"/>
      <c r="G1041" s="52">
        <v>0</v>
      </c>
      <c r="H1041" s="52"/>
      <c r="I1041" s="52"/>
      <c r="J1041" s="52"/>
      <c r="K1041" s="53">
        <f>VLOOKUP(D1041,Porte2026Geral,24,FALSE)</f>
        <v>32.78</v>
      </c>
      <c r="L1041" s="53">
        <f>ROUND(C1041*K1041,2)</f>
        <v>32.78</v>
      </c>
      <c r="M1041" s="53">
        <f>IF(E1041&gt;0,ROUND(E1041*UCO!$A$14,2),0)</f>
        <v>0</v>
      </c>
      <c r="N1041" s="53">
        <f>IF(I1041&gt;0,ROUND(I1041*Filme!$B$3,2),0)</f>
        <v>0</v>
      </c>
      <c r="O1041" s="53">
        <f>ROUND(L1041+M1041+N1041,2)</f>
        <v>32.78</v>
      </c>
    </row>
    <row r="1042" spans="1:15">
      <c r="A1042" s="48">
        <v>30711037</v>
      </c>
      <c r="B1042" s="48" t="s">
        <v>1087</v>
      </c>
      <c r="C1042" s="49">
        <v>1</v>
      </c>
      <c r="D1042" s="50" t="s">
        <v>129</v>
      </c>
      <c r="E1042" s="51"/>
      <c r="F1042" s="52"/>
      <c r="G1042" s="52">
        <v>0</v>
      </c>
      <c r="H1042" s="52"/>
      <c r="I1042" s="52"/>
      <c r="J1042" s="52"/>
      <c r="K1042" s="53">
        <f>VLOOKUP(D1042,Porte2026Geral,24,FALSE)</f>
        <v>16.38</v>
      </c>
      <c r="L1042" s="53">
        <f>ROUND(C1042*K1042,2)</f>
        <v>16.38</v>
      </c>
      <c r="M1042" s="53">
        <f>IF(E1042&gt;0,ROUND(E1042*UCO!$A$14,2),0)</f>
        <v>0</v>
      </c>
      <c r="N1042" s="53">
        <f>IF(I1042&gt;0,ROUND(I1042*Filme!$B$3,2),0)</f>
        <v>0</v>
      </c>
      <c r="O1042" s="53">
        <f>ROUND(L1042+M1042+N1042,2)</f>
        <v>16.38</v>
      </c>
    </row>
    <row r="1043" spans="1:15" ht="30" customHeight="1">
      <c r="A1043" s="131" t="s">
        <v>1088</v>
      </c>
      <c r="B1043" s="132"/>
      <c r="C1043" s="132"/>
      <c r="D1043" s="132"/>
      <c r="E1043" s="132"/>
      <c r="F1043" s="132"/>
      <c r="G1043" s="132"/>
      <c r="H1043" s="132"/>
      <c r="I1043" s="132"/>
      <c r="J1043" s="132"/>
      <c r="K1043" s="132"/>
      <c r="L1043" s="132"/>
      <c r="M1043" s="132"/>
      <c r="N1043" s="132"/>
      <c r="O1043" s="132"/>
    </row>
    <row r="1044" spans="1:15">
      <c r="A1044" s="48">
        <v>30712017</v>
      </c>
      <c r="B1044" s="48" t="s">
        <v>1089</v>
      </c>
      <c r="C1044" s="49">
        <v>1</v>
      </c>
      <c r="D1044" s="50" t="s">
        <v>134</v>
      </c>
      <c r="E1044" s="51"/>
      <c r="F1044" s="52"/>
      <c r="G1044" s="52">
        <v>0</v>
      </c>
      <c r="H1044" s="52"/>
      <c r="I1044" s="52"/>
      <c r="J1044" s="52"/>
      <c r="K1044" s="53">
        <f t="shared" ref="K1044:K1057" si="147">VLOOKUP(D1044,Porte2026Geral,24,FALSE)</f>
        <v>32.78</v>
      </c>
      <c r="L1044" s="53">
        <f t="shared" ref="L1044:L1057" si="148">ROUND(C1044*K1044,2)</f>
        <v>32.78</v>
      </c>
      <c r="M1044" s="53">
        <f>IF(E1044&gt;0,ROUND(E1044*UCO!$A$14,2),0)</f>
        <v>0</v>
      </c>
      <c r="N1044" s="53">
        <f>IF(I1044&gt;0,ROUND(I1044*Filme!$B$3,2),0)</f>
        <v>0</v>
      </c>
      <c r="O1044" s="53">
        <f t="shared" ref="O1044:O1057" si="149">ROUND(L1044+M1044+N1044,2)</f>
        <v>32.78</v>
      </c>
    </row>
    <row r="1045" spans="1:15">
      <c r="A1045" s="48">
        <v>30712025</v>
      </c>
      <c r="B1045" s="48" t="s">
        <v>1090</v>
      </c>
      <c r="C1045" s="49">
        <v>1</v>
      </c>
      <c r="D1045" s="50" t="s">
        <v>134</v>
      </c>
      <c r="E1045" s="51"/>
      <c r="F1045" s="52"/>
      <c r="G1045" s="52">
        <v>0</v>
      </c>
      <c r="H1045" s="52"/>
      <c r="I1045" s="52"/>
      <c r="J1045" s="52"/>
      <c r="K1045" s="53">
        <f t="shared" si="147"/>
        <v>32.78</v>
      </c>
      <c r="L1045" s="53">
        <f t="shared" si="148"/>
        <v>32.78</v>
      </c>
      <c r="M1045" s="53">
        <f>IF(E1045&gt;0,ROUND(E1045*UCO!$A$14,2),0)</f>
        <v>0</v>
      </c>
      <c r="N1045" s="53">
        <f>IF(I1045&gt;0,ROUND(I1045*Filme!$B$3,2),0)</f>
        <v>0</v>
      </c>
      <c r="O1045" s="53">
        <f t="shared" si="149"/>
        <v>32.78</v>
      </c>
    </row>
    <row r="1046" spans="1:15">
      <c r="A1046" s="48">
        <v>30712033</v>
      </c>
      <c r="B1046" s="48" t="s">
        <v>1091</v>
      </c>
      <c r="C1046" s="49">
        <v>1</v>
      </c>
      <c r="D1046" s="50" t="s">
        <v>134</v>
      </c>
      <c r="E1046" s="51"/>
      <c r="F1046" s="52"/>
      <c r="G1046" s="52">
        <v>0</v>
      </c>
      <c r="H1046" s="52"/>
      <c r="I1046" s="52"/>
      <c r="J1046" s="52"/>
      <c r="K1046" s="53">
        <f t="shared" si="147"/>
        <v>32.78</v>
      </c>
      <c r="L1046" s="53">
        <f t="shared" si="148"/>
        <v>32.78</v>
      </c>
      <c r="M1046" s="53">
        <f>IF(E1046&gt;0,ROUND(E1046*UCO!$A$14,2),0)</f>
        <v>0</v>
      </c>
      <c r="N1046" s="53">
        <f>IF(I1046&gt;0,ROUND(I1046*Filme!$B$3,2),0)</f>
        <v>0</v>
      </c>
      <c r="O1046" s="53">
        <f t="shared" si="149"/>
        <v>32.78</v>
      </c>
    </row>
    <row r="1047" spans="1:15">
      <c r="A1047" s="48">
        <v>30712041</v>
      </c>
      <c r="B1047" s="48" t="s">
        <v>1092</v>
      </c>
      <c r="C1047" s="49">
        <v>1</v>
      </c>
      <c r="D1047" s="50" t="s">
        <v>99</v>
      </c>
      <c r="E1047" s="51"/>
      <c r="F1047" s="52"/>
      <c r="G1047" s="52">
        <v>0</v>
      </c>
      <c r="H1047" s="52"/>
      <c r="I1047" s="52"/>
      <c r="J1047" s="52"/>
      <c r="K1047" s="53">
        <f t="shared" si="147"/>
        <v>49.16</v>
      </c>
      <c r="L1047" s="53">
        <f t="shared" si="148"/>
        <v>49.16</v>
      </c>
      <c r="M1047" s="53">
        <f>IF(E1047&gt;0,ROUND(E1047*UCO!$A$14,2),0)</f>
        <v>0</v>
      </c>
      <c r="N1047" s="53">
        <f>IF(I1047&gt;0,ROUND(I1047*Filme!$B$3,2),0)</f>
        <v>0</v>
      </c>
      <c r="O1047" s="53">
        <f t="shared" si="149"/>
        <v>49.16</v>
      </c>
    </row>
    <row r="1048" spans="1:15">
      <c r="A1048" s="48">
        <v>30712050</v>
      </c>
      <c r="B1048" s="48" t="s">
        <v>1093</v>
      </c>
      <c r="C1048" s="49">
        <v>1</v>
      </c>
      <c r="D1048" s="50" t="s">
        <v>99</v>
      </c>
      <c r="E1048" s="51"/>
      <c r="F1048" s="52"/>
      <c r="G1048" s="52">
        <v>0</v>
      </c>
      <c r="H1048" s="52"/>
      <c r="I1048" s="52"/>
      <c r="J1048" s="52"/>
      <c r="K1048" s="53">
        <f t="shared" si="147"/>
        <v>49.16</v>
      </c>
      <c r="L1048" s="53">
        <f t="shared" si="148"/>
        <v>49.16</v>
      </c>
      <c r="M1048" s="53">
        <f>IF(E1048&gt;0,ROUND(E1048*UCO!$A$14,2),0)</f>
        <v>0</v>
      </c>
      <c r="N1048" s="53">
        <f>IF(I1048&gt;0,ROUND(I1048*Filme!$B$3,2),0)</f>
        <v>0</v>
      </c>
      <c r="O1048" s="53">
        <f t="shared" si="149"/>
        <v>49.16</v>
      </c>
    </row>
    <row r="1049" spans="1:15">
      <c r="A1049" s="48">
        <v>30712068</v>
      </c>
      <c r="B1049" s="48" t="s">
        <v>1094</v>
      </c>
      <c r="C1049" s="49">
        <v>1</v>
      </c>
      <c r="D1049" s="50" t="s">
        <v>99</v>
      </c>
      <c r="E1049" s="51"/>
      <c r="F1049" s="52"/>
      <c r="G1049" s="52">
        <v>0</v>
      </c>
      <c r="H1049" s="52"/>
      <c r="I1049" s="52"/>
      <c r="J1049" s="52"/>
      <c r="K1049" s="53">
        <f t="shared" si="147"/>
        <v>49.16</v>
      </c>
      <c r="L1049" s="53">
        <f t="shared" si="148"/>
        <v>49.16</v>
      </c>
      <c r="M1049" s="53">
        <f>IF(E1049&gt;0,ROUND(E1049*UCO!$A$14,2),0)</f>
        <v>0</v>
      </c>
      <c r="N1049" s="53">
        <f>IF(I1049&gt;0,ROUND(I1049*Filme!$B$3,2),0)</f>
        <v>0</v>
      </c>
      <c r="O1049" s="53">
        <f t="shared" si="149"/>
        <v>49.16</v>
      </c>
    </row>
    <row r="1050" spans="1:15">
      <c r="A1050" s="48">
        <v>30712076</v>
      </c>
      <c r="B1050" s="48" t="s">
        <v>1095</v>
      </c>
      <c r="C1050" s="49">
        <v>1</v>
      </c>
      <c r="D1050" s="50" t="s">
        <v>93</v>
      </c>
      <c r="E1050" s="51"/>
      <c r="F1050" s="52"/>
      <c r="G1050" s="52">
        <v>0</v>
      </c>
      <c r="H1050" s="52"/>
      <c r="I1050" s="52"/>
      <c r="J1050" s="52"/>
      <c r="K1050" s="53">
        <f t="shared" si="147"/>
        <v>250.68</v>
      </c>
      <c r="L1050" s="53">
        <f t="shared" si="148"/>
        <v>250.68</v>
      </c>
      <c r="M1050" s="53">
        <f>IF(E1050&gt;0,ROUND(E1050*UCO!$A$14,2),0)</f>
        <v>0</v>
      </c>
      <c r="N1050" s="53">
        <f>IF(I1050&gt;0,ROUND(I1050*Filme!$B$3,2),0)</f>
        <v>0</v>
      </c>
      <c r="O1050" s="53">
        <f t="shared" si="149"/>
        <v>250.68</v>
      </c>
    </row>
    <row r="1051" spans="1:15">
      <c r="A1051" s="48">
        <v>30712084</v>
      </c>
      <c r="B1051" s="48" t="s">
        <v>1096</v>
      </c>
      <c r="C1051" s="49">
        <v>1</v>
      </c>
      <c r="D1051" s="50" t="s">
        <v>99</v>
      </c>
      <c r="E1051" s="51"/>
      <c r="F1051" s="52"/>
      <c r="G1051" s="52">
        <v>0</v>
      </c>
      <c r="H1051" s="52"/>
      <c r="I1051" s="52"/>
      <c r="J1051" s="52"/>
      <c r="K1051" s="53">
        <f t="shared" si="147"/>
        <v>49.16</v>
      </c>
      <c r="L1051" s="53">
        <f t="shared" si="148"/>
        <v>49.16</v>
      </c>
      <c r="M1051" s="53">
        <f>IF(E1051&gt;0,ROUND(E1051*UCO!$A$14,2),0)</f>
        <v>0</v>
      </c>
      <c r="N1051" s="53">
        <f>IF(I1051&gt;0,ROUND(I1051*Filme!$B$3,2),0)</f>
        <v>0</v>
      </c>
      <c r="O1051" s="53">
        <f t="shared" si="149"/>
        <v>49.16</v>
      </c>
    </row>
    <row r="1052" spans="1:15">
      <c r="A1052" s="48">
        <v>30712092</v>
      </c>
      <c r="B1052" s="48" t="s">
        <v>1097</v>
      </c>
      <c r="C1052" s="49">
        <v>1</v>
      </c>
      <c r="D1052" s="50" t="s">
        <v>134</v>
      </c>
      <c r="E1052" s="51"/>
      <c r="F1052" s="52"/>
      <c r="G1052" s="52">
        <v>0</v>
      </c>
      <c r="H1052" s="52"/>
      <c r="I1052" s="52"/>
      <c r="J1052" s="52"/>
      <c r="K1052" s="53">
        <f t="shared" si="147"/>
        <v>32.78</v>
      </c>
      <c r="L1052" s="53">
        <f t="shared" si="148"/>
        <v>32.78</v>
      </c>
      <c r="M1052" s="53">
        <f>IF(E1052&gt;0,ROUND(E1052*UCO!$A$14,2),0)</f>
        <v>0</v>
      </c>
      <c r="N1052" s="53">
        <f>IF(I1052&gt;0,ROUND(I1052*Filme!$B$3,2),0)</f>
        <v>0</v>
      </c>
      <c r="O1052" s="53">
        <f t="shared" si="149"/>
        <v>32.78</v>
      </c>
    </row>
    <row r="1053" spans="1:15">
      <c r="A1053" s="48">
        <v>30712106</v>
      </c>
      <c r="B1053" s="48" t="s">
        <v>1098</v>
      </c>
      <c r="C1053" s="49">
        <v>1</v>
      </c>
      <c r="D1053" s="50" t="s">
        <v>137</v>
      </c>
      <c r="E1053" s="51"/>
      <c r="F1053" s="52"/>
      <c r="G1053" s="52">
        <v>0</v>
      </c>
      <c r="H1053" s="52"/>
      <c r="I1053" s="52"/>
      <c r="J1053" s="52"/>
      <c r="K1053" s="53">
        <f t="shared" si="147"/>
        <v>104.87</v>
      </c>
      <c r="L1053" s="53">
        <f t="shared" si="148"/>
        <v>104.87</v>
      </c>
      <c r="M1053" s="53">
        <f>IF(E1053&gt;0,ROUND(E1053*UCO!$A$14,2),0)</f>
        <v>0</v>
      </c>
      <c r="N1053" s="53">
        <f>IF(I1053&gt;0,ROUND(I1053*Filme!$B$3,2),0)</f>
        <v>0</v>
      </c>
      <c r="O1053" s="53">
        <f t="shared" si="149"/>
        <v>104.87</v>
      </c>
    </row>
    <row r="1054" spans="1:15">
      <c r="A1054" s="48">
        <v>30712114</v>
      </c>
      <c r="B1054" s="48" t="s">
        <v>1099</v>
      </c>
      <c r="C1054" s="49">
        <v>1</v>
      </c>
      <c r="D1054" s="50" t="s">
        <v>137</v>
      </c>
      <c r="E1054" s="51"/>
      <c r="F1054" s="52"/>
      <c r="G1054" s="52">
        <v>0</v>
      </c>
      <c r="H1054" s="52"/>
      <c r="I1054" s="52"/>
      <c r="J1054" s="52"/>
      <c r="K1054" s="53">
        <f t="shared" si="147"/>
        <v>104.87</v>
      </c>
      <c r="L1054" s="53">
        <f t="shared" si="148"/>
        <v>104.87</v>
      </c>
      <c r="M1054" s="53">
        <f>IF(E1054&gt;0,ROUND(E1054*UCO!$A$14,2),0)</f>
        <v>0</v>
      </c>
      <c r="N1054" s="53">
        <f>IF(I1054&gt;0,ROUND(I1054*Filme!$B$3,2),0)</f>
        <v>0</v>
      </c>
      <c r="O1054" s="53">
        <f t="shared" si="149"/>
        <v>104.87</v>
      </c>
    </row>
    <row r="1055" spans="1:15">
      <c r="A1055" s="48">
        <v>30712122</v>
      </c>
      <c r="B1055" s="48" t="s">
        <v>1100</v>
      </c>
      <c r="C1055" s="49">
        <v>1</v>
      </c>
      <c r="D1055" s="50" t="s">
        <v>51</v>
      </c>
      <c r="E1055" s="51"/>
      <c r="F1055" s="52"/>
      <c r="G1055" s="52">
        <v>0</v>
      </c>
      <c r="H1055" s="52"/>
      <c r="I1055" s="52"/>
      <c r="J1055" s="52"/>
      <c r="K1055" s="53">
        <f t="shared" si="147"/>
        <v>88.48</v>
      </c>
      <c r="L1055" s="53">
        <f t="shared" si="148"/>
        <v>88.48</v>
      </c>
      <c r="M1055" s="53">
        <f>IF(E1055&gt;0,ROUND(E1055*UCO!$A$14,2),0)</f>
        <v>0</v>
      </c>
      <c r="N1055" s="53">
        <f>IF(I1055&gt;0,ROUND(I1055*Filme!$B$3,2),0)</f>
        <v>0</v>
      </c>
      <c r="O1055" s="53">
        <f t="shared" si="149"/>
        <v>88.48</v>
      </c>
    </row>
    <row r="1056" spans="1:15">
      <c r="A1056" s="48">
        <v>30712130</v>
      </c>
      <c r="B1056" s="48" t="s">
        <v>1101</v>
      </c>
      <c r="C1056" s="49">
        <v>1</v>
      </c>
      <c r="D1056" s="50" t="s">
        <v>99</v>
      </c>
      <c r="E1056" s="51"/>
      <c r="F1056" s="52"/>
      <c r="G1056" s="52">
        <v>0</v>
      </c>
      <c r="H1056" s="52"/>
      <c r="I1056" s="52"/>
      <c r="J1056" s="52"/>
      <c r="K1056" s="53">
        <f t="shared" si="147"/>
        <v>49.16</v>
      </c>
      <c r="L1056" s="53">
        <f t="shared" si="148"/>
        <v>49.16</v>
      </c>
      <c r="M1056" s="53">
        <f>IF(E1056&gt;0,ROUND(E1056*UCO!$A$14,2),0)</f>
        <v>0</v>
      </c>
      <c r="N1056" s="53">
        <f>IF(I1056&gt;0,ROUND(I1056*Filme!$B$3,2),0)</f>
        <v>0</v>
      </c>
      <c r="O1056" s="53">
        <f t="shared" si="149"/>
        <v>49.16</v>
      </c>
    </row>
    <row r="1057" spans="1:15">
      <c r="A1057" s="48">
        <v>30712149</v>
      </c>
      <c r="B1057" s="48" t="s">
        <v>1102</v>
      </c>
      <c r="C1057" s="49">
        <v>1</v>
      </c>
      <c r="D1057" s="50" t="s">
        <v>137</v>
      </c>
      <c r="E1057" s="51"/>
      <c r="F1057" s="52"/>
      <c r="G1057" s="52">
        <v>0</v>
      </c>
      <c r="H1057" s="52"/>
      <c r="I1057" s="52"/>
      <c r="J1057" s="52"/>
      <c r="K1057" s="53">
        <f t="shared" si="147"/>
        <v>104.87</v>
      </c>
      <c r="L1057" s="53">
        <f t="shared" si="148"/>
        <v>104.87</v>
      </c>
      <c r="M1057" s="53">
        <f>IF(E1057&gt;0,ROUND(E1057*UCO!$A$14,2),0)</f>
        <v>0</v>
      </c>
      <c r="N1057" s="53">
        <f>IF(I1057&gt;0,ROUND(I1057*Filme!$B$3,2),0)</f>
        <v>0</v>
      </c>
      <c r="O1057" s="53">
        <f t="shared" si="149"/>
        <v>104.87</v>
      </c>
    </row>
    <row r="1058" spans="1:15" ht="29.25" customHeight="1">
      <c r="A1058" s="131" t="s">
        <v>1103</v>
      </c>
      <c r="B1058" s="132"/>
      <c r="C1058" s="132"/>
      <c r="D1058" s="132"/>
      <c r="E1058" s="132"/>
      <c r="F1058" s="132"/>
      <c r="G1058" s="132"/>
      <c r="H1058" s="132"/>
      <c r="I1058" s="132"/>
      <c r="J1058" s="132"/>
      <c r="K1058" s="132"/>
      <c r="L1058" s="132"/>
      <c r="M1058" s="132"/>
      <c r="N1058" s="132"/>
      <c r="O1058" s="132"/>
    </row>
    <row r="1059" spans="1:15">
      <c r="A1059" s="48">
        <v>30713021</v>
      </c>
      <c r="B1059" s="48" t="s">
        <v>1104</v>
      </c>
      <c r="C1059" s="49">
        <v>1</v>
      </c>
      <c r="D1059" s="50" t="s">
        <v>51</v>
      </c>
      <c r="E1059" s="51"/>
      <c r="F1059" s="52"/>
      <c r="G1059" s="52">
        <v>2</v>
      </c>
      <c r="H1059" s="52"/>
      <c r="I1059" s="52"/>
      <c r="J1059" s="52"/>
      <c r="K1059" s="53">
        <f t="shared" ref="K1059:K1066" si="150">VLOOKUP(D1059,Porte2026Geral,24,FALSE)</f>
        <v>88.48</v>
      </c>
      <c r="L1059" s="53">
        <f t="shared" ref="L1059:L1066" si="151">ROUND(C1059*K1059,2)</f>
        <v>88.48</v>
      </c>
      <c r="M1059" s="53">
        <f>IF(E1059&gt;0,ROUND(E1059*UCO!$A$14,2),0)</f>
        <v>0</v>
      </c>
      <c r="N1059" s="53">
        <f>IF(I1059&gt;0,ROUND(I1059*Filme!$B$3,2),0)</f>
        <v>0</v>
      </c>
      <c r="O1059" s="53">
        <f t="shared" ref="O1059:O1066" si="152">ROUND(L1059+M1059+N1059,2)</f>
        <v>88.48</v>
      </c>
    </row>
    <row r="1060" spans="1:15">
      <c r="A1060" s="48">
        <v>30713030</v>
      </c>
      <c r="B1060" s="48" t="s">
        <v>1105</v>
      </c>
      <c r="C1060" s="49">
        <v>1</v>
      </c>
      <c r="D1060" s="50" t="s">
        <v>51</v>
      </c>
      <c r="E1060" s="51"/>
      <c r="F1060" s="52"/>
      <c r="G1060" s="52">
        <v>2</v>
      </c>
      <c r="H1060" s="52"/>
      <c r="I1060" s="52"/>
      <c r="J1060" s="52"/>
      <c r="K1060" s="53">
        <f t="shared" si="150"/>
        <v>88.48</v>
      </c>
      <c r="L1060" s="53">
        <f t="shared" si="151"/>
        <v>88.48</v>
      </c>
      <c r="M1060" s="53">
        <f>IF(E1060&gt;0,ROUND(E1060*UCO!$A$14,2),0)</f>
        <v>0</v>
      </c>
      <c r="N1060" s="53">
        <f>IF(I1060&gt;0,ROUND(I1060*Filme!$B$3,2),0)</f>
        <v>0</v>
      </c>
      <c r="O1060" s="53">
        <f t="shared" si="152"/>
        <v>88.48</v>
      </c>
    </row>
    <row r="1061" spans="1:15">
      <c r="A1061" s="48">
        <v>30713048</v>
      </c>
      <c r="B1061" s="48" t="s">
        <v>1106</v>
      </c>
      <c r="C1061" s="49">
        <v>1</v>
      </c>
      <c r="D1061" s="50" t="s">
        <v>291</v>
      </c>
      <c r="E1061" s="51"/>
      <c r="F1061" s="52">
        <v>1</v>
      </c>
      <c r="G1061" s="52">
        <v>4</v>
      </c>
      <c r="H1061" s="52"/>
      <c r="I1061" s="52"/>
      <c r="J1061" s="52"/>
      <c r="K1061" s="53">
        <f t="shared" si="150"/>
        <v>709.46</v>
      </c>
      <c r="L1061" s="53">
        <f t="shared" si="151"/>
        <v>709.46</v>
      </c>
      <c r="M1061" s="53">
        <f>IF(E1061&gt;0,ROUND(E1061*UCO!$A$14,2),0)</f>
        <v>0</v>
      </c>
      <c r="N1061" s="53">
        <f>IF(I1061&gt;0,ROUND(I1061*Filme!$B$3,2),0)</f>
        <v>0</v>
      </c>
      <c r="O1061" s="53">
        <f t="shared" si="152"/>
        <v>709.46</v>
      </c>
    </row>
    <row r="1062" spans="1:15">
      <c r="A1062" s="48">
        <v>30713064</v>
      </c>
      <c r="B1062" s="48" t="s">
        <v>1107</v>
      </c>
      <c r="C1062" s="49">
        <v>1</v>
      </c>
      <c r="D1062" s="50" t="s">
        <v>102</v>
      </c>
      <c r="E1062" s="51"/>
      <c r="F1062" s="52"/>
      <c r="G1062" s="52">
        <v>1</v>
      </c>
      <c r="H1062" s="52"/>
      <c r="I1062" s="52"/>
      <c r="J1062" s="52"/>
      <c r="K1062" s="53">
        <f t="shared" si="150"/>
        <v>183.5</v>
      </c>
      <c r="L1062" s="53">
        <f t="shared" si="151"/>
        <v>183.5</v>
      </c>
      <c r="M1062" s="53">
        <f>IF(E1062&gt;0,ROUND(E1062*UCO!$A$14,2),0)</f>
        <v>0</v>
      </c>
      <c r="N1062" s="53">
        <f>IF(I1062&gt;0,ROUND(I1062*Filme!$B$3,2),0)</f>
        <v>0</v>
      </c>
      <c r="O1062" s="53">
        <f t="shared" si="152"/>
        <v>183.5</v>
      </c>
    </row>
    <row r="1063" spans="1:15">
      <c r="A1063" s="48">
        <v>30713072</v>
      </c>
      <c r="B1063" s="48" t="s">
        <v>1108</v>
      </c>
      <c r="C1063" s="49">
        <v>1</v>
      </c>
      <c r="D1063" s="50" t="s">
        <v>102</v>
      </c>
      <c r="E1063" s="51"/>
      <c r="F1063" s="52">
        <v>1</v>
      </c>
      <c r="G1063" s="52">
        <v>1</v>
      </c>
      <c r="H1063" s="52"/>
      <c r="I1063" s="52"/>
      <c r="J1063" s="52"/>
      <c r="K1063" s="53">
        <f t="shared" si="150"/>
        <v>183.5</v>
      </c>
      <c r="L1063" s="53">
        <f t="shared" si="151"/>
        <v>183.5</v>
      </c>
      <c r="M1063" s="53">
        <f>IF(E1063&gt;0,ROUND(E1063*UCO!$A$14,2),0)</f>
        <v>0</v>
      </c>
      <c r="N1063" s="53">
        <f>IF(I1063&gt;0,ROUND(I1063*Filme!$B$3,2),0)</f>
        <v>0</v>
      </c>
      <c r="O1063" s="53">
        <f t="shared" si="152"/>
        <v>183.5</v>
      </c>
    </row>
    <row r="1064" spans="1:15">
      <c r="A1064" s="48">
        <v>30713137</v>
      </c>
      <c r="B1064" s="48" t="s">
        <v>1109</v>
      </c>
      <c r="C1064" s="49">
        <v>1</v>
      </c>
      <c r="D1064" s="50" t="s">
        <v>65</v>
      </c>
      <c r="E1064" s="51"/>
      <c r="F1064" s="52"/>
      <c r="G1064" s="52">
        <v>0</v>
      </c>
      <c r="H1064" s="52"/>
      <c r="I1064" s="52"/>
      <c r="J1064" s="52"/>
      <c r="K1064" s="53">
        <f t="shared" si="150"/>
        <v>65.56</v>
      </c>
      <c r="L1064" s="53">
        <f t="shared" si="151"/>
        <v>65.56</v>
      </c>
      <c r="M1064" s="53">
        <f>IF(E1064&gt;0,ROUND(E1064*UCO!$A$14,2),0)</f>
        <v>0</v>
      </c>
      <c r="N1064" s="53">
        <f>IF(I1064&gt;0,ROUND(I1064*Filme!$B$3,2),0)</f>
        <v>0</v>
      </c>
      <c r="O1064" s="53">
        <f t="shared" si="152"/>
        <v>65.56</v>
      </c>
    </row>
    <row r="1065" spans="1:15" ht="22.5">
      <c r="A1065" s="48">
        <v>30713145</v>
      </c>
      <c r="B1065" s="48" t="s">
        <v>1110</v>
      </c>
      <c r="C1065" s="49">
        <v>1</v>
      </c>
      <c r="D1065" s="50" t="s">
        <v>65</v>
      </c>
      <c r="E1065" s="51"/>
      <c r="F1065" s="52"/>
      <c r="G1065" s="52">
        <v>0</v>
      </c>
      <c r="H1065" s="52"/>
      <c r="I1065" s="52"/>
      <c r="J1065" s="52"/>
      <c r="K1065" s="53">
        <f t="shared" si="150"/>
        <v>65.56</v>
      </c>
      <c r="L1065" s="53">
        <f t="shared" si="151"/>
        <v>65.56</v>
      </c>
      <c r="M1065" s="53">
        <f>IF(E1065&gt;0,ROUND(E1065*UCO!$A$14,2),0)</f>
        <v>0</v>
      </c>
      <c r="N1065" s="53">
        <f>IF(I1065&gt;0,ROUND(I1065*Filme!$B$3,2),0)</f>
        <v>0</v>
      </c>
      <c r="O1065" s="53">
        <f t="shared" si="152"/>
        <v>65.56</v>
      </c>
    </row>
    <row r="1066" spans="1:15">
      <c r="A1066" s="48">
        <v>30713153</v>
      </c>
      <c r="B1066" s="48" t="s">
        <v>1111</v>
      </c>
      <c r="C1066" s="49">
        <v>1</v>
      </c>
      <c r="D1066" s="50" t="s">
        <v>366</v>
      </c>
      <c r="E1066" s="51"/>
      <c r="F1066" s="52">
        <v>1</v>
      </c>
      <c r="G1066" s="52">
        <v>3</v>
      </c>
      <c r="H1066" s="52"/>
      <c r="I1066" s="52"/>
      <c r="J1066" s="52"/>
      <c r="K1066" s="53">
        <f t="shared" si="150"/>
        <v>383.42</v>
      </c>
      <c r="L1066" s="53">
        <f t="shared" si="151"/>
        <v>383.42</v>
      </c>
      <c r="M1066" s="53">
        <f>IF(E1066&gt;0,ROUND(E1066*UCO!$A$14,2),0)</f>
        <v>0</v>
      </c>
      <c r="N1066" s="53">
        <f>IF(I1066&gt;0,ROUND(I1066*Filme!$B$3,2),0)</f>
        <v>0</v>
      </c>
      <c r="O1066" s="53">
        <f t="shared" si="152"/>
        <v>383.42</v>
      </c>
    </row>
    <row r="1067" spans="1:15" ht="30" customHeight="1">
      <c r="A1067" s="131" t="s">
        <v>1112</v>
      </c>
      <c r="B1067" s="132"/>
      <c r="C1067" s="132"/>
      <c r="D1067" s="132"/>
      <c r="E1067" s="132"/>
      <c r="F1067" s="132"/>
      <c r="G1067" s="132"/>
      <c r="H1067" s="132"/>
      <c r="I1067" s="132"/>
      <c r="J1067" s="132"/>
      <c r="K1067" s="132"/>
      <c r="L1067" s="132"/>
      <c r="M1067" s="132"/>
      <c r="N1067" s="132"/>
      <c r="O1067" s="132"/>
    </row>
    <row r="1068" spans="1:15">
      <c r="A1068" s="48">
        <v>30714010</v>
      </c>
      <c r="B1068" s="48" t="s">
        <v>1113</v>
      </c>
      <c r="C1068" s="49">
        <v>1</v>
      </c>
      <c r="D1068" s="50" t="s">
        <v>70</v>
      </c>
      <c r="E1068" s="51"/>
      <c r="F1068" s="52">
        <v>1</v>
      </c>
      <c r="G1068" s="52">
        <v>2</v>
      </c>
      <c r="H1068" s="52"/>
      <c r="I1068" s="52"/>
      <c r="J1068" s="52"/>
      <c r="K1068" s="53">
        <f>VLOOKUP(D1068,Porte2026Geral,24,FALSE)</f>
        <v>209.71</v>
      </c>
      <c r="L1068" s="53">
        <f>ROUND(C1068*K1068,2)</f>
        <v>209.71</v>
      </c>
      <c r="M1068" s="53">
        <f>IF(E1068&gt;0,ROUND(E1068*UCO!$A$14,2),0)</f>
        <v>0</v>
      </c>
      <c r="N1068" s="53">
        <f>IF(I1068&gt;0,ROUND(I1068*Filme!$B$3,2),0)</f>
        <v>0</v>
      </c>
      <c r="O1068" s="53">
        <f>ROUND(L1068+M1068+N1068,2)</f>
        <v>209.71</v>
      </c>
    </row>
    <row r="1069" spans="1:15">
      <c r="A1069" s="48">
        <v>30714028</v>
      </c>
      <c r="B1069" s="48" t="s">
        <v>1114</v>
      </c>
      <c r="C1069" s="49">
        <v>1</v>
      </c>
      <c r="D1069" s="50" t="s">
        <v>70</v>
      </c>
      <c r="E1069" s="51"/>
      <c r="F1069" s="52">
        <v>1</v>
      </c>
      <c r="G1069" s="52">
        <v>2</v>
      </c>
      <c r="H1069" s="52"/>
      <c r="I1069" s="52"/>
      <c r="J1069" s="52"/>
      <c r="K1069" s="53">
        <f>VLOOKUP(D1069,Porte2026Geral,24,FALSE)</f>
        <v>209.71</v>
      </c>
      <c r="L1069" s="53">
        <f>ROUND(C1069*K1069,2)</f>
        <v>209.71</v>
      </c>
      <c r="M1069" s="53">
        <f>IF(E1069&gt;0,ROUND(E1069*UCO!$A$14,2),0)</f>
        <v>0</v>
      </c>
      <c r="N1069" s="53">
        <f>IF(I1069&gt;0,ROUND(I1069*Filme!$B$3,2),0)</f>
        <v>0</v>
      </c>
      <c r="O1069" s="53">
        <f>ROUND(L1069+M1069+N1069,2)</f>
        <v>209.71</v>
      </c>
    </row>
    <row r="1070" spans="1:15">
      <c r="A1070" s="48">
        <v>30714036</v>
      </c>
      <c r="B1070" s="48" t="s">
        <v>1115</v>
      </c>
      <c r="C1070" s="49">
        <v>1</v>
      </c>
      <c r="D1070" s="50" t="s">
        <v>70</v>
      </c>
      <c r="E1070" s="51"/>
      <c r="F1070" s="52">
        <v>1</v>
      </c>
      <c r="G1070" s="52">
        <v>2</v>
      </c>
      <c r="H1070" s="52"/>
      <c r="I1070" s="52"/>
      <c r="J1070" s="52"/>
      <c r="K1070" s="53">
        <f>VLOOKUP(D1070,Porte2026Geral,24,FALSE)</f>
        <v>209.71</v>
      </c>
      <c r="L1070" s="53">
        <f>ROUND(C1070*K1070,2)</f>
        <v>209.71</v>
      </c>
      <c r="M1070" s="53">
        <f>IF(E1070&gt;0,ROUND(E1070*UCO!$A$14,2),0)</f>
        <v>0</v>
      </c>
      <c r="N1070" s="53">
        <f>IF(I1070&gt;0,ROUND(I1070*Filme!$B$3,2),0)</f>
        <v>0</v>
      </c>
      <c r="O1070" s="53">
        <f>ROUND(L1070+M1070+N1070,2)</f>
        <v>209.71</v>
      </c>
    </row>
    <row r="1071" spans="1:15" ht="34.5" customHeight="1">
      <c r="A1071" s="131" t="s">
        <v>1116</v>
      </c>
      <c r="B1071" s="132"/>
      <c r="C1071" s="132"/>
      <c r="D1071" s="132"/>
      <c r="E1071" s="132"/>
      <c r="F1071" s="132"/>
      <c r="G1071" s="132"/>
      <c r="H1071" s="132"/>
      <c r="I1071" s="132"/>
      <c r="J1071" s="132"/>
      <c r="K1071" s="132"/>
      <c r="L1071" s="132"/>
      <c r="M1071" s="132"/>
      <c r="N1071" s="132"/>
      <c r="O1071" s="132"/>
    </row>
    <row r="1072" spans="1:15">
      <c r="A1072" s="48">
        <v>30715016</v>
      </c>
      <c r="B1072" s="48" t="s">
        <v>1117</v>
      </c>
      <c r="C1072" s="49">
        <v>1</v>
      </c>
      <c r="D1072" s="50" t="s">
        <v>433</v>
      </c>
      <c r="E1072" s="51"/>
      <c r="F1072" s="52">
        <v>2</v>
      </c>
      <c r="G1072" s="52">
        <v>6</v>
      </c>
      <c r="H1072" s="52"/>
      <c r="I1072" s="52"/>
      <c r="J1072" s="52"/>
      <c r="K1072" s="53">
        <f t="shared" ref="K1072:K1109" si="153">VLOOKUP(D1072,Porte2026Geral,24,FALSE)</f>
        <v>1269.81</v>
      </c>
      <c r="L1072" s="53">
        <f t="shared" ref="L1072:L1109" si="154">ROUND(C1072*K1072,2)</f>
        <v>1269.81</v>
      </c>
      <c r="M1072" s="53">
        <f>IF(E1072&gt;0,ROUND(E1072*UCO!$A$14,2),0)</f>
        <v>0</v>
      </c>
      <c r="N1072" s="53">
        <f>IF(I1072&gt;0,ROUND(I1072*Filme!$B$3,2),0)</f>
        <v>0</v>
      </c>
      <c r="O1072" s="53">
        <f t="shared" ref="O1072:O1108" si="155">ROUND(L1072+M1072+N1072,2)</f>
        <v>1269.81</v>
      </c>
    </row>
    <row r="1073" spans="1:15">
      <c r="A1073" s="48">
        <v>30715024</v>
      </c>
      <c r="B1073" s="48" t="s">
        <v>1118</v>
      </c>
      <c r="C1073" s="49">
        <v>1</v>
      </c>
      <c r="D1073" s="50" t="s">
        <v>433</v>
      </c>
      <c r="E1073" s="51"/>
      <c r="F1073" s="52">
        <v>2</v>
      </c>
      <c r="G1073" s="52">
        <v>6</v>
      </c>
      <c r="H1073" s="52"/>
      <c r="I1073" s="52"/>
      <c r="J1073" s="52"/>
      <c r="K1073" s="53">
        <f t="shared" si="153"/>
        <v>1269.81</v>
      </c>
      <c r="L1073" s="53">
        <f t="shared" si="154"/>
        <v>1269.81</v>
      </c>
      <c r="M1073" s="53">
        <f>IF(E1073&gt;0,ROUND(E1073*UCO!$A$14,2),0)</f>
        <v>0</v>
      </c>
      <c r="N1073" s="53">
        <f>IF(I1073&gt;0,ROUND(I1073*Filme!$B$3,2),0)</f>
        <v>0</v>
      </c>
      <c r="O1073" s="53">
        <f t="shared" si="155"/>
        <v>1269.81</v>
      </c>
    </row>
    <row r="1074" spans="1:15">
      <c r="A1074" s="48">
        <v>30715032</v>
      </c>
      <c r="B1074" s="48" t="s">
        <v>1119</v>
      </c>
      <c r="C1074" s="49">
        <v>1</v>
      </c>
      <c r="D1074" s="50" t="s">
        <v>74</v>
      </c>
      <c r="E1074" s="51"/>
      <c r="F1074" s="52">
        <v>1</v>
      </c>
      <c r="G1074" s="52">
        <v>2</v>
      </c>
      <c r="H1074" s="52"/>
      <c r="I1074" s="52"/>
      <c r="J1074" s="52"/>
      <c r="K1074" s="53">
        <f t="shared" si="153"/>
        <v>360.46</v>
      </c>
      <c r="L1074" s="53">
        <f t="shared" si="154"/>
        <v>360.46</v>
      </c>
      <c r="M1074" s="53">
        <f>IF(E1074&gt;0,ROUND(E1074*UCO!$A$14,2),0)</f>
        <v>0</v>
      </c>
      <c r="N1074" s="53">
        <f>IF(I1074&gt;0,ROUND(I1074*Filme!$B$3,2),0)</f>
        <v>0</v>
      </c>
      <c r="O1074" s="53">
        <f t="shared" si="155"/>
        <v>360.46</v>
      </c>
    </row>
    <row r="1075" spans="1:15">
      <c r="A1075" s="48">
        <v>30715040</v>
      </c>
      <c r="B1075" s="48" t="s">
        <v>1120</v>
      </c>
      <c r="C1075" s="49">
        <v>1</v>
      </c>
      <c r="D1075" s="50" t="s">
        <v>102</v>
      </c>
      <c r="E1075" s="51"/>
      <c r="F1075" s="52">
        <v>1</v>
      </c>
      <c r="G1075" s="52">
        <v>2</v>
      </c>
      <c r="H1075" s="52"/>
      <c r="I1075" s="52"/>
      <c r="J1075" s="52"/>
      <c r="K1075" s="53">
        <f t="shared" si="153"/>
        <v>183.5</v>
      </c>
      <c r="L1075" s="53">
        <f t="shared" si="154"/>
        <v>183.5</v>
      </c>
      <c r="M1075" s="53">
        <f>IF(E1075&gt;0,ROUND(E1075*UCO!$A$14,2),0)</f>
        <v>0</v>
      </c>
      <c r="N1075" s="53">
        <f>IF(I1075&gt;0,ROUND(I1075*Filme!$B$3,2),0)</f>
        <v>0</v>
      </c>
      <c r="O1075" s="53">
        <f t="shared" si="155"/>
        <v>183.5</v>
      </c>
    </row>
    <row r="1076" spans="1:15">
      <c r="A1076" s="48">
        <v>30715059</v>
      </c>
      <c r="B1076" s="48" t="s">
        <v>1121</v>
      </c>
      <c r="C1076" s="49">
        <v>1</v>
      </c>
      <c r="D1076" s="50" t="s">
        <v>469</v>
      </c>
      <c r="E1076" s="51"/>
      <c r="F1076" s="52">
        <v>2</v>
      </c>
      <c r="G1076" s="52">
        <v>7</v>
      </c>
      <c r="H1076" s="52"/>
      <c r="I1076" s="52"/>
      <c r="J1076" s="52"/>
      <c r="K1076" s="53">
        <f t="shared" si="153"/>
        <v>1491.02</v>
      </c>
      <c r="L1076" s="53">
        <f t="shared" si="154"/>
        <v>1491.02</v>
      </c>
      <c r="M1076" s="53">
        <f>IF(E1076&gt;0,ROUND(E1076*UCO!$A$14,2),0)</f>
        <v>0</v>
      </c>
      <c r="N1076" s="53">
        <f>IF(I1076&gt;0,ROUND(I1076*Filme!$B$3,2),0)</f>
        <v>0</v>
      </c>
      <c r="O1076" s="53">
        <f t="shared" si="155"/>
        <v>1491.02</v>
      </c>
    </row>
    <row r="1077" spans="1:15">
      <c r="A1077" s="48">
        <v>30715067</v>
      </c>
      <c r="B1077" s="48" t="s">
        <v>1122</v>
      </c>
      <c r="C1077" s="49">
        <v>1</v>
      </c>
      <c r="D1077" s="50" t="s">
        <v>433</v>
      </c>
      <c r="E1077" s="51"/>
      <c r="F1077" s="52">
        <v>2</v>
      </c>
      <c r="G1077" s="52">
        <v>6</v>
      </c>
      <c r="H1077" s="52"/>
      <c r="I1077" s="52"/>
      <c r="J1077" s="52"/>
      <c r="K1077" s="53">
        <f t="shared" si="153"/>
        <v>1269.81</v>
      </c>
      <c r="L1077" s="53">
        <f t="shared" si="154"/>
        <v>1269.81</v>
      </c>
      <c r="M1077" s="53">
        <f>IF(E1077&gt;0,ROUND(E1077*UCO!$A$14,2),0)</f>
        <v>0</v>
      </c>
      <c r="N1077" s="53">
        <f>IF(I1077&gt;0,ROUND(I1077*Filme!$B$3,2),0)</f>
        <v>0</v>
      </c>
      <c r="O1077" s="53">
        <f t="shared" si="155"/>
        <v>1269.81</v>
      </c>
    </row>
    <row r="1078" spans="1:15">
      <c r="A1078" s="48">
        <v>30715075</v>
      </c>
      <c r="B1078" s="48" t="s">
        <v>1123</v>
      </c>
      <c r="C1078" s="49">
        <v>1</v>
      </c>
      <c r="D1078" s="50" t="s">
        <v>305</v>
      </c>
      <c r="E1078" s="51"/>
      <c r="F1078" s="52">
        <v>1</v>
      </c>
      <c r="G1078" s="52">
        <v>3</v>
      </c>
      <c r="H1078" s="52"/>
      <c r="I1078" s="52"/>
      <c r="J1078" s="52"/>
      <c r="K1078" s="53">
        <f t="shared" si="153"/>
        <v>802.86</v>
      </c>
      <c r="L1078" s="53">
        <f t="shared" si="154"/>
        <v>802.86</v>
      </c>
      <c r="M1078" s="53">
        <f>IF(E1078&gt;0,ROUND(E1078*UCO!$A$14,2),0)</f>
        <v>0</v>
      </c>
      <c r="N1078" s="53">
        <f>IF(I1078&gt;0,ROUND(I1078*Filme!$B$3,2),0)</f>
        <v>0</v>
      </c>
      <c r="O1078" s="53">
        <f t="shared" si="155"/>
        <v>802.86</v>
      </c>
    </row>
    <row r="1079" spans="1:15">
      <c r="A1079" s="48">
        <v>30715083</v>
      </c>
      <c r="B1079" s="48" t="s">
        <v>1124</v>
      </c>
      <c r="C1079" s="49">
        <v>1</v>
      </c>
      <c r="D1079" s="50" t="s">
        <v>333</v>
      </c>
      <c r="E1079" s="51"/>
      <c r="F1079" s="52">
        <v>1</v>
      </c>
      <c r="G1079" s="52">
        <v>3</v>
      </c>
      <c r="H1079" s="52"/>
      <c r="I1079" s="52"/>
      <c r="J1079" s="52"/>
      <c r="K1079" s="53">
        <f t="shared" si="153"/>
        <v>417.82</v>
      </c>
      <c r="L1079" s="53">
        <f t="shared" si="154"/>
        <v>417.82</v>
      </c>
      <c r="M1079" s="53">
        <f>IF(E1079&gt;0,ROUND(E1079*UCO!$A$14,2),0)</f>
        <v>0</v>
      </c>
      <c r="N1079" s="53">
        <f>IF(I1079&gt;0,ROUND(I1079*Filme!$B$3,2),0)</f>
        <v>0</v>
      </c>
      <c r="O1079" s="53">
        <f t="shared" si="155"/>
        <v>417.82</v>
      </c>
    </row>
    <row r="1080" spans="1:15">
      <c r="A1080" s="48">
        <v>30715091</v>
      </c>
      <c r="B1080" s="48" t="s">
        <v>1125</v>
      </c>
      <c r="C1080" s="49">
        <v>1</v>
      </c>
      <c r="D1080" s="50" t="s">
        <v>331</v>
      </c>
      <c r="E1080" s="51"/>
      <c r="F1080" s="52">
        <v>2</v>
      </c>
      <c r="G1080" s="52">
        <v>5</v>
      </c>
      <c r="H1080" s="52"/>
      <c r="I1080" s="52"/>
      <c r="J1080" s="52"/>
      <c r="K1080" s="53">
        <f t="shared" si="153"/>
        <v>1091.25</v>
      </c>
      <c r="L1080" s="53">
        <f t="shared" si="154"/>
        <v>1091.25</v>
      </c>
      <c r="M1080" s="53">
        <f>IF(E1080&gt;0,ROUND(E1080*UCO!$A$14,2),0)</f>
        <v>0</v>
      </c>
      <c r="N1080" s="53">
        <f>IF(I1080&gt;0,ROUND(I1080*Filme!$B$3,2),0)</f>
        <v>0</v>
      </c>
      <c r="O1080" s="53">
        <f t="shared" si="155"/>
        <v>1091.25</v>
      </c>
    </row>
    <row r="1081" spans="1:15">
      <c r="A1081" s="48">
        <v>30715105</v>
      </c>
      <c r="B1081" s="48" t="s">
        <v>1126</v>
      </c>
      <c r="C1081" s="49">
        <v>1</v>
      </c>
      <c r="D1081" s="50" t="s">
        <v>469</v>
      </c>
      <c r="E1081" s="51"/>
      <c r="F1081" s="52">
        <v>2</v>
      </c>
      <c r="G1081" s="52">
        <v>6</v>
      </c>
      <c r="H1081" s="52"/>
      <c r="I1081" s="52"/>
      <c r="J1081" s="52"/>
      <c r="K1081" s="53">
        <f t="shared" si="153"/>
        <v>1491.02</v>
      </c>
      <c r="L1081" s="53">
        <f t="shared" si="154"/>
        <v>1491.02</v>
      </c>
      <c r="M1081" s="53">
        <f>IF(E1081&gt;0,ROUND(E1081*UCO!$A$14,2),0)</f>
        <v>0</v>
      </c>
      <c r="N1081" s="53">
        <f>IF(I1081&gt;0,ROUND(I1081*Filme!$B$3,2),0)</f>
        <v>0</v>
      </c>
      <c r="O1081" s="53">
        <f t="shared" si="155"/>
        <v>1491.02</v>
      </c>
    </row>
    <row r="1082" spans="1:15">
      <c r="A1082" s="48">
        <v>30715113</v>
      </c>
      <c r="B1082" s="48" t="s">
        <v>1127</v>
      </c>
      <c r="C1082" s="49">
        <v>1</v>
      </c>
      <c r="D1082" s="50" t="s">
        <v>446</v>
      </c>
      <c r="E1082" s="51"/>
      <c r="F1082" s="52">
        <v>2</v>
      </c>
      <c r="G1082" s="52">
        <v>5</v>
      </c>
      <c r="H1082" s="52"/>
      <c r="I1082" s="52"/>
      <c r="J1082" s="52"/>
      <c r="K1082" s="53">
        <f t="shared" si="153"/>
        <v>1171.51</v>
      </c>
      <c r="L1082" s="53">
        <f t="shared" si="154"/>
        <v>1171.51</v>
      </c>
      <c r="M1082" s="53">
        <f>IF(E1082&gt;0,ROUND(E1082*UCO!$A$14,2),0)</f>
        <v>0</v>
      </c>
      <c r="N1082" s="53">
        <f>IF(I1082&gt;0,ROUND(I1082*Filme!$B$3,2),0)</f>
        <v>0</v>
      </c>
      <c r="O1082" s="53">
        <f t="shared" si="155"/>
        <v>1171.51</v>
      </c>
    </row>
    <row r="1083" spans="1:15">
      <c r="A1083" s="48">
        <v>30715121</v>
      </c>
      <c r="B1083" s="48" t="s">
        <v>1128</v>
      </c>
      <c r="C1083" s="49">
        <v>1</v>
      </c>
      <c r="D1083" s="50" t="s">
        <v>137</v>
      </c>
      <c r="E1083" s="51"/>
      <c r="F1083" s="52"/>
      <c r="G1083" s="52">
        <v>0</v>
      </c>
      <c r="H1083" s="52"/>
      <c r="I1083" s="52"/>
      <c r="J1083" s="52"/>
      <c r="K1083" s="53">
        <f t="shared" si="153"/>
        <v>104.87</v>
      </c>
      <c r="L1083" s="53">
        <f t="shared" si="154"/>
        <v>104.87</v>
      </c>
      <c r="M1083" s="53">
        <f>IF(E1083&gt;0,ROUND(E1083*UCO!$A$14,2),0)</f>
        <v>0</v>
      </c>
      <c r="N1083" s="53">
        <f>IF(I1083&gt;0,ROUND(I1083*Filme!$B$3,2),0)</f>
        <v>0</v>
      </c>
      <c r="O1083" s="53">
        <f t="shared" si="155"/>
        <v>104.87</v>
      </c>
    </row>
    <row r="1084" spans="1:15">
      <c r="A1084" s="48">
        <v>30715130</v>
      </c>
      <c r="B1084" s="48" t="s">
        <v>1129</v>
      </c>
      <c r="C1084" s="49">
        <v>1</v>
      </c>
      <c r="D1084" s="50" t="s">
        <v>53</v>
      </c>
      <c r="E1084" s="51"/>
      <c r="F1084" s="52"/>
      <c r="G1084" s="52">
        <v>2</v>
      </c>
      <c r="H1084" s="52"/>
      <c r="I1084" s="52"/>
      <c r="J1084" s="52"/>
      <c r="K1084" s="53">
        <f t="shared" si="153"/>
        <v>144.19999999999999</v>
      </c>
      <c r="L1084" s="53">
        <f t="shared" si="154"/>
        <v>144.19999999999999</v>
      </c>
      <c r="M1084" s="53">
        <f>IF(E1084&gt;0,ROUND(E1084*UCO!$A$14,2),0)</f>
        <v>0</v>
      </c>
      <c r="N1084" s="53">
        <f>IF(I1084&gt;0,ROUND(I1084*Filme!$B$3,2),0)</f>
        <v>0</v>
      </c>
      <c r="O1084" s="53">
        <f t="shared" si="155"/>
        <v>144.19999999999999</v>
      </c>
    </row>
    <row r="1085" spans="1:15">
      <c r="A1085" s="48">
        <v>30715148</v>
      </c>
      <c r="B1085" s="48" t="s">
        <v>1130</v>
      </c>
      <c r="C1085" s="49">
        <v>1</v>
      </c>
      <c r="D1085" s="50" t="s">
        <v>291</v>
      </c>
      <c r="E1085" s="51"/>
      <c r="F1085" s="52">
        <v>1</v>
      </c>
      <c r="G1085" s="52">
        <v>2</v>
      </c>
      <c r="H1085" s="52"/>
      <c r="I1085" s="52"/>
      <c r="J1085" s="52"/>
      <c r="K1085" s="53">
        <f t="shared" si="153"/>
        <v>709.46</v>
      </c>
      <c r="L1085" s="53">
        <f t="shared" si="154"/>
        <v>709.46</v>
      </c>
      <c r="M1085" s="53">
        <f>IF(E1085&gt;0,ROUND(E1085*UCO!$A$14,2),0)</f>
        <v>0</v>
      </c>
      <c r="N1085" s="53">
        <f>IF(I1085&gt;0,ROUND(I1085*Filme!$B$3,2),0)</f>
        <v>0</v>
      </c>
      <c r="O1085" s="53">
        <f t="shared" si="155"/>
        <v>709.46</v>
      </c>
    </row>
    <row r="1086" spans="1:15">
      <c r="A1086" s="48">
        <v>30715156</v>
      </c>
      <c r="B1086" s="48" t="s">
        <v>1131</v>
      </c>
      <c r="C1086" s="49">
        <v>1</v>
      </c>
      <c r="D1086" s="50" t="s">
        <v>74</v>
      </c>
      <c r="E1086" s="51"/>
      <c r="F1086" s="52">
        <v>1</v>
      </c>
      <c r="G1086" s="52">
        <v>2</v>
      </c>
      <c r="H1086" s="52"/>
      <c r="I1086" s="52"/>
      <c r="J1086" s="52"/>
      <c r="K1086" s="53">
        <f t="shared" si="153"/>
        <v>360.46</v>
      </c>
      <c r="L1086" s="53">
        <f t="shared" si="154"/>
        <v>360.46</v>
      </c>
      <c r="M1086" s="53">
        <f>IF(E1086&gt;0,ROUND(E1086*UCO!$A$14,2),0)</f>
        <v>0</v>
      </c>
      <c r="N1086" s="53">
        <f>IF(I1086&gt;0,ROUND(I1086*Filme!$B$3,2),0)</f>
        <v>0</v>
      </c>
      <c r="O1086" s="53">
        <f t="shared" si="155"/>
        <v>360.46</v>
      </c>
    </row>
    <row r="1087" spans="1:15">
      <c r="A1087" s="48">
        <v>30715164</v>
      </c>
      <c r="B1087" s="48" t="s">
        <v>1132</v>
      </c>
      <c r="C1087" s="49">
        <v>1</v>
      </c>
      <c r="D1087" s="50" t="s">
        <v>259</v>
      </c>
      <c r="E1087" s="51"/>
      <c r="F1087" s="52">
        <v>2</v>
      </c>
      <c r="G1087" s="52">
        <v>5</v>
      </c>
      <c r="H1087" s="52"/>
      <c r="I1087" s="52"/>
      <c r="J1087" s="52"/>
      <c r="K1087" s="53">
        <f t="shared" si="153"/>
        <v>852.02</v>
      </c>
      <c r="L1087" s="53">
        <f t="shared" si="154"/>
        <v>852.02</v>
      </c>
      <c r="M1087" s="53">
        <f>IF(E1087&gt;0,ROUND(E1087*UCO!$A$14,2),0)</f>
        <v>0</v>
      </c>
      <c r="N1087" s="53">
        <f>IF(I1087&gt;0,ROUND(I1087*Filme!$B$3,2),0)</f>
        <v>0</v>
      </c>
      <c r="O1087" s="53">
        <f t="shared" si="155"/>
        <v>852.02</v>
      </c>
    </row>
    <row r="1088" spans="1:15">
      <c r="A1088" s="48">
        <v>30715172</v>
      </c>
      <c r="B1088" s="48" t="s">
        <v>1133</v>
      </c>
      <c r="C1088" s="49">
        <v>1</v>
      </c>
      <c r="D1088" s="50" t="s">
        <v>339</v>
      </c>
      <c r="E1088" s="51"/>
      <c r="F1088" s="52">
        <v>2</v>
      </c>
      <c r="G1088" s="52">
        <v>4</v>
      </c>
      <c r="H1088" s="52"/>
      <c r="I1088" s="52"/>
      <c r="J1088" s="52"/>
      <c r="K1088" s="53">
        <f t="shared" si="153"/>
        <v>909.36</v>
      </c>
      <c r="L1088" s="53">
        <f t="shared" si="154"/>
        <v>909.36</v>
      </c>
      <c r="M1088" s="53">
        <f>IF(E1088&gt;0,ROUND(E1088*UCO!$A$14,2),0)</f>
        <v>0</v>
      </c>
      <c r="N1088" s="53">
        <f>IF(I1088&gt;0,ROUND(I1088*Filme!$B$3,2),0)</f>
        <v>0</v>
      </c>
      <c r="O1088" s="53">
        <f t="shared" si="155"/>
        <v>909.36</v>
      </c>
    </row>
    <row r="1089" spans="1:15">
      <c r="A1089" s="48">
        <v>30715180</v>
      </c>
      <c r="B1089" s="48" t="s">
        <v>1134</v>
      </c>
      <c r="C1089" s="49">
        <v>1</v>
      </c>
      <c r="D1089" s="50" t="s">
        <v>331</v>
      </c>
      <c r="E1089" s="51"/>
      <c r="F1089" s="52">
        <v>1</v>
      </c>
      <c r="G1089" s="52">
        <v>5</v>
      </c>
      <c r="H1089" s="52"/>
      <c r="I1089" s="52"/>
      <c r="J1089" s="52"/>
      <c r="K1089" s="53">
        <f t="shared" si="153"/>
        <v>1091.25</v>
      </c>
      <c r="L1089" s="53">
        <f t="shared" si="154"/>
        <v>1091.25</v>
      </c>
      <c r="M1089" s="53">
        <f>IF(E1089&gt;0,ROUND(E1089*UCO!$A$14,2),0)</f>
        <v>0</v>
      </c>
      <c r="N1089" s="53">
        <f>IF(I1089&gt;0,ROUND(I1089*Filme!$B$3,2),0)</f>
        <v>0</v>
      </c>
      <c r="O1089" s="53">
        <f t="shared" si="155"/>
        <v>1091.25</v>
      </c>
    </row>
    <row r="1090" spans="1:15">
      <c r="A1090" s="48">
        <v>30715199</v>
      </c>
      <c r="B1090" s="48" t="s">
        <v>1135</v>
      </c>
      <c r="C1090" s="49">
        <v>1</v>
      </c>
      <c r="D1090" s="50" t="s">
        <v>331</v>
      </c>
      <c r="E1090" s="51"/>
      <c r="F1090" s="52">
        <v>2</v>
      </c>
      <c r="G1090" s="52">
        <v>5</v>
      </c>
      <c r="H1090" s="52"/>
      <c r="I1090" s="52"/>
      <c r="J1090" s="52"/>
      <c r="K1090" s="53">
        <f t="shared" si="153"/>
        <v>1091.25</v>
      </c>
      <c r="L1090" s="53">
        <f t="shared" si="154"/>
        <v>1091.25</v>
      </c>
      <c r="M1090" s="53">
        <f>IF(E1090&gt;0,ROUND(E1090*UCO!$A$14,2),0)</f>
        <v>0</v>
      </c>
      <c r="N1090" s="53">
        <f>IF(I1090&gt;0,ROUND(I1090*Filme!$B$3,2),0)</f>
        <v>0</v>
      </c>
      <c r="O1090" s="53">
        <f t="shared" si="155"/>
        <v>1091.25</v>
      </c>
    </row>
    <row r="1091" spans="1:15">
      <c r="A1091" s="48">
        <v>30715210</v>
      </c>
      <c r="B1091" s="48" t="s">
        <v>1136</v>
      </c>
      <c r="C1091" s="49">
        <v>1</v>
      </c>
      <c r="D1091" s="50" t="s">
        <v>305</v>
      </c>
      <c r="E1091" s="51"/>
      <c r="F1091" s="52">
        <v>2</v>
      </c>
      <c r="G1091" s="52">
        <v>4</v>
      </c>
      <c r="H1091" s="52"/>
      <c r="I1091" s="52"/>
      <c r="J1091" s="52"/>
      <c r="K1091" s="53">
        <f t="shared" si="153"/>
        <v>802.86</v>
      </c>
      <c r="L1091" s="53">
        <f t="shared" si="154"/>
        <v>802.86</v>
      </c>
      <c r="M1091" s="53">
        <f>IF(E1091&gt;0,ROUND(E1091*UCO!$A$14,2),0)</f>
        <v>0</v>
      </c>
      <c r="N1091" s="53">
        <f>IF(I1091&gt;0,ROUND(I1091*Filme!$B$3,2),0)</f>
        <v>0</v>
      </c>
      <c r="O1091" s="53">
        <f t="shared" si="155"/>
        <v>802.86</v>
      </c>
    </row>
    <row r="1092" spans="1:15">
      <c r="A1092" s="48">
        <v>30715229</v>
      </c>
      <c r="B1092" s="48" t="s">
        <v>1137</v>
      </c>
      <c r="C1092" s="49">
        <v>1</v>
      </c>
      <c r="D1092" s="50" t="s">
        <v>259</v>
      </c>
      <c r="E1092" s="51"/>
      <c r="F1092" s="52">
        <v>2</v>
      </c>
      <c r="G1092" s="52">
        <v>5</v>
      </c>
      <c r="H1092" s="52"/>
      <c r="I1092" s="52"/>
      <c r="J1092" s="52"/>
      <c r="K1092" s="53">
        <f t="shared" si="153"/>
        <v>852.02</v>
      </c>
      <c r="L1092" s="53">
        <f t="shared" si="154"/>
        <v>852.02</v>
      </c>
      <c r="M1092" s="53">
        <f>IF(E1092&gt;0,ROUND(E1092*UCO!$A$14,2),0)</f>
        <v>0</v>
      </c>
      <c r="N1092" s="53">
        <f>IF(I1092&gt;0,ROUND(I1092*Filme!$B$3,2),0)</f>
        <v>0</v>
      </c>
      <c r="O1092" s="53">
        <f t="shared" si="155"/>
        <v>852.02</v>
      </c>
    </row>
    <row r="1093" spans="1:15">
      <c r="A1093" s="48">
        <v>30715237</v>
      </c>
      <c r="B1093" s="48" t="s">
        <v>1138</v>
      </c>
      <c r="C1093" s="49">
        <v>1</v>
      </c>
      <c r="D1093" s="50" t="s">
        <v>102</v>
      </c>
      <c r="E1093" s="51"/>
      <c r="F1093" s="52"/>
      <c r="G1093" s="52">
        <v>2</v>
      </c>
      <c r="H1093" s="52"/>
      <c r="I1093" s="52"/>
      <c r="J1093" s="52"/>
      <c r="K1093" s="53">
        <f t="shared" si="153"/>
        <v>183.5</v>
      </c>
      <c r="L1093" s="53">
        <f t="shared" si="154"/>
        <v>183.5</v>
      </c>
      <c r="M1093" s="53">
        <f>IF(E1093&gt;0,ROUND(E1093*UCO!$A$14,2),0)</f>
        <v>0</v>
      </c>
      <c r="N1093" s="53">
        <f>IF(I1093&gt;0,ROUND(I1093*Filme!$B$3,2),0)</f>
        <v>0</v>
      </c>
      <c r="O1093" s="53">
        <f t="shared" si="155"/>
        <v>183.5</v>
      </c>
    </row>
    <row r="1094" spans="1:15">
      <c r="A1094" s="48">
        <v>30715245</v>
      </c>
      <c r="B1094" s="48" t="s">
        <v>1139</v>
      </c>
      <c r="C1094" s="49">
        <v>1</v>
      </c>
      <c r="D1094" s="50" t="s">
        <v>331</v>
      </c>
      <c r="E1094" s="51"/>
      <c r="F1094" s="52">
        <v>2</v>
      </c>
      <c r="G1094" s="52">
        <v>6</v>
      </c>
      <c r="H1094" s="52"/>
      <c r="I1094" s="52"/>
      <c r="J1094" s="52"/>
      <c r="K1094" s="53">
        <f t="shared" si="153"/>
        <v>1091.25</v>
      </c>
      <c r="L1094" s="53">
        <f t="shared" si="154"/>
        <v>1091.25</v>
      </c>
      <c r="M1094" s="53">
        <f>IF(E1094&gt;0,ROUND(E1094*UCO!$A$14,2),0)</f>
        <v>0</v>
      </c>
      <c r="N1094" s="53">
        <f>IF(I1094&gt;0,ROUND(I1094*Filme!$B$3,2),0)</f>
        <v>0</v>
      </c>
      <c r="O1094" s="53">
        <f t="shared" si="155"/>
        <v>1091.25</v>
      </c>
    </row>
    <row r="1095" spans="1:15">
      <c r="A1095" s="48">
        <v>30715253</v>
      </c>
      <c r="B1095" s="48" t="s">
        <v>1140</v>
      </c>
      <c r="C1095" s="49">
        <v>1</v>
      </c>
      <c r="D1095" s="50" t="s">
        <v>51</v>
      </c>
      <c r="E1095" s="51"/>
      <c r="F1095" s="52"/>
      <c r="G1095" s="52">
        <v>2</v>
      </c>
      <c r="H1095" s="52"/>
      <c r="I1095" s="52"/>
      <c r="J1095" s="52"/>
      <c r="K1095" s="53">
        <f t="shared" si="153"/>
        <v>88.48</v>
      </c>
      <c r="L1095" s="53">
        <f t="shared" si="154"/>
        <v>88.48</v>
      </c>
      <c r="M1095" s="53">
        <f>IF(E1095&gt;0,ROUND(E1095*UCO!$A$14,2),0)</f>
        <v>0</v>
      </c>
      <c r="N1095" s="53">
        <f>IF(I1095&gt;0,ROUND(I1095*Filme!$B$3,2),0)</f>
        <v>0</v>
      </c>
      <c r="O1095" s="53">
        <f t="shared" si="155"/>
        <v>88.48</v>
      </c>
    </row>
    <row r="1096" spans="1:15">
      <c r="A1096" s="48">
        <v>30715261</v>
      </c>
      <c r="B1096" s="48" t="s">
        <v>1141</v>
      </c>
      <c r="C1096" s="49">
        <v>1</v>
      </c>
      <c r="D1096" s="50" t="s">
        <v>305</v>
      </c>
      <c r="E1096" s="51"/>
      <c r="F1096" s="52">
        <v>2</v>
      </c>
      <c r="G1096" s="52">
        <v>4</v>
      </c>
      <c r="H1096" s="52"/>
      <c r="I1096" s="52"/>
      <c r="J1096" s="52"/>
      <c r="K1096" s="53">
        <f t="shared" si="153"/>
        <v>802.86</v>
      </c>
      <c r="L1096" s="53">
        <f t="shared" si="154"/>
        <v>802.86</v>
      </c>
      <c r="M1096" s="53">
        <f>IF(E1096&gt;0,ROUND(E1096*UCO!$A$14,2),0)</f>
        <v>0</v>
      </c>
      <c r="N1096" s="53">
        <f>IF(I1096&gt;0,ROUND(I1096*Filme!$B$3,2),0)</f>
        <v>0</v>
      </c>
      <c r="O1096" s="53">
        <f t="shared" si="155"/>
        <v>802.86</v>
      </c>
    </row>
    <row r="1097" spans="1:15">
      <c r="A1097" s="48">
        <v>30715270</v>
      </c>
      <c r="B1097" s="48" t="s">
        <v>1142</v>
      </c>
      <c r="C1097" s="49">
        <v>1</v>
      </c>
      <c r="D1097" s="50" t="s">
        <v>382</v>
      </c>
      <c r="E1097" s="51"/>
      <c r="F1097" s="52">
        <v>1</v>
      </c>
      <c r="G1097" s="52">
        <v>3</v>
      </c>
      <c r="H1097" s="52"/>
      <c r="I1097" s="52"/>
      <c r="J1097" s="52"/>
      <c r="K1097" s="53">
        <f t="shared" si="153"/>
        <v>766.81</v>
      </c>
      <c r="L1097" s="53">
        <f t="shared" si="154"/>
        <v>766.81</v>
      </c>
      <c r="M1097" s="53">
        <f>IF(E1097&gt;0,ROUND(E1097*UCO!$A$14,2),0)</f>
        <v>0</v>
      </c>
      <c r="N1097" s="53">
        <f>IF(I1097&gt;0,ROUND(I1097*Filme!$B$3,2),0)</f>
        <v>0</v>
      </c>
      <c r="O1097" s="53">
        <f t="shared" si="155"/>
        <v>766.81</v>
      </c>
    </row>
    <row r="1098" spans="1:15">
      <c r="A1098" s="48">
        <v>30715288</v>
      </c>
      <c r="B1098" s="48" t="s">
        <v>1143</v>
      </c>
      <c r="C1098" s="49">
        <v>1</v>
      </c>
      <c r="D1098" s="50" t="s">
        <v>433</v>
      </c>
      <c r="E1098" s="51"/>
      <c r="F1098" s="52">
        <v>2</v>
      </c>
      <c r="G1098" s="52">
        <v>6</v>
      </c>
      <c r="H1098" s="52"/>
      <c r="I1098" s="52"/>
      <c r="J1098" s="52"/>
      <c r="K1098" s="53">
        <f t="shared" si="153"/>
        <v>1269.81</v>
      </c>
      <c r="L1098" s="53">
        <f t="shared" si="154"/>
        <v>1269.81</v>
      </c>
      <c r="M1098" s="53">
        <f>IF(E1098&gt;0,ROUND(E1098*UCO!$A$14,2),0)</f>
        <v>0</v>
      </c>
      <c r="N1098" s="53">
        <f>IF(I1098&gt;0,ROUND(I1098*Filme!$B$3,2),0)</f>
        <v>0</v>
      </c>
      <c r="O1098" s="53">
        <f t="shared" si="155"/>
        <v>1269.81</v>
      </c>
    </row>
    <row r="1099" spans="1:15">
      <c r="A1099" s="48">
        <v>30715296</v>
      </c>
      <c r="B1099" s="48" t="s">
        <v>1144</v>
      </c>
      <c r="C1099" s="49">
        <v>1</v>
      </c>
      <c r="D1099" s="50" t="s">
        <v>305</v>
      </c>
      <c r="E1099" s="51"/>
      <c r="F1099" s="52">
        <v>1</v>
      </c>
      <c r="G1099" s="52">
        <v>2</v>
      </c>
      <c r="H1099" s="52"/>
      <c r="I1099" s="52"/>
      <c r="J1099" s="52"/>
      <c r="K1099" s="53">
        <f t="shared" si="153"/>
        <v>802.86</v>
      </c>
      <c r="L1099" s="53">
        <f t="shared" si="154"/>
        <v>802.86</v>
      </c>
      <c r="M1099" s="53">
        <f>IF(E1099&gt;0,ROUND(E1099*UCO!$A$14,2),0)</f>
        <v>0</v>
      </c>
      <c r="N1099" s="53">
        <f>IF(I1099&gt;0,ROUND(I1099*Filme!$B$3,2),0)</f>
        <v>0</v>
      </c>
      <c r="O1099" s="53">
        <f t="shared" si="155"/>
        <v>802.86</v>
      </c>
    </row>
    <row r="1100" spans="1:15">
      <c r="A1100" s="48">
        <v>30715300</v>
      </c>
      <c r="B1100" s="48" t="s">
        <v>1145</v>
      </c>
      <c r="C1100" s="49">
        <v>1</v>
      </c>
      <c r="D1100" s="50" t="s">
        <v>257</v>
      </c>
      <c r="E1100" s="51"/>
      <c r="F1100" s="52">
        <v>2</v>
      </c>
      <c r="G1100" s="52">
        <v>7</v>
      </c>
      <c r="H1100" s="52"/>
      <c r="I1100" s="52"/>
      <c r="J1100" s="52"/>
      <c r="K1100" s="53">
        <f t="shared" si="153"/>
        <v>1635.2</v>
      </c>
      <c r="L1100" s="53">
        <f t="shared" si="154"/>
        <v>1635.2</v>
      </c>
      <c r="M1100" s="53">
        <f>IF(E1100&gt;0,ROUND(E1100*UCO!$A$14,2),0)</f>
        <v>0</v>
      </c>
      <c r="N1100" s="53">
        <f>IF(I1100&gt;0,ROUND(I1100*Filme!$B$3,2),0)</f>
        <v>0</v>
      </c>
      <c r="O1100" s="53">
        <f t="shared" si="155"/>
        <v>1635.2</v>
      </c>
    </row>
    <row r="1101" spans="1:15">
      <c r="A1101" s="48">
        <v>30715318</v>
      </c>
      <c r="B1101" s="48" t="s">
        <v>1146</v>
      </c>
      <c r="C1101" s="49">
        <v>1</v>
      </c>
      <c r="D1101" s="50" t="s">
        <v>257</v>
      </c>
      <c r="E1101" s="51"/>
      <c r="F1101" s="52">
        <v>2</v>
      </c>
      <c r="G1101" s="52">
        <v>6</v>
      </c>
      <c r="H1101" s="52"/>
      <c r="I1101" s="52"/>
      <c r="J1101" s="52"/>
      <c r="K1101" s="53">
        <f t="shared" si="153"/>
        <v>1635.2</v>
      </c>
      <c r="L1101" s="53">
        <f t="shared" si="154"/>
        <v>1635.2</v>
      </c>
      <c r="M1101" s="53">
        <f>IF(E1101&gt;0,ROUND(E1101*UCO!$A$14,2),0)</f>
        <v>0</v>
      </c>
      <c r="N1101" s="53">
        <f>IF(I1101&gt;0,ROUND(I1101*Filme!$B$3,2),0)</f>
        <v>0</v>
      </c>
      <c r="O1101" s="53">
        <f t="shared" si="155"/>
        <v>1635.2</v>
      </c>
    </row>
    <row r="1102" spans="1:15">
      <c r="A1102" s="48">
        <v>30715326</v>
      </c>
      <c r="B1102" s="48" t="s">
        <v>1147</v>
      </c>
      <c r="C1102" s="49">
        <v>1</v>
      </c>
      <c r="D1102" s="50" t="s">
        <v>433</v>
      </c>
      <c r="E1102" s="51"/>
      <c r="F1102" s="52">
        <v>2</v>
      </c>
      <c r="G1102" s="52">
        <v>6</v>
      </c>
      <c r="H1102" s="52"/>
      <c r="I1102" s="52"/>
      <c r="J1102" s="52"/>
      <c r="K1102" s="53">
        <f t="shared" si="153"/>
        <v>1269.81</v>
      </c>
      <c r="L1102" s="53">
        <f t="shared" si="154"/>
        <v>1269.81</v>
      </c>
      <c r="M1102" s="53">
        <f>IF(E1102&gt;0,ROUND(E1102*UCO!$A$14,2),0)</f>
        <v>0</v>
      </c>
      <c r="N1102" s="53">
        <f>IF(I1102&gt;0,ROUND(I1102*Filme!$B$3,2),0)</f>
        <v>0</v>
      </c>
      <c r="O1102" s="53">
        <f t="shared" si="155"/>
        <v>1269.81</v>
      </c>
    </row>
    <row r="1103" spans="1:15">
      <c r="A1103" s="48">
        <v>30715334</v>
      </c>
      <c r="B1103" s="48" t="s">
        <v>1148</v>
      </c>
      <c r="C1103" s="49">
        <v>1</v>
      </c>
      <c r="D1103" s="50" t="s">
        <v>433</v>
      </c>
      <c r="E1103" s="51"/>
      <c r="F1103" s="52">
        <v>2</v>
      </c>
      <c r="G1103" s="52">
        <v>5</v>
      </c>
      <c r="H1103" s="52"/>
      <c r="I1103" s="52"/>
      <c r="J1103" s="52"/>
      <c r="K1103" s="53">
        <f t="shared" si="153"/>
        <v>1269.81</v>
      </c>
      <c r="L1103" s="53">
        <f t="shared" si="154"/>
        <v>1269.81</v>
      </c>
      <c r="M1103" s="53">
        <f>IF(E1103&gt;0,ROUND(E1103*UCO!$A$14,2),0)</f>
        <v>0</v>
      </c>
      <c r="N1103" s="53">
        <f>IF(I1103&gt;0,ROUND(I1103*Filme!$B$3,2),0)</f>
        <v>0</v>
      </c>
      <c r="O1103" s="53">
        <f t="shared" si="155"/>
        <v>1269.81</v>
      </c>
    </row>
    <row r="1104" spans="1:15">
      <c r="A1104" s="48">
        <v>30715342</v>
      </c>
      <c r="B1104" s="48" t="s">
        <v>1149</v>
      </c>
      <c r="C1104" s="49">
        <v>1</v>
      </c>
      <c r="D1104" s="50" t="s">
        <v>70</v>
      </c>
      <c r="E1104" s="51"/>
      <c r="F1104" s="52"/>
      <c r="G1104" s="52">
        <v>0</v>
      </c>
      <c r="H1104" s="52"/>
      <c r="I1104" s="52"/>
      <c r="J1104" s="52"/>
      <c r="K1104" s="53">
        <f t="shared" si="153"/>
        <v>209.71</v>
      </c>
      <c r="L1104" s="53">
        <f t="shared" si="154"/>
        <v>209.71</v>
      </c>
      <c r="M1104" s="53">
        <f>IF(E1104&gt;0,ROUND(E1104*UCO!$A$14,2),0)</f>
        <v>0</v>
      </c>
      <c r="N1104" s="53">
        <f>IF(I1104&gt;0,ROUND(I1104*Filme!$B$3,2),0)</f>
        <v>0</v>
      </c>
      <c r="O1104" s="53">
        <f t="shared" si="155"/>
        <v>209.71</v>
      </c>
    </row>
    <row r="1105" spans="1:135">
      <c r="A1105" s="48">
        <v>30715350</v>
      </c>
      <c r="B1105" s="48" t="s">
        <v>1150</v>
      </c>
      <c r="C1105" s="49">
        <v>1</v>
      </c>
      <c r="D1105" s="50" t="s">
        <v>1151</v>
      </c>
      <c r="E1105" s="51"/>
      <c r="F1105" s="52">
        <v>2</v>
      </c>
      <c r="G1105" s="52">
        <v>7</v>
      </c>
      <c r="H1105" s="52"/>
      <c r="I1105" s="52"/>
      <c r="J1105" s="52"/>
      <c r="K1105" s="53">
        <f t="shared" si="153"/>
        <v>2957.45</v>
      </c>
      <c r="L1105" s="53">
        <f t="shared" si="154"/>
        <v>2957.45</v>
      </c>
      <c r="M1105" s="53">
        <f>IF(E1105&gt;0,ROUND(E1105*UCO!$A$14,2),0)</f>
        <v>0</v>
      </c>
      <c r="N1105" s="53">
        <f>IF(I1105&gt;0,ROUND(I1105*Filme!$B$3,2),0)</f>
        <v>0</v>
      </c>
      <c r="O1105" s="53">
        <f t="shared" si="155"/>
        <v>2957.45</v>
      </c>
    </row>
    <row r="1106" spans="1:135">
      <c r="A1106" s="48">
        <v>30715369</v>
      </c>
      <c r="B1106" s="48" t="s">
        <v>1152</v>
      </c>
      <c r="C1106" s="49">
        <v>1</v>
      </c>
      <c r="D1106" s="50" t="s">
        <v>331</v>
      </c>
      <c r="E1106" s="51"/>
      <c r="F1106" s="52">
        <v>2</v>
      </c>
      <c r="G1106" s="52">
        <v>6</v>
      </c>
      <c r="H1106" s="52"/>
      <c r="I1106" s="52"/>
      <c r="J1106" s="52"/>
      <c r="K1106" s="53">
        <f t="shared" si="153"/>
        <v>1091.25</v>
      </c>
      <c r="L1106" s="53">
        <f t="shared" si="154"/>
        <v>1091.25</v>
      </c>
      <c r="M1106" s="53">
        <f>IF(E1106&gt;0,ROUND(E1106*UCO!$A$14,2),0)</f>
        <v>0</v>
      </c>
      <c r="N1106" s="53">
        <f>IF(I1106&gt;0,ROUND(I1106*Filme!$B$3,2),0)</f>
        <v>0</v>
      </c>
      <c r="O1106" s="53">
        <f t="shared" si="155"/>
        <v>1091.25</v>
      </c>
    </row>
    <row r="1107" spans="1:135">
      <c r="A1107" s="48">
        <v>30715377</v>
      </c>
      <c r="B1107" s="48" t="s">
        <v>1153</v>
      </c>
      <c r="C1107" s="49">
        <v>1</v>
      </c>
      <c r="D1107" s="50" t="s">
        <v>339</v>
      </c>
      <c r="E1107" s="51"/>
      <c r="F1107" s="52">
        <v>2</v>
      </c>
      <c r="G1107" s="52">
        <v>6</v>
      </c>
      <c r="H1107" s="52"/>
      <c r="I1107" s="52"/>
      <c r="J1107" s="52"/>
      <c r="K1107" s="53">
        <f t="shared" si="153"/>
        <v>909.36</v>
      </c>
      <c r="L1107" s="53">
        <f t="shared" si="154"/>
        <v>909.36</v>
      </c>
      <c r="M1107" s="53">
        <f>IF(E1107&gt;0,ROUND(E1107*UCO!$A$14,2),0)</f>
        <v>0</v>
      </c>
      <c r="N1107" s="53">
        <f>IF(I1107&gt;0,ROUND(I1107*Filme!$B$3,2),0)</f>
        <v>0</v>
      </c>
      <c r="O1107" s="53">
        <f t="shared" si="155"/>
        <v>909.36</v>
      </c>
    </row>
    <row r="1108" spans="1:135">
      <c r="A1108" s="48">
        <v>30715385</v>
      </c>
      <c r="B1108" s="48" t="s">
        <v>1154</v>
      </c>
      <c r="C1108" s="49">
        <v>1</v>
      </c>
      <c r="D1108" s="50" t="s">
        <v>433</v>
      </c>
      <c r="E1108" s="51"/>
      <c r="F1108" s="52">
        <v>2</v>
      </c>
      <c r="G1108" s="52">
        <v>5</v>
      </c>
      <c r="H1108" s="52"/>
      <c r="I1108" s="52"/>
      <c r="J1108" s="52"/>
      <c r="K1108" s="53">
        <f t="shared" si="153"/>
        <v>1269.81</v>
      </c>
      <c r="L1108" s="53">
        <f t="shared" si="154"/>
        <v>1269.81</v>
      </c>
      <c r="M1108" s="53">
        <f>IF(E1108&gt;0,ROUND(E1108*UCO!$A$14,2),0)</f>
        <v>0</v>
      </c>
      <c r="N1108" s="53">
        <f>IF(I1108&gt;0,ROUND(I1108*Filme!$B$3,2),0)</f>
        <v>0</v>
      </c>
      <c r="O1108" s="53">
        <f t="shared" si="155"/>
        <v>1269.81</v>
      </c>
      <c r="P1108" s="9"/>
      <c r="Q1108" s="42"/>
      <c r="R1108" s="47"/>
      <c r="S1108" s="10"/>
      <c r="T1108" s="11"/>
      <c r="U1108" s="11"/>
      <c r="V1108" s="11"/>
      <c r="W1108" s="11"/>
      <c r="X1108" s="11"/>
      <c r="Y1108" s="39"/>
      <c r="Z1108" s="39"/>
      <c r="AA1108" s="39"/>
      <c r="AB1108" s="39"/>
      <c r="AC1108" s="39"/>
      <c r="AD1108" s="42"/>
      <c r="AE1108" s="42"/>
      <c r="AF1108" s="9"/>
      <c r="AG1108" s="47"/>
      <c r="AH1108" s="10"/>
      <c r="AI1108" s="11"/>
      <c r="AJ1108" s="11"/>
      <c r="AK1108" s="11"/>
      <c r="AL1108" s="11"/>
      <c r="AM1108" s="11"/>
      <c r="AN1108" s="39"/>
      <c r="AO1108" s="39"/>
      <c r="AP1108" s="39"/>
      <c r="AQ1108" s="39"/>
      <c r="AR1108" s="39"/>
      <c r="AS1108" s="42"/>
      <c r="AT1108" s="42"/>
      <c r="AU1108" s="9"/>
      <c r="AV1108" s="47"/>
      <c r="AW1108" s="10"/>
      <c r="AX1108" s="11"/>
      <c r="AY1108" s="11"/>
      <c r="AZ1108" s="11"/>
      <c r="BA1108" s="11"/>
      <c r="BB1108" s="11"/>
      <c r="BC1108" s="39"/>
      <c r="BD1108" s="39"/>
      <c r="BE1108" s="39"/>
      <c r="BF1108" s="39"/>
      <c r="BG1108" s="39"/>
      <c r="BH1108" s="42"/>
      <c r="BI1108" s="42"/>
      <c r="BJ1108" s="9"/>
      <c r="BK1108" s="47"/>
      <c r="BL1108" s="10"/>
      <c r="BM1108" s="11"/>
      <c r="BN1108" s="11"/>
      <c r="BO1108" s="11"/>
      <c r="BP1108" s="11"/>
      <c r="BQ1108" s="11"/>
      <c r="BR1108" s="39"/>
      <c r="BS1108" s="39"/>
      <c r="BT1108" s="39"/>
      <c r="BU1108" s="39"/>
      <c r="BV1108" s="39"/>
      <c r="BW1108" s="42"/>
      <c r="BX1108" s="42"/>
      <c r="BY1108" s="9"/>
      <c r="BZ1108" s="47"/>
      <c r="CA1108" s="10"/>
      <c r="CB1108" s="11"/>
      <c r="CC1108" s="11"/>
      <c r="CD1108" s="11"/>
      <c r="CE1108" s="11"/>
      <c r="CF1108" s="11"/>
      <c r="CG1108" s="39"/>
      <c r="CH1108" s="39"/>
      <c r="CI1108" s="39"/>
      <c r="CJ1108" s="39"/>
      <c r="CK1108" s="39"/>
      <c r="CL1108" s="42"/>
      <c r="CM1108" s="42"/>
      <c r="CN1108" s="9"/>
      <c r="CO1108" s="47"/>
      <c r="CP1108" s="10"/>
      <c r="CQ1108" s="11"/>
      <c r="CR1108" s="11"/>
      <c r="CS1108" s="11"/>
      <c r="CT1108" s="11"/>
      <c r="CU1108" s="11"/>
      <c r="CV1108" s="39"/>
      <c r="CW1108" s="39"/>
      <c r="CX1108" s="39"/>
      <c r="CY1108" s="39"/>
      <c r="CZ1108" s="39"/>
      <c r="DA1108" s="42"/>
      <c r="DB1108" s="42"/>
      <c r="DC1108" s="9"/>
      <c r="DD1108" s="47"/>
      <c r="DE1108" s="10"/>
      <c r="DF1108" s="11"/>
      <c r="DG1108" s="11"/>
      <c r="DH1108" s="11"/>
      <c r="DI1108" s="11"/>
      <c r="DJ1108" s="11"/>
      <c r="DK1108" s="39"/>
      <c r="DL1108" s="39"/>
      <c r="DM1108" s="39"/>
      <c r="DN1108" s="39"/>
      <c r="DO1108" s="39"/>
      <c r="DP1108" s="42"/>
      <c r="DQ1108" s="42"/>
      <c r="DR1108" s="9"/>
      <c r="DS1108" s="47"/>
      <c r="DT1108" s="10"/>
      <c r="DU1108" s="11"/>
      <c r="DV1108" s="11"/>
      <c r="DW1108" s="11"/>
      <c r="DX1108" s="11"/>
      <c r="DY1108" s="11"/>
      <c r="DZ1108" s="39"/>
      <c r="EA1108" s="39"/>
      <c r="EB1108" s="39"/>
      <c r="EC1108" s="39"/>
      <c r="ED1108" s="39"/>
      <c r="EE1108" s="42"/>
    </row>
    <row r="1109" spans="1:135">
      <c r="A1109" s="48">
        <v>30715393</v>
      </c>
      <c r="B1109" s="48" t="s">
        <v>1155</v>
      </c>
      <c r="C1109" s="49">
        <v>1</v>
      </c>
      <c r="D1109" s="50" t="s">
        <v>486</v>
      </c>
      <c r="E1109" s="51"/>
      <c r="F1109" s="52">
        <v>2</v>
      </c>
      <c r="G1109" s="52">
        <v>5</v>
      </c>
      <c r="H1109" s="52"/>
      <c r="I1109" s="52"/>
      <c r="J1109" s="52"/>
      <c r="K1109" s="53">
        <f t="shared" si="153"/>
        <v>1409.1</v>
      </c>
      <c r="L1109" s="53">
        <f t="shared" si="154"/>
        <v>1409.1</v>
      </c>
      <c r="M1109" s="53">
        <f>IF(E1109&gt;0,ROUND(E1109*UCO!$A$14,2),0)</f>
        <v>0</v>
      </c>
      <c r="N1109" s="53">
        <f>IF(I1109&gt;0,ROUND(I1109*Filme!$B$3,2),0)</f>
        <v>0</v>
      </c>
      <c r="O1109" s="53">
        <f>ROUND(L1109+M1109+N1109,2)</f>
        <v>1409.1</v>
      </c>
    </row>
    <row r="1110" spans="1:135" ht="22.5" customHeight="1">
      <c r="A1110" s="129" t="s">
        <v>1156</v>
      </c>
      <c r="B1110" s="130"/>
      <c r="C1110" s="130"/>
      <c r="D1110" s="130"/>
      <c r="E1110" s="130"/>
      <c r="F1110" s="130"/>
      <c r="G1110" s="130"/>
      <c r="H1110" s="130"/>
      <c r="I1110" s="130"/>
      <c r="J1110" s="130"/>
      <c r="K1110" s="130"/>
      <c r="L1110" s="130"/>
      <c r="M1110" s="130"/>
      <c r="N1110" s="130"/>
      <c r="O1110" s="130"/>
    </row>
    <row r="1111" spans="1:135" ht="31.5" customHeight="1">
      <c r="A1111" s="129" t="s">
        <v>1157</v>
      </c>
      <c r="B1111" s="130"/>
      <c r="C1111" s="130"/>
      <c r="D1111" s="130"/>
      <c r="E1111" s="130"/>
      <c r="F1111" s="130"/>
      <c r="G1111" s="130"/>
      <c r="H1111" s="130"/>
      <c r="I1111" s="130"/>
      <c r="J1111" s="130"/>
      <c r="K1111" s="130"/>
      <c r="L1111" s="130"/>
      <c r="M1111" s="130"/>
      <c r="N1111" s="130"/>
      <c r="O1111" s="130"/>
    </row>
    <row r="1112" spans="1:135" ht="27.75" customHeight="1">
      <c r="A1112" s="129" t="s">
        <v>1158</v>
      </c>
      <c r="B1112" s="130"/>
      <c r="C1112" s="130"/>
      <c r="D1112" s="130"/>
      <c r="E1112" s="130"/>
      <c r="F1112" s="130"/>
      <c r="G1112" s="130"/>
      <c r="H1112" s="130"/>
      <c r="I1112" s="130"/>
      <c r="J1112" s="130"/>
      <c r="K1112" s="130"/>
      <c r="L1112" s="130"/>
      <c r="M1112" s="130"/>
      <c r="N1112" s="130"/>
      <c r="O1112" s="130"/>
    </row>
    <row r="1113" spans="1:135" ht="27.75" customHeight="1">
      <c r="A1113" s="131" t="s">
        <v>1159</v>
      </c>
      <c r="B1113" s="132"/>
      <c r="C1113" s="132"/>
      <c r="D1113" s="132"/>
      <c r="E1113" s="132"/>
      <c r="F1113" s="132"/>
      <c r="G1113" s="132"/>
      <c r="H1113" s="132"/>
      <c r="I1113" s="132"/>
      <c r="J1113" s="132"/>
      <c r="K1113" s="132"/>
      <c r="L1113" s="132"/>
      <c r="M1113" s="132"/>
      <c r="N1113" s="132"/>
      <c r="O1113" s="132"/>
    </row>
    <row r="1114" spans="1:135" ht="12.75" customHeight="1">
      <c r="A1114" s="48">
        <v>30717019</v>
      </c>
      <c r="B1114" s="48" t="s">
        <v>1160</v>
      </c>
      <c r="C1114" s="49">
        <v>1</v>
      </c>
      <c r="D1114" s="50" t="s">
        <v>305</v>
      </c>
      <c r="E1114" s="51"/>
      <c r="F1114" s="52">
        <v>2</v>
      </c>
      <c r="G1114" s="52">
        <v>4</v>
      </c>
      <c r="H1114" s="52"/>
      <c r="I1114" s="52"/>
      <c r="J1114" s="52"/>
      <c r="K1114" s="53">
        <f t="shared" ref="K1114:K1129" si="156">VLOOKUP(D1114,Porte2026Geral,24,FALSE)</f>
        <v>802.86</v>
      </c>
      <c r="L1114" s="53">
        <f t="shared" ref="L1114:L1129" si="157">ROUND(C1114*K1114,2)</f>
        <v>802.86</v>
      </c>
      <c r="M1114" s="53">
        <f>IF(E1114&gt;0,ROUND(E1114*UCO!$A$14,2),0)</f>
        <v>0</v>
      </c>
      <c r="N1114" s="53">
        <f>IF(I1114&gt;0,ROUND(I1114*Filme!$B$3,2),0)</f>
        <v>0</v>
      </c>
      <c r="O1114" s="53">
        <f t="shared" ref="O1114:O1129" si="158">ROUND(L1114+M1114+N1114,2)</f>
        <v>802.86</v>
      </c>
    </row>
    <row r="1115" spans="1:135" ht="12.75" customHeight="1">
      <c r="A1115" s="48">
        <v>30717027</v>
      </c>
      <c r="B1115" s="48" t="s">
        <v>1161</v>
      </c>
      <c r="C1115" s="49">
        <v>1</v>
      </c>
      <c r="D1115" s="50" t="s">
        <v>446</v>
      </c>
      <c r="E1115" s="51"/>
      <c r="F1115" s="52">
        <v>2</v>
      </c>
      <c r="G1115" s="52">
        <v>5</v>
      </c>
      <c r="H1115" s="52"/>
      <c r="I1115" s="52"/>
      <c r="J1115" s="52"/>
      <c r="K1115" s="53">
        <f t="shared" si="156"/>
        <v>1171.51</v>
      </c>
      <c r="L1115" s="53">
        <f t="shared" si="157"/>
        <v>1171.51</v>
      </c>
      <c r="M1115" s="53">
        <f>IF(E1115&gt;0,ROUND(E1115*UCO!$A$14,2),0)</f>
        <v>0</v>
      </c>
      <c r="N1115" s="53">
        <f>IF(I1115&gt;0,ROUND(I1115*Filme!$B$3,2),0)</f>
        <v>0</v>
      </c>
      <c r="O1115" s="53">
        <f t="shared" si="158"/>
        <v>1171.51</v>
      </c>
    </row>
    <row r="1116" spans="1:135" ht="12.75" customHeight="1">
      <c r="A1116" s="48">
        <v>30717035</v>
      </c>
      <c r="B1116" s="48" t="s">
        <v>1162</v>
      </c>
      <c r="C1116" s="49">
        <v>1</v>
      </c>
      <c r="D1116" s="50" t="s">
        <v>333</v>
      </c>
      <c r="E1116" s="51"/>
      <c r="F1116" s="52">
        <v>1</v>
      </c>
      <c r="G1116" s="52">
        <v>2</v>
      </c>
      <c r="H1116" s="52"/>
      <c r="I1116" s="52"/>
      <c r="J1116" s="52"/>
      <c r="K1116" s="53">
        <f t="shared" si="156"/>
        <v>417.82</v>
      </c>
      <c r="L1116" s="53">
        <f t="shared" si="157"/>
        <v>417.82</v>
      </c>
      <c r="M1116" s="53">
        <f>IF(E1116&gt;0,ROUND(E1116*UCO!$A$14,2),0)</f>
        <v>0</v>
      </c>
      <c r="N1116" s="53">
        <f>IF(I1116&gt;0,ROUND(I1116*Filme!$B$3,2),0)</f>
        <v>0</v>
      </c>
      <c r="O1116" s="53">
        <f t="shared" si="158"/>
        <v>417.82</v>
      </c>
    </row>
    <row r="1117" spans="1:135" ht="12.75" customHeight="1">
      <c r="A1117" s="48">
        <v>30717043</v>
      </c>
      <c r="B1117" s="48" t="s">
        <v>1163</v>
      </c>
      <c r="C1117" s="49">
        <v>1</v>
      </c>
      <c r="D1117" s="50" t="s">
        <v>70</v>
      </c>
      <c r="E1117" s="51"/>
      <c r="F1117" s="52">
        <v>1</v>
      </c>
      <c r="G1117" s="52">
        <v>1</v>
      </c>
      <c r="H1117" s="52"/>
      <c r="I1117" s="52"/>
      <c r="J1117" s="52"/>
      <c r="K1117" s="53">
        <f t="shared" si="156"/>
        <v>209.71</v>
      </c>
      <c r="L1117" s="53">
        <f t="shared" si="157"/>
        <v>209.71</v>
      </c>
      <c r="M1117" s="53">
        <f>IF(E1117&gt;0,ROUND(E1117*UCO!$A$14,2),0)</f>
        <v>0</v>
      </c>
      <c r="N1117" s="53">
        <f>IF(I1117&gt;0,ROUND(I1117*Filme!$B$3,2),0)</f>
        <v>0</v>
      </c>
      <c r="O1117" s="53">
        <f t="shared" si="158"/>
        <v>209.71</v>
      </c>
    </row>
    <row r="1118" spans="1:135" ht="12.75" customHeight="1">
      <c r="A1118" s="48">
        <v>30717051</v>
      </c>
      <c r="B1118" s="48" t="s">
        <v>1164</v>
      </c>
      <c r="C1118" s="49">
        <v>1</v>
      </c>
      <c r="D1118" s="50" t="s">
        <v>382</v>
      </c>
      <c r="E1118" s="51"/>
      <c r="F1118" s="52">
        <v>2</v>
      </c>
      <c r="G1118" s="52">
        <v>5</v>
      </c>
      <c r="H1118" s="52"/>
      <c r="I1118" s="52"/>
      <c r="J1118" s="52"/>
      <c r="K1118" s="53">
        <f t="shared" si="156"/>
        <v>766.81</v>
      </c>
      <c r="L1118" s="53">
        <f t="shared" si="157"/>
        <v>766.81</v>
      </c>
      <c r="M1118" s="53">
        <f>IF(E1118&gt;0,ROUND(E1118*UCO!$A$14,2),0)</f>
        <v>0</v>
      </c>
      <c r="N1118" s="53">
        <f>IF(I1118&gt;0,ROUND(I1118*Filme!$B$3,2),0)</f>
        <v>0</v>
      </c>
      <c r="O1118" s="53">
        <f t="shared" si="158"/>
        <v>766.81</v>
      </c>
    </row>
    <row r="1119" spans="1:135" ht="12.75" customHeight="1">
      <c r="A1119" s="48">
        <v>30717060</v>
      </c>
      <c r="B1119" s="48" t="s">
        <v>1165</v>
      </c>
      <c r="C1119" s="49">
        <v>1</v>
      </c>
      <c r="D1119" s="50" t="s">
        <v>339</v>
      </c>
      <c r="E1119" s="51"/>
      <c r="F1119" s="52">
        <v>2</v>
      </c>
      <c r="G1119" s="52">
        <v>4</v>
      </c>
      <c r="H1119" s="52"/>
      <c r="I1119" s="52"/>
      <c r="J1119" s="52"/>
      <c r="K1119" s="53">
        <f t="shared" si="156"/>
        <v>909.36</v>
      </c>
      <c r="L1119" s="53">
        <f t="shared" si="157"/>
        <v>909.36</v>
      </c>
      <c r="M1119" s="53">
        <f>IF(E1119&gt;0,ROUND(E1119*UCO!$A$14,2),0)</f>
        <v>0</v>
      </c>
      <c r="N1119" s="53">
        <f>IF(I1119&gt;0,ROUND(I1119*Filme!$B$3,2),0)</f>
        <v>0</v>
      </c>
      <c r="O1119" s="53">
        <f t="shared" si="158"/>
        <v>909.36</v>
      </c>
    </row>
    <row r="1120" spans="1:135" ht="12.75" customHeight="1">
      <c r="A1120" s="48">
        <v>30717078</v>
      </c>
      <c r="B1120" s="48" t="s">
        <v>1166</v>
      </c>
      <c r="C1120" s="49">
        <v>1</v>
      </c>
      <c r="D1120" s="50" t="s">
        <v>241</v>
      </c>
      <c r="E1120" s="51"/>
      <c r="F1120" s="52">
        <v>1</v>
      </c>
      <c r="G1120" s="52">
        <v>2</v>
      </c>
      <c r="H1120" s="52"/>
      <c r="I1120" s="52"/>
      <c r="J1120" s="52"/>
      <c r="K1120" s="53">
        <f t="shared" si="156"/>
        <v>542.33000000000004</v>
      </c>
      <c r="L1120" s="53">
        <f t="shared" si="157"/>
        <v>542.33000000000004</v>
      </c>
      <c r="M1120" s="53">
        <f>IF(E1120&gt;0,ROUND(E1120*UCO!$A$14,2),0)</f>
        <v>0</v>
      </c>
      <c r="N1120" s="53">
        <f>IF(I1120&gt;0,ROUND(I1120*Filme!$B$3,2),0)</f>
        <v>0</v>
      </c>
      <c r="O1120" s="53">
        <f t="shared" si="158"/>
        <v>542.33000000000004</v>
      </c>
    </row>
    <row r="1121" spans="1:15" ht="12.75" customHeight="1">
      <c r="A1121" s="48">
        <v>30717086</v>
      </c>
      <c r="B1121" s="48" t="s">
        <v>1167</v>
      </c>
      <c r="C1121" s="49">
        <v>1</v>
      </c>
      <c r="D1121" s="50" t="s">
        <v>51</v>
      </c>
      <c r="E1121" s="51"/>
      <c r="F1121" s="52"/>
      <c r="G1121" s="52">
        <v>0</v>
      </c>
      <c r="H1121" s="52"/>
      <c r="I1121" s="52"/>
      <c r="J1121" s="52"/>
      <c r="K1121" s="53">
        <f t="shared" si="156"/>
        <v>88.48</v>
      </c>
      <c r="L1121" s="53">
        <f t="shared" si="157"/>
        <v>88.48</v>
      </c>
      <c r="M1121" s="53">
        <f>IF(E1121&gt;0,ROUND(E1121*UCO!$A$14,2),0)</f>
        <v>0</v>
      </c>
      <c r="N1121" s="53">
        <f>IF(I1121&gt;0,ROUND(I1121*Filme!$B$3,2),0)</f>
        <v>0</v>
      </c>
      <c r="O1121" s="53">
        <f t="shared" si="158"/>
        <v>88.48</v>
      </c>
    </row>
    <row r="1122" spans="1:15" ht="12.75" customHeight="1">
      <c r="A1122" s="48">
        <v>30717094</v>
      </c>
      <c r="B1122" s="48" t="s">
        <v>1168</v>
      </c>
      <c r="C1122" s="49">
        <v>1</v>
      </c>
      <c r="D1122" s="50" t="s">
        <v>53</v>
      </c>
      <c r="E1122" s="51"/>
      <c r="F1122" s="52">
        <v>1</v>
      </c>
      <c r="G1122" s="52">
        <v>2</v>
      </c>
      <c r="H1122" s="52"/>
      <c r="I1122" s="52"/>
      <c r="J1122" s="52"/>
      <c r="K1122" s="53">
        <f t="shared" si="156"/>
        <v>144.19999999999999</v>
      </c>
      <c r="L1122" s="53">
        <f t="shared" si="157"/>
        <v>144.19999999999999</v>
      </c>
      <c r="M1122" s="53">
        <f>IF(E1122&gt;0,ROUND(E1122*UCO!$A$14,2),0)</f>
        <v>0</v>
      </c>
      <c r="N1122" s="53">
        <f>IF(I1122&gt;0,ROUND(I1122*Filme!$B$3,2),0)</f>
        <v>0</v>
      </c>
      <c r="O1122" s="53">
        <f t="shared" si="158"/>
        <v>144.19999999999999</v>
      </c>
    </row>
    <row r="1123" spans="1:15" ht="12.75" customHeight="1">
      <c r="A1123" s="48">
        <v>30717108</v>
      </c>
      <c r="B1123" s="48" t="s">
        <v>1169</v>
      </c>
      <c r="C1123" s="49">
        <v>1</v>
      </c>
      <c r="D1123" s="50" t="s">
        <v>291</v>
      </c>
      <c r="E1123" s="51"/>
      <c r="F1123" s="52">
        <v>2</v>
      </c>
      <c r="G1123" s="52">
        <v>3</v>
      </c>
      <c r="H1123" s="52"/>
      <c r="I1123" s="52"/>
      <c r="J1123" s="52"/>
      <c r="K1123" s="53">
        <f t="shared" si="156"/>
        <v>709.46</v>
      </c>
      <c r="L1123" s="53">
        <f t="shared" si="157"/>
        <v>709.46</v>
      </c>
      <c r="M1123" s="53">
        <f>IF(E1123&gt;0,ROUND(E1123*UCO!$A$14,2),0)</f>
        <v>0</v>
      </c>
      <c r="N1123" s="53">
        <f>IF(I1123&gt;0,ROUND(I1123*Filme!$B$3,2),0)</f>
        <v>0</v>
      </c>
      <c r="O1123" s="53">
        <f t="shared" si="158"/>
        <v>709.46</v>
      </c>
    </row>
    <row r="1124" spans="1:15" ht="12.75" customHeight="1">
      <c r="A1124" s="48">
        <v>30717116</v>
      </c>
      <c r="B1124" s="48" t="s">
        <v>1170</v>
      </c>
      <c r="C1124" s="49">
        <v>1</v>
      </c>
      <c r="D1124" s="50" t="s">
        <v>259</v>
      </c>
      <c r="E1124" s="51"/>
      <c r="F1124" s="52">
        <v>2</v>
      </c>
      <c r="G1124" s="52">
        <v>3</v>
      </c>
      <c r="H1124" s="52"/>
      <c r="I1124" s="52"/>
      <c r="J1124" s="52"/>
      <c r="K1124" s="53">
        <f t="shared" si="156"/>
        <v>852.02</v>
      </c>
      <c r="L1124" s="53">
        <f t="shared" si="157"/>
        <v>852.02</v>
      </c>
      <c r="M1124" s="53">
        <f>IF(E1124&gt;0,ROUND(E1124*UCO!$A$14,2),0)</f>
        <v>0</v>
      </c>
      <c r="N1124" s="53">
        <f>IF(I1124&gt;0,ROUND(I1124*Filme!$B$3,2),0)</f>
        <v>0</v>
      </c>
      <c r="O1124" s="53">
        <f t="shared" si="158"/>
        <v>852.02</v>
      </c>
    </row>
    <row r="1125" spans="1:15" ht="12.75" customHeight="1">
      <c r="A1125" s="48">
        <v>30717124</v>
      </c>
      <c r="B1125" s="48" t="s">
        <v>1171</v>
      </c>
      <c r="C1125" s="49">
        <v>1</v>
      </c>
      <c r="D1125" s="50" t="s">
        <v>639</v>
      </c>
      <c r="E1125" s="51"/>
      <c r="F1125" s="52">
        <v>2</v>
      </c>
      <c r="G1125" s="52">
        <v>3</v>
      </c>
      <c r="H1125" s="52"/>
      <c r="I1125" s="52"/>
      <c r="J1125" s="52"/>
      <c r="K1125" s="53">
        <f t="shared" si="156"/>
        <v>501.37</v>
      </c>
      <c r="L1125" s="53">
        <f t="shared" si="157"/>
        <v>501.37</v>
      </c>
      <c r="M1125" s="53">
        <f>IF(E1125&gt;0,ROUND(E1125*UCO!$A$14,2),0)</f>
        <v>0</v>
      </c>
      <c r="N1125" s="53">
        <f>IF(I1125&gt;0,ROUND(I1125*Filme!$B$3,2),0)</f>
        <v>0</v>
      </c>
      <c r="O1125" s="53">
        <f t="shared" si="158"/>
        <v>501.37</v>
      </c>
    </row>
    <row r="1126" spans="1:15" ht="12.75" customHeight="1">
      <c r="A1126" s="48">
        <v>30717132</v>
      </c>
      <c r="B1126" s="48" t="s">
        <v>1172</v>
      </c>
      <c r="C1126" s="49">
        <v>1</v>
      </c>
      <c r="D1126" s="50" t="s">
        <v>259</v>
      </c>
      <c r="E1126" s="51"/>
      <c r="F1126" s="52">
        <v>2</v>
      </c>
      <c r="G1126" s="52">
        <v>4</v>
      </c>
      <c r="H1126" s="52"/>
      <c r="I1126" s="52"/>
      <c r="J1126" s="52"/>
      <c r="K1126" s="53">
        <f t="shared" si="156"/>
        <v>852.02</v>
      </c>
      <c r="L1126" s="53">
        <f t="shared" si="157"/>
        <v>852.02</v>
      </c>
      <c r="M1126" s="53">
        <f>IF(E1126&gt;0,ROUND(E1126*UCO!$A$14,2),0)</f>
        <v>0</v>
      </c>
      <c r="N1126" s="53">
        <f>IF(I1126&gt;0,ROUND(I1126*Filme!$B$3,2),0)</f>
        <v>0</v>
      </c>
      <c r="O1126" s="53">
        <f t="shared" si="158"/>
        <v>852.02</v>
      </c>
    </row>
    <row r="1127" spans="1:15" ht="12.75" customHeight="1">
      <c r="A1127" s="48">
        <v>30717140</v>
      </c>
      <c r="B1127" s="48" t="s">
        <v>1173</v>
      </c>
      <c r="C1127" s="49">
        <v>1</v>
      </c>
      <c r="D1127" s="50" t="s">
        <v>382</v>
      </c>
      <c r="E1127" s="51"/>
      <c r="F1127" s="52">
        <v>1</v>
      </c>
      <c r="G1127" s="52">
        <v>2</v>
      </c>
      <c r="H1127" s="52"/>
      <c r="I1127" s="52"/>
      <c r="J1127" s="52"/>
      <c r="K1127" s="53">
        <f t="shared" si="156"/>
        <v>766.81</v>
      </c>
      <c r="L1127" s="53">
        <f t="shared" si="157"/>
        <v>766.81</v>
      </c>
      <c r="M1127" s="53">
        <f>IF(E1127&gt;0,ROUND(E1127*UCO!$A$14,2),0)</f>
        <v>0</v>
      </c>
      <c r="N1127" s="53">
        <f>IF(I1127&gt;0,ROUND(I1127*Filme!$B$3,2),0)</f>
        <v>0</v>
      </c>
      <c r="O1127" s="53">
        <f t="shared" si="158"/>
        <v>766.81</v>
      </c>
    </row>
    <row r="1128" spans="1:15">
      <c r="A1128" s="48">
        <v>30717159</v>
      </c>
      <c r="B1128" s="48" t="s">
        <v>1174</v>
      </c>
      <c r="C1128" s="49">
        <v>1</v>
      </c>
      <c r="D1128" s="50" t="s">
        <v>469</v>
      </c>
      <c r="E1128" s="51"/>
      <c r="F1128" s="52">
        <v>2</v>
      </c>
      <c r="G1128" s="52">
        <v>5</v>
      </c>
      <c r="H1128" s="52"/>
      <c r="I1128" s="52"/>
      <c r="J1128" s="52"/>
      <c r="K1128" s="53">
        <f t="shared" si="156"/>
        <v>1491.02</v>
      </c>
      <c r="L1128" s="53">
        <f t="shared" si="157"/>
        <v>1491.02</v>
      </c>
      <c r="M1128" s="53">
        <f>IF(E1128&gt;0,ROUND(E1128*UCO!$A$14,2),0)</f>
        <v>0</v>
      </c>
      <c r="N1128" s="53">
        <f>IF(I1128&gt;0,ROUND(I1128*Filme!$B$3,2),0)</f>
        <v>0</v>
      </c>
      <c r="O1128" s="53">
        <f t="shared" si="158"/>
        <v>1491.02</v>
      </c>
    </row>
    <row r="1129" spans="1:15">
      <c r="A1129" s="48">
        <v>30717167</v>
      </c>
      <c r="B1129" s="48" t="s">
        <v>1175</v>
      </c>
      <c r="C1129" s="49">
        <v>1</v>
      </c>
      <c r="D1129" s="50" t="s">
        <v>291</v>
      </c>
      <c r="E1129" s="51"/>
      <c r="F1129" s="52">
        <v>1</v>
      </c>
      <c r="G1129" s="52">
        <v>3</v>
      </c>
      <c r="H1129" s="52"/>
      <c r="I1129" s="52"/>
      <c r="J1129" s="52"/>
      <c r="K1129" s="53">
        <f t="shared" si="156"/>
        <v>709.46</v>
      </c>
      <c r="L1129" s="53">
        <f t="shared" si="157"/>
        <v>709.46</v>
      </c>
      <c r="M1129" s="53">
        <f>IF(E1129&gt;0,ROUND(E1129*UCO!$A$14,2),0)</f>
        <v>0</v>
      </c>
      <c r="N1129" s="53">
        <f>IF(I1129&gt;0,ROUND(I1129*Filme!$B$3,2),0)</f>
        <v>0</v>
      </c>
      <c r="O1129" s="53">
        <f t="shared" si="158"/>
        <v>709.46</v>
      </c>
    </row>
    <row r="1130" spans="1:15" ht="27" customHeight="1">
      <c r="A1130" s="131" t="s">
        <v>1176</v>
      </c>
      <c r="B1130" s="132"/>
      <c r="C1130" s="132"/>
      <c r="D1130" s="132"/>
      <c r="E1130" s="132"/>
      <c r="F1130" s="132"/>
      <c r="G1130" s="132"/>
      <c r="H1130" s="132"/>
      <c r="I1130" s="132"/>
      <c r="J1130" s="132"/>
      <c r="K1130" s="132"/>
      <c r="L1130" s="132"/>
      <c r="M1130" s="132"/>
      <c r="N1130" s="132"/>
      <c r="O1130" s="132"/>
    </row>
    <row r="1131" spans="1:15" ht="12.75" customHeight="1">
      <c r="A1131" s="48">
        <v>30718015</v>
      </c>
      <c r="B1131" s="48" t="s">
        <v>1177</v>
      </c>
      <c r="C1131" s="49">
        <v>1</v>
      </c>
      <c r="D1131" s="50" t="s">
        <v>382</v>
      </c>
      <c r="E1131" s="51"/>
      <c r="F1131" s="52">
        <v>1</v>
      </c>
      <c r="G1131" s="52">
        <v>3</v>
      </c>
      <c r="H1131" s="52"/>
      <c r="I1131" s="52"/>
      <c r="J1131" s="52"/>
      <c r="K1131" s="53">
        <f t="shared" ref="K1131:K1139" si="159">VLOOKUP(D1131,Porte2026Geral,24,FALSE)</f>
        <v>766.81</v>
      </c>
      <c r="L1131" s="53">
        <f t="shared" ref="L1131:L1139" si="160">ROUND(C1131*K1131,2)</f>
        <v>766.81</v>
      </c>
      <c r="M1131" s="53">
        <f>IF(E1131&gt;0,ROUND(E1131*UCO!$A$14,2),0)</f>
        <v>0</v>
      </c>
      <c r="N1131" s="53">
        <f>IF(I1131&gt;0,ROUND(I1131*Filme!$B$3,2),0)</f>
        <v>0</v>
      </c>
      <c r="O1131" s="53">
        <f t="shared" ref="O1131:O1139" si="161">ROUND(L1131+M1131+N1131,2)</f>
        <v>766.81</v>
      </c>
    </row>
    <row r="1132" spans="1:15" ht="12.75" customHeight="1">
      <c r="A1132" s="48">
        <v>30718023</v>
      </c>
      <c r="B1132" s="48" t="s">
        <v>1178</v>
      </c>
      <c r="C1132" s="49">
        <v>1</v>
      </c>
      <c r="D1132" s="50" t="s">
        <v>74</v>
      </c>
      <c r="E1132" s="51"/>
      <c r="F1132" s="52">
        <v>1</v>
      </c>
      <c r="G1132" s="52">
        <v>1</v>
      </c>
      <c r="H1132" s="52"/>
      <c r="I1132" s="52"/>
      <c r="J1132" s="52"/>
      <c r="K1132" s="53">
        <f t="shared" si="159"/>
        <v>360.46</v>
      </c>
      <c r="L1132" s="53">
        <f t="shared" si="160"/>
        <v>360.46</v>
      </c>
      <c r="M1132" s="53">
        <f>IF(E1132&gt;0,ROUND(E1132*UCO!$A$14,2),0)</f>
        <v>0</v>
      </c>
      <c r="N1132" s="53">
        <f>IF(I1132&gt;0,ROUND(I1132*Filme!$B$3,2),0)</f>
        <v>0</v>
      </c>
      <c r="O1132" s="53">
        <f t="shared" si="161"/>
        <v>360.46</v>
      </c>
    </row>
    <row r="1133" spans="1:15" ht="12.75" customHeight="1">
      <c r="A1133" s="48">
        <v>30718031</v>
      </c>
      <c r="B1133" s="48" t="s">
        <v>1179</v>
      </c>
      <c r="C1133" s="49">
        <v>1</v>
      </c>
      <c r="D1133" s="50" t="s">
        <v>305</v>
      </c>
      <c r="E1133" s="51"/>
      <c r="F1133" s="52">
        <v>2</v>
      </c>
      <c r="G1133" s="52">
        <v>4</v>
      </c>
      <c r="H1133" s="52"/>
      <c r="I1133" s="52"/>
      <c r="J1133" s="52"/>
      <c r="K1133" s="53">
        <f t="shared" si="159"/>
        <v>802.86</v>
      </c>
      <c r="L1133" s="53">
        <f t="shared" si="160"/>
        <v>802.86</v>
      </c>
      <c r="M1133" s="53">
        <f>IF(E1133&gt;0,ROUND(E1133*UCO!$A$14,2),0)</f>
        <v>0</v>
      </c>
      <c r="N1133" s="53">
        <f>IF(I1133&gt;0,ROUND(I1133*Filme!$B$3,2),0)</f>
        <v>0</v>
      </c>
      <c r="O1133" s="53">
        <f t="shared" si="161"/>
        <v>802.86</v>
      </c>
    </row>
    <row r="1134" spans="1:15" ht="12.75" customHeight="1">
      <c r="A1134" s="48">
        <v>30718040</v>
      </c>
      <c r="B1134" s="48" t="s">
        <v>1180</v>
      </c>
      <c r="C1134" s="49">
        <v>1</v>
      </c>
      <c r="D1134" s="50" t="s">
        <v>102</v>
      </c>
      <c r="E1134" s="51"/>
      <c r="F1134" s="52">
        <v>1</v>
      </c>
      <c r="G1134" s="52">
        <v>2</v>
      </c>
      <c r="H1134" s="52"/>
      <c r="I1134" s="52"/>
      <c r="J1134" s="52"/>
      <c r="K1134" s="53">
        <f t="shared" si="159"/>
        <v>183.5</v>
      </c>
      <c r="L1134" s="53">
        <f t="shared" si="160"/>
        <v>183.5</v>
      </c>
      <c r="M1134" s="53">
        <f>IF(E1134&gt;0,ROUND(E1134*UCO!$A$14,2),0)</f>
        <v>0</v>
      </c>
      <c r="N1134" s="53">
        <f>IF(I1134&gt;0,ROUND(I1134*Filme!$B$3,2),0)</f>
        <v>0</v>
      </c>
      <c r="O1134" s="53">
        <f t="shared" si="161"/>
        <v>183.5</v>
      </c>
    </row>
    <row r="1135" spans="1:15" ht="12.75" customHeight="1">
      <c r="A1135" s="48">
        <v>30718058</v>
      </c>
      <c r="B1135" s="48" t="s">
        <v>1181</v>
      </c>
      <c r="C1135" s="49">
        <v>1</v>
      </c>
      <c r="D1135" s="50" t="s">
        <v>259</v>
      </c>
      <c r="E1135" s="51"/>
      <c r="F1135" s="52">
        <v>1</v>
      </c>
      <c r="G1135" s="52">
        <v>4</v>
      </c>
      <c r="H1135" s="52"/>
      <c r="I1135" s="52"/>
      <c r="J1135" s="52"/>
      <c r="K1135" s="53">
        <f t="shared" si="159"/>
        <v>852.02</v>
      </c>
      <c r="L1135" s="53">
        <f t="shared" si="160"/>
        <v>852.02</v>
      </c>
      <c r="M1135" s="53">
        <f>IF(E1135&gt;0,ROUND(E1135*UCO!$A$14,2),0)</f>
        <v>0</v>
      </c>
      <c r="N1135" s="53">
        <f>IF(I1135&gt;0,ROUND(I1135*Filme!$B$3,2),0)</f>
        <v>0</v>
      </c>
      <c r="O1135" s="53">
        <f t="shared" si="161"/>
        <v>852.02</v>
      </c>
    </row>
    <row r="1136" spans="1:15" ht="12.75" customHeight="1">
      <c r="A1136" s="48">
        <v>30718066</v>
      </c>
      <c r="B1136" s="48" t="s">
        <v>1182</v>
      </c>
      <c r="C1136" s="49">
        <v>1</v>
      </c>
      <c r="D1136" s="50" t="s">
        <v>51</v>
      </c>
      <c r="E1136" s="51"/>
      <c r="F1136" s="52"/>
      <c r="G1136" s="52">
        <v>0</v>
      </c>
      <c r="H1136" s="52"/>
      <c r="I1136" s="52"/>
      <c r="J1136" s="52"/>
      <c r="K1136" s="53">
        <f t="shared" si="159"/>
        <v>88.48</v>
      </c>
      <c r="L1136" s="53">
        <f t="shared" si="160"/>
        <v>88.48</v>
      </c>
      <c r="M1136" s="53">
        <f>IF(E1136&gt;0,ROUND(E1136*UCO!$A$14,2),0)</f>
        <v>0</v>
      </c>
      <c r="N1136" s="53">
        <f>IF(I1136&gt;0,ROUND(I1136*Filme!$B$3,2),0)</f>
        <v>0</v>
      </c>
      <c r="O1136" s="53">
        <f t="shared" si="161"/>
        <v>88.48</v>
      </c>
    </row>
    <row r="1137" spans="1:15" ht="12.75" customHeight="1">
      <c r="A1137" s="48">
        <v>30718074</v>
      </c>
      <c r="B1137" s="48" t="s">
        <v>1183</v>
      </c>
      <c r="C1137" s="49">
        <v>1</v>
      </c>
      <c r="D1137" s="50" t="s">
        <v>241</v>
      </c>
      <c r="E1137" s="51"/>
      <c r="F1137" s="52">
        <v>2</v>
      </c>
      <c r="G1137" s="52">
        <v>4</v>
      </c>
      <c r="H1137" s="52"/>
      <c r="I1137" s="52"/>
      <c r="J1137" s="52"/>
      <c r="K1137" s="53">
        <f t="shared" si="159"/>
        <v>542.33000000000004</v>
      </c>
      <c r="L1137" s="53">
        <f t="shared" si="160"/>
        <v>542.33000000000004</v>
      </c>
      <c r="M1137" s="53">
        <f>IF(E1137&gt;0,ROUND(E1137*UCO!$A$14,2),0)</f>
        <v>0</v>
      </c>
      <c r="N1137" s="53">
        <f>IF(I1137&gt;0,ROUND(I1137*Filme!$B$3,2),0)</f>
        <v>0</v>
      </c>
      <c r="O1137" s="53">
        <f t="shared" si="161"/>
        <v>542.33000000000004</v>
      </c>
    </row>
    <row r="1138" spans="1:15" ht="18.75" customHeight="1">
      <c r="A1138" s="48">
        <v>30718082</v>
      </c>
      <c r="B1138" s="48" t="s">
        <v>1184</v>
      </c>
      <c r="C1138" s="49">
        <v>1</v>
      </c>
      <c r="D1138" s="50" t="s">
        <v>382</v>
      </c>
      <c r="E1138" s="51"/>
      <c r="F1138" s="52">
        <v>1</v>
      </c>
      <c r="G1138" s="52">
        <v>3</v>
      </c>
      <c r="H1138" s="52"/>
      <c r="I1138" s="52"/>
      <c r="J1138" s="52"/>
      <c r="K1138" s="53">
        <f t="shared" si="159"/>
        <v>766.81</v>
      </c>
      <c r="L1138" s="53">
        <f t="shared" si="160"/>
        <v>766.81</v>
      </c>
      <c r="M1138" s="53">
        <f>IF(E1138&gt;0,ROUND(E1138*UCO!$A$14,2),0)</f>
        <v>0</v>
      </c>
      <c r="N1138" s="53">
        <f>IF(I1138&gt;0,ROUND(I1138*Filme!$B$3,2),0)</f>
        <v>0</v>
      </c>
      <c r="O1138" s="53">
        <f t="shared" si="161"/>
        <v>766.81</v>
      </c>
    </row>
    <row r="1139" spans="1:15">
      <c r="A1139" s="48">
        <v>30718090</v>
      </c>
      <c r="B1139" s="48" t="s">
        <v>1185</v>
      </c>
      <c r="C1139" s="49">
        <v>1</v>
      </c>
      <c r="D1139" s="50" t="s">
        <v>339</v>
      </c>
      <c r="E1139" s="51"/>
      <c r="F1139" s="52">
        <v>2</v>
      </c>
      <c r="G1139" s="52">
        <v>4</v>
      </c>
      <c r="H1139" s="52"/>
      <c r="I1139" s="52"/>
      <c r="J1139" s="52"/>
      <c r="K1139" s="53">
        <f t="shared" si="159"/>
        <v>909.36</v>
      </c>
      <c r="L1139" s="53">
        <f t="shared" si="160"/>
        <v>909.36</v>
      </c>
      <c r="M1139" s="53">
        <f>IF(E1139&gt;0,ROUND(E1139*UCO!$A$14,2),0)</f>
        <v>0</v>
      </c>
      <c r="N1139" s="53">
        <f>IF(I1139&gt;0,ROUND(I1139*Filme!$B$3,2),0)</f>
        <v>0</v>
      </c>
      <c r="O1139" s="53">
        <f t="shared" si="161"/>
        <v>909.36</v>
      </c>
    </row>
    <row r="1140" spans="1:15" ht="28.5" customHeight="1">
      <c r="A1140" s="131" t="s">
        <v>1186</v>
      </c>
      <c r="B1140" s="132"/>
      <c r="C1140" s="132"/>
      <c r="D1140" s="132"/>
      <c r="E1140" s="132"/>
      <c r="F1140" s="132"/>
      <c r="G1140" s="132"/>
      <c r="H1140" s="132"/>
      <c r="I1140" s="132"/>
      <c r="J1140" s="132"/>
      <c r="K1140" s="132"/>
      <c r="L1140" s="132"/>
      <c r="M1140" s="132"/>
      <c r="N1140" s="132"/>
      <c r="O1140" s="132"/>
    </row>
    <row r="1141" spans="1:15" ht="12.75" customHeight="1">
      <c r="A1141" s="48">
        <v>30719011</v>
      </c>
      <c r="B1141" s="48" t="s">
        <v>1187</v>
      </c>
      <c r="C1141" s="49">
        <v>1</v>
      </c>
      <c r="D1141" s="50" t="s">
        <v>305</v>
      </c>
      <c r="E1141" s="51"/>
      <c r="F1141" s="52">
        <v>1</v>
      </c>
      <c r="G1141" s="52">
        <v>4</v>
      </c>
      <c r="H1141" s="52"/>
      <c r="I1141" s="52"/>
      <c r="J1141" s="52"/>
      <c r="K1141" s="53">
        <f t="shared" ref="K1141:K1153" si="162">VLOOKUP(D1141,Porte2026Geral,24,FALSE)</f>
        <v>802.86</v>
      </c>
      <c r="L1141" s="53">
        <f t="shared" ref="L1141:L1153" si="163">ROUND(C1141*K1141,2)</f>
        <v>802.86</v>
      </c>
      <c r="M1141" s="53">
        <f>IF(E1141&gt;0,ROUND(E1141*UCO!$A$14,2),0)</f>
        <v>0</v>
      </c>
      <c r="N1141" s="53">
        <f>IF(I1141&gt;0,ROUND(I1141*Filme!$B$3,2),0)</f>
        <v>0</v>
      </c>
      <c r="O1141" s="53">
        <f t="shared" ref="O1141:O1153" si="164">ROUND(L1141+M1141+N1141,2)</f>
        <v>802.86</v>
      </c>
    </row>
    <row r="1142" spans="1:15" ht="12.75" customHeight="1">
      <c r="A1142" s="48">
        <v>30719020</v>
      </c>
      <c r="B1142" s="48" t="s">
        <v>1188</v>
      </c>
      <c r="C1142" s="49">
        <v>1</v>
      </c>
      <c r="D1142" s="50" t="s">
        <v>305</v>
      </c>
      <c r="E1142" s="51"/>
      <c r="F1142" s="52">
        <v>2</v>
      </c>
      <c r="G1142" s="52">
        <v>5</v>
      </c>
      <c r="H1142" s="52"/>
      <c r="I1142" s="52"/>
      <c r="J1142" s="52"/>
      <c r="K1142" s="53">
        <f t="shared" si="162"/>
        <v>802.86</v>
      </c>
      <c r="L1142" s="53">
        <f t="shared" si="163"/>
        <v>802.86</v>
      </c>
      <c r="M1142" s="53">
        <f>IF(E1142&gt;0,ROUND(E1142*UCO!$A$14,2),0)</f>
        <v>0</v>
      </c>
      <c r="N1142" s="53">
        <f>IF(I1142&gt;0,ROUND(I1142*Filme!$B$3,2),0)</f>
        <v>0</v>
      </c>
      <c r="O1142" s="53">
        <f t="shared" si="164"/>
        <v>802.86</v>
      </c>
    </row>
    <row r="1143" spans="1:15" ht="12.75" customHeight="1">
      <c r="A1143" s="48">
        <v>30719038</v>
      </c>
      <c r="B1143" s="48" t="s">
        <v>1189</v>
      </c>
      <c r="C1143" s="49">
        <v>1</v>
      </c>
      <c r="D1143" s="50" t="s">
        <v>333</v>
      </c>
      <c r="E1143" s="51"/>
      <c r="F1143" s="52">
        <v>1</v>
      </c>
      <c r="G1143" s="52">
        <v>3</v>
      </c>
      <c r="H1143" s="52"/>
      <c r="I1143" s="52"/>
      <c r="J1143" s="52"/>
      <c r="K1143" s="53">
        <f t="shared" si="162"/>
        <v>417.82</v>
      </c>
      <c r="L1143" s="53">
        <f t="shared" si="163"/>
        <v>417.82</v>
      </c>
      <c r="M1143" s="53">
        <f>IF(E1143&gt;0,ROUND(E1143*UCO!$A$14,2),0)</f>
        <v>0</v>
      </c>
      <c r="N1143" s="53">
        <f>IF(I1143&gt;0,ROUND(I1143*Filme!$B$3,2),0)</f>
        <v>0</v>
      </c>
      <c r="O1143" s="53">
        <f t="shared" si="164"/>
        <v>417.82</v>
      </c>
    </row>
    <row r="1144" spans="1:15" ht="12.75" customHeight="1">
      <c r="A1144" s="48">
        <v>30719046</v>
      </c>
      <c r="B1144" s="48" t="s">
        <v>1190</v>
      </c>
      <c r="C1144" s="49">
        <v>1</v>
      </c>
      <c r="D1144" s="50" t="s">
        <v>74</v>
      </c>
      <c r="E1144" s="51"/>
      <c r="F1144" s="52">
        <v>1</v>
      </c>
      <c r="G1144" s="52">
        <v>1</v>
      </c>
      <c r="H1144" s="52"/>
      <c r="I1144" s="52"/>
      <c r="J1144" s="52"/>
      <c r="K1144" s="53">
        <f t="shared" si="162"/>
        <v>360.46</v>
      </c>
      <c r="L1144" s="53">
        <f t="shared" si="163"/>
        <v>360.46</v>
      </c>
      <c r="M1144" s="53">
        <f>IF(E1144&gt;0,ROUND(E1144*UCO!$A$14,2),0)</f>
        <v>0</v>
      </c>
      <c r="N1144" s="53">
        <f>IF(I1144&gt;0,ROUND(I1144*Filme!$B$3,2),0)</f>
        <v>0</v>
      </c>
      <c r="O1144" s="53">
        <f t="shared" si="164"/>
        <v>360.46</v>
      </c>
    </row>
    <row r="1145" spans="1:15" ht="12.75" customHeight="1">
      <c r="A1145" s="48">
        <v>30719054</v>
      </c>
      <c r="B1145" s="48" t="s">
        <v>1191</v>
      </c>
      <c r="C1145" s="49">
        <v>1</v>
      </c>
      <c r="D1145" s="50" t="s">
        <v>102</v>
      </c>
      <c r="E1145" s="51"/>
      <c r="F1145" s="52">
        <v>1</v>
      </c>
      <c r="G1145" s="52">
        <v>1</v>
      </c>
      <c r="H1145" s="52"/>
      <c r="I1145" s="52"/>
      <c r="J1145" s="52"/>
      <c r="K1145" s="53">
        <f t="shared" si="162"/>
        <v>183.5</v>
      </c>
      <c r="L1145" s="53">
        <f t="shared" si="163"/>
        <v>183.5</v>
      </c>
      <c r="M1145" s="53">
        <f>IF(E1145&gt;0,ROUND(E1145*UCO!$A$14,2),0)</f>
        <v>0</v>
      </c>
      <c r="N1145" s="53">
        <f>IF(I1145&gt;0,ROUND(I1145*Filme!$B$3,2),0)</f>
        <v>0</v>
      </c>
      <c r="O1145" s="53">
        <f t="shared" si="164"/>
        <v>183.5</v>
      </c>
    </row>
    <row r="1146" spans="1:15" ht="12.75" customHeight="1">
      <c r="A1146" s="48">
        <v>30719062</v>
      </c>
      <c r="B1146" s="48" t="s">
        <v>1192</v>
      </c>
      <c r="C1146" s="49">
        <v>1</v>
      </c>
      <c r="D1146" s="50" t="s">
        <v>305</v>
      </c>
      <c r="E1146" s="51"/>
      <c r="F1146" s="52">
        <v>1</v>
      </c>
      <c r="G1146" s="52">
        <v>3</v>
      </c>
      <c r="H1146" s="52"/>
      <c r="I1146" s="52"/>
      <c r="J1146" s="52"/>
      <c r="K1146" s="53">
        <f t="shared" si="162"/>
        <v>802.86</v>
      </c>
      <c r="L1146" s="53">
        <f t="shared" si="163"/>
        <v>802.86</v>
      </c>
      <c r="M1146" s="53">
        <f>IF(E1146&gt;0,ROUND(E1146*UCO!$A$14,2),0)</f>
        <v>0</v>
      </c>
      <c r="N1146" s="53">
        <f>IF(I1146&gt;0,ROUND(I1146*Filme!$B$3,2),0)</f>
        <v>0</v>
      </c>
      <c r="O1146" s="53">
        <f t="shared" si="164"/>
        <v>802.86</v>
      </c>
    </row>
    <row r="1147" spans="1:15" ht="12.75" customHeight="1">
      <c r="A1147" s="48">
        <v>30719070</v>
      </c>
      <c r="B1147" s="48" t="s">
        <v>1193</v>
      </c>
      <c r="C1147" s="49">
        <v>1</v>
      </c>
      <c r="D1147" s="50" t="s">
        <v>65</v>
      </c>
      <c r="E1147" s="51"/>
      <c r="F1147" s="52"/>
      <c r="G1147" s="52">
        <v>0</v>
      </c>
      <c r="H1147" s="52"/>
      <c r="I1147" s="52"/>
      <c r="J1147" s="52"/>
      <c r="K1147" s="53">
        <f t="shared" si="162"/>
        <v>65.56</v>
      </c>
      <c r="L1147" s="53">
        <f t="shared" si="163"/>
        <v>65.56</v>
      </c>
      <c r="M1147" s="53">
        <f>IF(E1147&gt;0,ROUND(E1147*UCO!$A$14,2),0)</f>
        <v>0</v>
      </c>
      <c r="N1147" s="53">
        <f>IF(I1147&gt;0,ROUND(I1147*Filme!$B$3,2),0)</f>
        <v>0</v>
      </c>
      <c r="O1147" s="53">
        <f t="shared" si="164"/>
        <v>65.56</v>
      </c>
    </row>
    <row r="1148" spans="1:15" ht="12.75" customHeight="1">
      <c r="A1148" s="48">
        <v>30719089</v>
      </c>
      <c r="B1148" s="48" t="s">
        <v>1194</v>
      </c>
      <c r="C1148" s="49">
        <v>1</v>
      </c>
      <c r="D1148" s="50" t="s">
        <v>241</v>
      </c>
      <c r="E1148" s="51"/>
      <c r="F1148" s="52">
        <v>2</v>
      </c>
      <c r="G1148" s="52">
        <v>4</v>
      </c>
      <c r="H1148" s="52"/>
      <c r="I1148" s="52"/>
      <c r="J1148" s="52"/>
      <c r="K1148" s="53">
        <f t="shared" si="162"/>
        <v>542.33000000000004</v>
      </c>
      <c r="L1148" s="53">
        <f t="shared" si="163"/>
        <v>542.33000000000004</v>
      </c>
      <c r="M1148" s="53">
        <f>IF(E1148&gt;0,ROUND(E1148*UCO!$A$14,2),0)</f>
        <v>0</v>
      </c>
      <c r="N1148" s="53">
        <f>IF(I1148&gt;0,ROUND(I1148*Filme!$B$3,2),0)</f>
        <v>0</v>
      </c>
      <c r="O1148" s="53">
        <f t="shared" si="164"/>
        <v>542.33000000000004</v>
      </c>
    </row>
    <row r="1149" spans="1:15" ht="12.75" customHeight="1">
      <c r="A1149" s="48">
        <v>30719097</v>
      </c>
      <c r="B1149" s="48" t="s">
        <v>1195</v>
      </c>
      <c r="C1149" s="49">
        <v>1</v>
      </c>
      <c r="D1149" s="50" t="s">
        <v>93</v>
      </c>
      <c r="E1149" s="51"/>
      <c r="F1149" s="52"/>
      <c r="G1149" s="52">
        <v>2</v>
      </c>
      <c r="H1149" s="52"/>
      <c r="I1149" s="52"/>
      <c r="J1149" s="52"/>
      <c r="K1149" s="53">
        <f t="shared" si="162"/>
        <v>250.68</v>
      </c>
      <c r="L1149" s="53">
        <f t="shared" si="163"/>
        <v>250.68</v>
      </c>
      <c r="M1149" s="53">
        <f>IF(E1149&gt;0,ROUND(E1149*UCO!$A$14,2),0)</f>
        <v>0</v>
      </c>
      <c r="N1149" s="53">
        <f>IF(I1149&gt;0,ROUND(I1149*Filme!$B$3,2),0)</f>
        <v>0</v>
      </c>
      <c r="O1149" s="53">
        <f t="shared" si="164"/>
        <v>250.68</v>
      </c>
    </row>
    <row r="1150" spans="1:15" ht="12.75" customHeight="1">
      <c r="A1150" s="48">
        <v>30719100</v>
      </c>
      <c r="B1150" s="48" t="s">
        <v>1196</v>
      </c>
      <c r="C1150" s="49">
        <v>1</v>
      </c>
      <c r="D1150" s="50" t="s">
        <v>291</v>
      </c>
      <c r="E1150" s="51"/>
      <c r="F1150" s="52">
        <v>1</v>
      </c>
      <c r="G1150" s="52">
        <v>3</v>
      </c>
      <c r="H1150" s="52"/>
      <c r="I1150" s="52"/>
      <c r="J1150" s="52"/>
      <c r="K1150" s="53">
        <f t="shared" si="162"/>
        <v>709.46</v>
      </c>
      <c r="L1150" s="53">
        <f t="shared" si="163"/>
        <v>709.46</v>
      </c>
      <c r="M1150" s="53">
        <f>IF(E1150&gt;0,ROUND(E1150*UCO!$A$14,2),0)</f>
        <v>0</v>
      </c>
      <c r="N1150" s="53">
        <f>IF(I1150&gt;0,ROUND(I1150*Filme!$B$3,2),0)</f>
        <v>0</v>
      </c>
      <c r="O1150" s="53">
        <f t="shared" si="164"/>
        <v>709.46</v>
      </c>
    </row>
    <row r="1151" spans="1:15" ht="12.75" customHeight="1">
      <c r="A1151" s="48">
        <v>30719119</v>
      </c>
      <c r="B1151" s="48" t="s">
        <v>1197</v>
      </c>
      <c r="C1151" s="49">
        <v>1</v>
      </c>
      <c r="D1151" s="50" t="s">
        <v>53</v>
      </c>
      <c r="E1151" s="51"/>
      <c r="F1151" s="52"/>
      <c r="G1151" s="52">
        <v>2</v>
      </c>
      <c r="H1151" s="52"/>
      <c r="I1151" s="52"/>
      <c r="J1151" s="52"/>
      <c r="K1151" s="53">
        <f t="shared" si="162"/>
        <v>144.19999999999999</v>
      </c>
      <c r="L1151" s="53">
        <f t="shared" si="163"/>
        <v>144.19999999999999</v>
      </c>
      <c r="M1151" s="53">
        <f>IF(E1151&gt;0,ROUND(E1151*UCO!$A$14,2),0)</f>
        <v>0</v>
      </c>
      <c r="N1151" s="53">
        <f>IF(I1151&gt;0,ROUND(I1151*Filme!$B$3,2),0)</f>
        <v>0</v>
      </c>
      <c r="O1151" s="53">
        <f t="shared" si="164"/>
        <v>144.19999999999999</v>
      </c>
    </row>
    <row r="1152" spans="1:15">
      <c r="A1152" s="48">
        <v>30719127</v>
      </c>
      <c r="B1152" s="48" t="s">
        <v>1198</v>
      </c>
      <c r="C1152" s="49">
        <v>1</v>
      </c>
      <c r="D1152" s="50" t="s">
        <v>245</v>
      </c>
      <c r="E1152" s="51"/>
      <c r="F1152" s="52">
        <v>1</v>
      </c>
      <c r="G1152" s="52">
        <v>2</v>
      </c>
      <c r="H1152" s="52"/>
      <c r="I1152" s="52"/>
      <c r="J1152" s="52"/>
      <c r="K1152" s="53">
        <f t="shared" si="162"/>
        <v>275.27999999999997</v>
      </c>
      <c r="L1152" s="53">
        <f t="shared" si="163"/>
        <v>275.27999999999997</v>
      </c>
      <c r="M1152" s="53">
        <f>IF(E1152&gt;0,ROUND(E1152*UCO!$A$14,2),0)</f>
        <v>0</v>
      </c>
      <c r="N1152" s="53">
        <f>IF(I1152&gt;0,ROUND(I1152*Filme!$B$3,2),0)</f>
        <v>0</v>
      </c>
      <c r="O1152" s="53">
        <f t="shared" si="164"/>
        <v>275.27999999999997</v>
      </c>
    </row>
    <row r="1153" spans="1:15">
      <c r="A1153" s="48">
        <v>30719135</v>
      </c>
      <c r="B1153" s="48" t="s">
        <v>1199</v>
      </c>
      <c r="C1153" s="49">
        <v>1</v>
      </c>
      <c r="D1153" s="50" t="s">
        <v>291</v>
      </c>
      <c r="E1153" s="51"/>
      <c r="F1153" s="52">
        <v>1</v>
      </c>
      <c r="G1153" s="52">
        <v>3</v>
      </c>
      <c r="H1153" s="52"/>
      <c r="I1153" s="52"/>
      <c r="J1153" s="52"/>
      <c r="K1153" s="53">
        <f t="shared" si="162"/>
        <v>709.46</v>
      </c>
      <c r="L1153" s="53">
        <f t="shared" si="163"/>
        <v>709.46</v>
      </c>
      <c r="M1153" s="53">
        <f>IF(E1153&gt;0,ROUND(E1153*UCO!$A$14,2),0)</f>
        <v>0</v>
      </c>
      <c r="N1153" s="53">
        <f>IF(I1153&gt;0,ROUND(I1153*Filme!$B$3,2),0)</f>
        <v>0</v>
      </c>
      <c r="O1153" s="53">
        <f t="shared" si="164"/>
        <v>709.46</v>
      </c>
    </row>
    <row r="1154" spans="1:15" ht="39.75" customHeight="1">
      <c r="A1154" s="131" t="s">
        <v>1200</v>
      </c>
      <c r="B1154" s="132"/>
      <c r="C1154" s="132"/>
      <c r="D1154" s="132"/>
      <c r="E1154" s="132"/>
      <c r="F1154" s="132"/>
      <c r="G1154" s="132"/>
      <c r="H1154" s="132"/>
      <c r="I1154" s="132"/>
      <c r="J1154" s="132"/>
      <c r="K1154" s="132"/>
      <c r="L1154" s="132"/>
      <c r="M1154" s="132"/>
      <c r="N1154" s="132"/>
      <c r="O1154" s="132"/>
    </row>
    <row r="1155" spans="1:15">
      <c r="A1155" s="48">
        <v>30720010</v>
      </c>
      <c r="B1155" s="48" t="s">
        <v>1201</v>
      </c>
      <c r="C1155" s="49">
        <v>1</v>
      </c>
      <c r="D1155" s="50" t="s">
        <v>333</v>
      </c>
      <c r="E1155" s="51"/>
      <c r="F1155" s="52">
        <v>1</v>
      </c>
      <c r="G1155" s="52">
        <v>3</v>
      </c>
      <c r="H1155" s="52"/>
      <c r="I1155" s="52"/>
      <c r="J1155" s="52"/>
      <c r="K1155" s="53">
        <f t="shared" ref="K1155:K1171" si="165">VLOOKUP(D1155,Porte2026Geral,24,FALSE)</f>
        <v>417.82</v>
      </c>
      <c r="L1155" s="53">
        <f t="shared" ref="L1155:L1171" si="166">ROUND(C1155*K1155,2)</f>
        <v>417.82</v>
      </c>
      <c r="M1155" s="53">
        <f>IF(E1155&gt;0,ROUND(E1155*UCO!$A$14,2),0)</f>
        <v>0</v>
      </c>
      <c r="N1155" s="53">
        <f>IF(I1155&gt;0,ROUND(I1155*Filme!$B$3,2),0)</f>
        <v>0</v>
      </c>
      <c r="O1155" s="53">
        <f t="shared" ref="O1155:O1171" si="167">ROUND(L1155+M1155+N1155,2)</f>
        <v>417.82</v>
      </c>
    </row>
    <row r="1156" spans="1:15">
      <c r="A1156" s="48">
        <v>30720028</v>
      </c>
      <c r="B1156" s="48" t="s">
        <v>1202</v>
      </c>
      <c r="C1156" s="49">
        <v>1</v>
      </c>
      <c r="D1156" s="50" t="s">
        <v>291</v>
      </c>
      <c r="E1156" s="51"/>
      <c r="F1156" s="52">
        <v>2</v>
      </c>
      <c r="G1156" s="52">
        <v>4</v>
      </c>
      <c r="H1156" s="52"/>
      <c r="I1156" s="52"/>
      <c r="J1156" s="52"/>
      <c r="K1156" s="53">
        <f t="shared" si="165"/>
        <v>709.46</v>
      </c>
      <c r="L1156" s="53">
        <f t="shared" si="166"/>
        <v>709.46</v>
      </c>
      <c r="M1156" s="53">
        <f>IF(E1156&gt;0,ROUND(E1156*UCO!$A$14,2),0)</f>
        <v>0</v>
      </c>
      <c r="N1156" s="53">
        <f>IF(I1156&gt;0,ROUND(I1156*Filme!$B$3,2),0)</f>
        <v>0</v>
      </c>
      <c r="O1156" s="53">
        <f t="shared" si="167"/>
        <v>709.46</v>
      </c>
    </row>
    <row r="1157" spans="1:15">
      <c r="A1157" s="48">
        <v>30720036</v>
      </c>
      <c r="B1157" s="48" t="s">
        <v>1203</v>
      </c>
      <c r="C1157" s="49">
        <v>1</v>
      </c>
      <c r="D1157" s="50" t="s">
        <v>305</v>
      </c>
      <c r="E1157" s="51"/>
      <c r="F1157" s="52">
        <v>1</v>
      </c>
      <c r="G1157" s="52">
        <v>3</v>
      </c>
      <c r="H1157" s="52"/>
      <c r="I1157" s="52"/>
      <c r="J1157" s="52"/>
      <c r="K1157" s="53">
        <f t="shared" si="165"/>
        <v>802.86</v>
      </c>
      <c r="L1157" s="53">
        <f t="shared" si="166"/>
        <v>802.86</v>
      </c>
      <c r="M1157" s="53">
        <f>IF(E1157&gt;0,ROUND(E1157*UCO!$A$14,2),0)</f>
        <v>0</v>
      </c>
      <c r="N1157" s="53">
        <f>IF(I1157&gt;0,ROUND(I1157*Filme!$B$3,2),0)</f>
        <v>0</v>
      </c>
      <c r="O1157" s="53">
        <f t="shared" si="167"/>
        <v>802.86</v>
      </c>
    </row>
    <row r="1158" spans="1:15">
      <c r="A1158" s="48">
        <v>30720044</v>
      </c>
      <c r="B1158" s="48" t="s">
        <v>1204</v>
      </c>
      <c r="C1158" s="49">
        <v>1</v>
      </c>
      <c r="D1158" s="50" t="s">
        <v>102</v>
      </c>
      <c r="E1158" s="51"/>
      <c r="F1158" s="52">
        <v>1</v>
      </c>
      <c r="G1158" s="52">
        <v>1</v>
      </c>
      <c r="H1158" s="52"/>
      <c r="I1158" s="52"/>
      <c r="J1158" s="52"/>
      <c r="K1158" s="53">
        <f t="shared" si="165"/>
        <v>183.5</v>
      </c>
      <c r="L1158" s="53">
        <f t="shared" si="166"/>
        <v>183.5</v>
      </c>
      <c r="M1158" s="53">
        <f>IF(E1158&gt;0,ROUND(E1158*UCO!$A$14,2),0)</f>
        <v>0</v>
      </c>
      <c r="N1158" s="53">
        <f>IF(I1158&gt;0,ROUND(I1158*Filme!$B$3,2),0)</f>
        <v>0</v>
      </c>
      <c r="O1158" s="53">
        <f t="shared" si="167"/>
        <v>183.5</v>
      </c>
    </row>
    <row r="1159" spans="1:15">
      <c r="A1159" s="48">
        <v>30720052</v>
      </c>
      <c r="B1159" s="48" t="s">
        <v>1205</v>
      </c>
      <c r="C1159" s="49">
        <v>1</v>
      </c>
      <c r="D1159" s="50" t="s">
        <v>382</v>
      </c>
      <c r="E1159" s="51"/>
      <c r="F1159" s="52">
        <v>2</v>
      </c>
      <c r="G1159" s="52">
        <v>4</v>
      </c>
      <c r="H1159" s="52"/>
      <c r="I1159" s="52"/>
      <c r="J1159" s="52"/>
      <c r="K1159" s="53">
        <f t="shared" si="165"/>
        <v>766.81</v>
      </c>
      <c r="L1159" s="53">
        <f t="shared" si="166"/>
        <v>766.81</v>
      </c>
      <c r="M1159" s="53">
        <f>IF(E1159&gt;0,ROUND(E1159*UCO!$A$14,2),0)</f>
        <v>0</v>
      </c>
      <c r="N1159" s="53">
        <f>IF(I1159&gt;0,ROUND(I1159*Filme!$B$3,2),0)</f>
        <v>0</v>
      </c>
      <c r="O1159" s="53">
        <f t="shared" si="167"/>
        <v>766.81</v>
      </c>
    </row>
    <row r="1160" spans="1:15">
      <c r="A1160" s="48">
        <v>30720060</v>
      </c>
      <c r="B1160" s="48" t="s">
        <v>1206</v>
      </c>
      <c r="C1160" s="49">
        <v>1</v>
      </c>
      <c r="D1160" s="50" t="s">
        <v>333</v>
      </c>
      <c r="E1160" s="51"/>
      <c r="F1160" s="52">
        <v>2</v>
      </c>
      <c r="G1160" s="52">
        <v>4</v>
      </c>
      <c r="H1160" s="52"/>
      <c r="I1160" s="52"/>
      <c r="J1160" s="52"/>
      <c r="K1160" s="53">
        <f t="shared" si="165"/>
        <v>417.82</v>
      </c>
      <c r="L1160" s="53">
        <f t="shared" si="166"/>
        <v>417.82</v>
      </c>
      <c r="M1160" s="53">
        <f>IF(E1160&gt;0,ROUND(E1160*UCO!$A$14,2),0)</f>
        <v>0</v>
      </c>
      <c r="N1160" s="53">
        <f>IF(I1160&gt;0,ROUND(I1160*Filme!$B$3,2),0)</f>
        <v>0</v>
      </c>
      <c r="O1160" s="53">
        <f t="shared" si="167"/>
        <v>417.82</v>
      </c>
    </row>
    <row r="1161" spans="1:15">
      <c r="A1161" s="48">
        <v>30720079</v>
      </c>
      <c r="B1161" s="48" t="s">
        <v>1207</v>
      </c>
      <c r="C1161" s="49">
        <v>1</v>
      </c>
      <c r="D1161" s="50" t="s">
        <v>333</v>
      </c>
      <c r="E1161" s="51"/>
      <c r="F1161" s="52">
        <v>2</v>
      </c>
      <c r="G1161" s="52">
        <v>3</v>
      </c>
      <c r="H1161" s="52"/>
      <c r="I1161" s="52"/>
      <c r="J1161" s="52"/>
      <c r="K1161" s="53">
        <f t="shared" si="165"/>
        <v>417.82</v>
      </c>
      <c r="L1161" s="53">
        <f t="shared" si="166"/>
        <v>417.82</v>
      </c>
      <c r="M1161" s="53">
        <f>IF(E1161&gt;0,ROUND(E1161*UCO!$A$14,2),0)</f>
        <v>0</v>
      </c>
      <c r="N1161" s="53">
        <f>IF(I1161&gt;0,ROUND(I1161*Filme!$B$3,2),0)</f>
        <v>0</v>
      </c>
      <c r="O1161" s="53">
        <f t="shared" si="167"/>
        <v>417.82</v>
      </c>
    </row>
    <row r="1162" spans="1:15">
      <c r="A1162" s="48">
        <v>30720087</v>
      </c>
      <c r="B1162" s="48" t="s">
        <v>1208</v>
      </c>
      <c r="C1162" s="49">
        <v>1</v>
      </c>
      <c r="D1162" s="50" t="s">
        <v>65</v>
      </c>
      <c r="E1162" s="51"/>
      <c r="F1162" s="52"/>
      <c r="G1162" s="52">
        <v>0</v>
      </c>
      <c r="H1162" s="52"/>
      <c r="I1162" s="52"/>
      <c r="J1162" s="52"/>
      <c r="K1162" s="53">
        <f t="shared" si="165"/>
        <v>65.56</v>
      </c>
      <c r="L1162" s="53">
        <f t="shared" si="166"/>
        <v>65.56</v>
      </c>
      <c r="M1162" s="53">
        <f>IF(E1162&gt;0,ROUND(E1162*UCO!$A$14,2),0)</f>
        <v>0</v>
      </c>
      <c r="N1162" s="53">
        <f>IF(I1162&gt;0,ROUND(I1162*Filme!$B$3,2),0)</f>
        <v>0</v>
      </c>
      <c r="O1162" s="53">
        <f t="shared" si="167"/>
        <v>65.56</v>
      </c>
    </row>
    <row r="1163" spans="1:15">
      <c r="A1163" s="48">
        <v>30720095</v>
      </c>
      <c r="B1163" s="48" t="s">
        <v>1209</v>
      </c>
      <c r="C1163" s="49">
        <v>1</v>
      </c>
      <c r="D1163" s="50" t="s">
        <v>639</v>
      </c>
      <c r="E1163" s="51"/>
      <c r="F1163" s="52">
        <v>1</v>
      </c>
      <c r="G1163" s="52">
        <v>3</v>
      </c>
      <c r="H1163" s="52"/>
      <c r="I1163" s="52"/>
      <c r="J1163" s="52"/>
      <c r="K1163" s="53">
        <f t="shared" si="165"/>
        <v>501.37</v>
      </c>
      <c r="L1163" s="53">
        <f t="shared" si="166"/>
        <v>501.37</v>
      </c>
      <c r="M1163" s="53">
        <f>IF(E1163&gt;0,ROUND(E1163*UCO!$A$14,2),0)</f>
        <v>0</v>
      </c>
      <c r="N1163" s="53">
        <f>IF(I1163&gt;0,ROUND(I1163*Filme!$B$3,2),0)</f>
        <v>0</v>
      </c>
      <c r="O1163" s="53">
        <f t="shared" si="167"/>
        <v>501.37</v>
      </c>
    </row>
    <row r="1164" spans="1:15">
      <c r="A1164" s="48">
        <v>30720109</v>
      </c>
      <c r="B1164" s="48" t="s">
        <v>1210</v>
      </c>
      <c r="C1164" s="49">
        <v>1</v>
      </c>
      <c r="D1164" s="50" t="s">
        <v>93</v>
      </c>
      <c r="E1164" s="51"/>
      <c r="F1164" s="52">
        <v>1</v>
      </c>
      <c r="G1164" s="52">
        <v>2</v>
      </c>
      <c r="H1164" s="52"/>
      <c r="I1164" s="52"/>
      <c r="J1164" s="52"/>
      <c r="K1164" s="53">
        <f t="shared" si="165"/>
        <v>250.68</v>
      </c>
      <c r="L1164" s="53">
        <f t="shared" si="166"/>
        <v>250.68</v>
      </c>
      <c r="M1164" s="53">
        <f>IF(E1164&gt;0,ROUND(E1164*UCO!$A$14,2),0)</f>
        <v>0</v>
      </c>
      <c r="N1164" s="53">
        <f>IF(I1164&gt;0,ROUND(I1164*Filme!$B$3,2),0)</f>
        <v>0</v>
      </c>
      <c r="O1164" s="53">
        <f t="shared" si="167"/>
        <v>250.68</v>
      </c>
    </row>
    <row r="1165" spans="1:15">
      <c r="A1165" s="48">
        <v>30720117</v>
      </c>
      <c r="B1165" s="48" t="s">
        <v>1211</v>
      </c>
      <c r="C1165" s="49">
        <v>1</v>
      </c>
      <c r="D1165" s="50" t="s">
        <v>291</v>
      </c>
      <c r="E1165" s="51"/>
      <c r="F1165" s="52">
        <v>2</v>
      </c>
      <c r="G1165" s="52">
        <v>3</v>
      </c>
      <c r="H1165" s="52"/>
      <c r="I1165" s="52"/>
      <c r="J1165" s="52"/>
      <c r="K1165" s="53">
        <f t="shared" si="165"/>
        <v>709.46</v>
      </c>
      <c r="L1165" s="53">
        <f t="shared" si="166"/>
        <v>709.46</v>
      </c>
      <c r="M1165" s="53">
        <f>IF(E1165&gt;0,ROUND(E1165*UCO!$A$14,2),0)</f>
        <v>0</v>
      </c>
      <c r="N1165" s="53">
        <f>IF(I1165&gt;0,ROUND(I1165*Filme!$B$3,2),0)</f>
        <v>0</v>
      </c>
      <c r="O1165" s="53">
        <f t="shared" si="167"/>
        <v>709.46</v>
      </c>
    </row>
    <row r="1166" spans="1:15">
      <c r="A1166" s="48">
        <v>30720125</v>
      </c>
      <c r="B1166" s="48" t="s">
        <v>1212</v>
      </c>
      <c r="C1166" s="49">
        <v>1</v>
      </c>
      <c r="D1166" s="50" t="s">
        <v>74</v>
      </c>
      <c r="E1166" s="51"/>
      <c r="F1166" s="52">
        <v>2</v>
      </c>
      <c r="G1166" s="52">
        <v>2</v>
      </c>
      <c r="H1166" s="52"/>
      <c r="I1166" s="52"/>
      <c r="J1166" s="52"/>
      <c r="K1166" s="53">
        <f t="shared" si="165"/>
        <v>360.46</v>
      </c>
      <c r="L1166" s="53">
        <f t="shared" si="166"/>
        <v>360.46</v>
      </c>
      <c r="M1166" s="53">
        <f>IF(E1166&gt;0,ROUND(E1166*UCO!$A$14,2),0)</f>
        <v>0</v>
      </c>
      <c r="N1166" s="53">
        <f>IF(I1166&gt;0,ROUND(I1166*Filme!$B$3,2),0)</f>
        <v>0</v>
      </c>
      <c r="O1166" s="53">
        <f t="shared" si="167"/>
        <v>360.46</v>
      </c>
    </row>
    <row r="1167" spans="1:15">
      <c r="A1167" s="48">
        <v>30720133</v>
      </c>
      <c r="B1167" s="48" t="s">
        <v>1213</v>
      </c>
      <c r="C1167" s="49">
        <v>1</v>
      </c>
      <c r="D1167" s="50" t="s">
        <v>291</v>
      </c>
      <c r="E1167" s="51"/>
      <c r="F1167" s="52">
        <v>2</v>
      </c>
      <c r="G1167" s="52">
        <v>4</v>
      </c>
      <c r="H1167" s="52"/>
      <c r="I1167" s="52"/>
      <c r="J1167" s="52"/>
      <c r="K1167" s="53">
        <f t="shared" si="165"/>
        <v>709.46</v>
      </c>
      <c r="L1167" s="53">
        <f t="shared" si="166"/>
        <v>709.46</v>
      </c>
      <c r="M1167" s="53">
        <f>IF(E1167&gt;0,ROUND(E1167*UCO!$A$14,2),0)</f>
        <v>0</v>
      </c>
      <c r="N1167" s="53">
        <f>IF(I1167&gt;0,ROUND(I1167*Filme!$B$3,2),0)</f>
        <v>0</v>
      </c>
      <c r="O1167" s="53">
        <f t="shared" si="167"/>
        <v>709.46</v>
      </c>
    </row>
    <row r="1168" spans="1:15">
      <c r="A1168" s="48">
        <v>30720141</v>
      </c>
      <c r="B1168" s="48" t="s">
        <v>1214</v>
      </c>
      <c r="C1168" s="49">
        <v>1</v>
      </c>
      <c r="D1168" s="50" t="s">
        <v>72</v>
      </c>
      <c r="E1168" s="51"/>
      <c r="F1168" s="52">
        <v>1</v>
      </c>
      <c r="G1168" s="52">
        <v>2</v>
      </c>
      <c r="H1168" s="52"/>
      <c r="I1168" s="52"/>
      <c r="J1168" s="52"/>
      <c r="K1168" s="53">
        <f t="shared" si="165"/>
        <v>309.68</v>
      </c>
      <c r="L1168" s="53">
        <f t="shared" si="166"/>
        <v>309.68</v>
      </c>
      <c r="M1168" s="53">
        <f>IF(E1168&gt;0,ROUND(E1168*UCO!$A$14,2),0)</f>
        <v>0</v>
      </c>
      <c r="N1168" s="53">
        <f>IF(I1168&gt;0,ROUND(I1168*Filme!$B$3,2),0)</f>
        <v>0</v>
      </c>
      <c r="O1168" s="53">
        <f t="shared" si="167"/>
        <v>309.68</v>
      </c>
    </row>
    <row r="1169" spans="1:15">
      <c r="A1169" s="48">
        <v>30720150</v>
      </c>
      <c r="B1169" s="48" t="s">
        <v>1215</v>
      </c>
      <c r="C1169" s="49">
        <v>1</v>
      </c>
      <c r="D1169" s="50" t="s">
        <v>72</v>
      </c>
      <c r="E1169" s="51"/>
      <c r="F1169" s="52">
        <v>1</v>
      </c>
      <c r="G1169" s="52">
        <v>2</v>
      </c>
      <c r="H1169" s="52"/>
      <c r="I1169" s="52"/>
      <c r="J1169" s="52"/>
      <c r="K1169" s="53">
        <f t="shared" si="165"/>
        <v>309.68</v>
      </c>
      <c r="L1169" s="53">
        <f t="shared" si="166"/>
        <v>309.68</v>
      </c>
      <c r="M1169" s="53">
        <f>IF(E1169&gt;0,ROUND(E1169*UCO!$A$14,2),0)</f>
        <v>0</v>
      </c>
      <c r="N1169" s="53">
        <f>IF(I1169&gt;0,ROUND(I1169*Filme!$B$3,2),0)</f>
        <v>0</v>
      </c>
      <c r="O1169" s="53">
        <f t="shared" si="167"/>
        <v>309.68</v>
      </c>
    </row>
    <row r="1170" spans="1:15">
      <c r="A1170" s="48">
        <v>30720168</v>
      </c>
      <c r="B1170" s="48" t="s">
        <v>1216</v>
      </c>
      <c r="C1170" s="49">
        <v>1</v>
      </c>
      <c r="D1170" s="50" t="s">
        <v>333</v>
      </c>
      <c r="E1170" s="51"/>
      <c r="F1170" s="52">
        <v>1</v>
      </c>
      <c r="G1170" s="52">
        <v>2</v>
      </c>
      <c r="H1170" s="52"/>
      <c r="I1170" s="52"/>
      <c r="J1170" s="52"/>
      <c r="K1170" s="53">
        <f t="shared" si="165"/>
        <v>417.82</v>
      </c>
      <c r="L1170" s="53">
        <f t="shared" si="166"/>
        <v>417.82</v>
      </c>
      <c r="M1170" s="53">
        <f>IF(E1170&gt;0,ROUND(E1170*UCO!$A$14,2),0)</f>
        <v>0</v>
      </c>
      <c r="N1170" s="53">
        <f>IF(I1170&gt;0,ROUND(I1170*Filme!$B$3,2),0)</f>
        <v>0</v>
      </c>
      <c r="O1170" s="53">
        <f t="shared" si="167"/>
        <v>417.82</v>
      </c>
    </row>
    <row r="1171" spans="1:15">
      <c r="A1171" s="48">
        <v>30720176</v>
      </c>
      <c r="B1171" s="48" t="s">
        <v>1217</v>
      </c>
      <c r="C1171" s="49">
        <v>1</v>
      </c>
      <c r="D1171" s="50" t="s">
        <v>333</v>
      </c>
      <c r="E1171" s="51"/>
      <c r="F1171" s="52">
        <v>1</v>
      </c>
      <c r="G1171" s="52">
        <v>4</v>
      </c>
      <c r="H1171" s="52"/>
      <c r="I1171" s="52"/>
      <c r="J1171" s="52"/>
      <c r="K1171" s="53">
        <f t="shared" si="165"/>
        <v>417.82</v>
      </c>
      <c r="L1171" s="53">
        <f t="shared" si="166"/>
        <v>417.82</v>
      </c>
      <c r="M1171" s="53">
        <f>IF(E1171&gt;0,ROUND(E1171*UCO!$A$14,2),0)</f>
        <v>0</v>
      </c>
      <c r="N1171" s="53">
        <f>IF(I1171&gt;0,ROUND(I1171*Filme!$B$3,2),0)</f>
        <v>0</v>
      </c>
      <c r="O1171" s="53">
        <f t="shared" si="167"/>
        <v>417.82</v>
      </c>
    </row>
    <row r="1172" spans="1:15" ht="30.75" customHeight="1">
      <c r="A1172" s="131" t="s">
        <v>1218</v>
      </c>
      <c r="B1172" s="132"/>
      <c r="C1172" s="132"/>
      <c r="D1172" s="132"/>
      <c r="E1172" s="132"/>
      <c r="F1172" s="132"/>
      <c r="G1172" s="132"/>
      <c r="H1172" s="132"/>
      <c r="I1172" s="132"/>
      <c r="J1172" s="132"/>
      <c r="K1172" s="132"/>
      <c r="L1172" s="132"/>
      <c r="M1172" s="132"/>
      <c r="N1172" s="132"/>
      <c r="O1172" s="132"/>
    </row>
    <row r="1173" spans="1:15">
      <c r="A1173" s="48">
        <v>30721016</v>
      </c>
      <c r="B1173" s="48" t="s">
        <v>1219</v>
      </c>
      <c r="C1173" s="49">
        <v>1</v>
      </c>
      <c r="D1173" s="50" t="s">
        <v>339</v>
      </c>
      <c r="E1173" s="51"/>
      <c r="F1173" s="52">
        <v>2</v>
      </c>
      <c r="G1173" s="52">
        <v>4</v>
      </c>
      <c r="H1173" s="52"/>
      <c r="I1173" s="52"/>
      <c r="J1173" s="52"/>
      <c r="K1173" s="53">
        <f t="shared" ref="K1173:K1197" si="168">VLOOKUP(D1173,Porte2026Geral,24,FALSE)</f>
        <v>909.36</v>
      </c>
      <c r="L1173" s="53">
        <f t="shared" ref="L1173:L1197" si="169">ROUND(C1173*K1173,2)</f>
        <v>909.36</v>
      </c>
      <c r="M1173" s="53">
        <f>IF(E1173&gt;0,ROUND(E1173*UCO!$A$14,2),0)</f>
        <v>0</v>
      </c>
      <c r="N1173" s="53">
        <f>IF(I1173&gt;0,ROUND(I1173*Filme!$B$3,2),0)</f>
        <v>0</v>
      </c>
      <c r="O1173" s="53">
        <f t="shared" ref="O1173:O1197" si="170">ROUND(L1173+M1173+N1173,2)</f>
        <v>909.36</v>
      </c>
    </row>
    <row r="1174" spans="1:15">
      <c r="A1174" s="48">
        <v>30721024</v>
      </c>
      <c r="B1174" s="48" t="s">
        <v>1220</v>
      </c>
      <c r="C1174" s="49">
        <v>1</v>
      </c>
      <c r="D1174" s="50" t="s">
        <v>305</v>
      </c>
      <c r="E1174" s="51"/>
      <c r="F1174" s="52">
        <v>2</v>
      </c>
      <c r="G1174" s="52">
        <v>3</v>
      </c>
      <c r="H1174" s="52"/>
      <c r="I1174" s="52"/>
      <c r="J1174" s="52"/>
      <c r="K1174" s="53">
        <f t="shared" si="168"/>
        <v>802.86</v>
      </c>
      <c r="L1174" s="53">
        <f t="shared" si="169"/>
        <v>802.86</v>
      </c>
      <c r="M1174" s="53">
        <f>IF(E1174&gt;0,ROUND(E1174*UCO!$A$14,2),0)</f>
        <v>0</v>
      </c>
      <c r="N1174" s="53">
        <f>IF(I1174&gt;0,ROUND(I1174*Filme!$B$3,2),0)</f>
        <v>0</v>
      </c>
      <c r="O1174" s="53">
        <f t="shared" si="170"/>
        <v>802.86</v>
      </c>
    </row>
    <row r="1175" spans="1:15">
      <c r="A1175" s="48">
        <v>30721032</v>
      </c>
      <c r="B1175" s="48" t="s">
        <v>1221</v>
      </c>
      <c r="C1175" s="49">
        <v>1</v>
      </c>
      <c r="D1175" s="50" t="s">
        <v>72</v>
      </c>
      <c r="E1175" s="51"/>
      <c r="F1175" s="52">
        <v>1</v>
      </c>
      <c r="G1175" s="52">
        <v>1</v>
      </c>
      <c r="H1175" s="52"/>
      <c r="I1175" s="52"/>
      <c r="J1175" s="52"/>
      <c r="K1175" s="53">
        <f t="shared" si="168"/>
        <v>309.68</v>
      </c>
      <c r="L1175" s="53">
        <f t="shared" si="169"/>
        <v>309.68</v>
      </c>
      <c r="M1175" s="53">
        <f>IF(E1175&gt;0,ROUND(E1175*UCO!$A$14,2),0)</f>
        <v>0</v>
      </c>
      <c r="N1175" s="53">
        <f>IF(I1175&gt;0,ROUND(I1175*Filme!$B$3,2),0)</f>
        <v>0</v>
      </c>
      <c r="O1175" s="53">
        <f t="shared" si="170"/>
        <v>309.68</v>
      </c>
    </row>
    <row r="1176" spans="1:15">
      <c r="A1176" s="48">
        <v>30721040</v>
      </c>
      <c r="B1176" s="48" t="s">
        <v>1222</v>
      </c>
      <c r="C1176" s="49">
        <v>1</v>
      </c>
      <c r="D1176" s="50" t="s">
        <v>333</v>
      </c>
      <c r="E1176" s="51"/>
      <c r="F1176" s="52">
        <v>1</v>
      </c>
      <c r="G1176" s="52">
        <v>3</v>
      </c>
      <c r="H1176" s="52"/>
      <c r="I1176" s="52"/>
      <c r="J1176" s="52"/>
      <c r="K1176" s="53">
        <f t="shared" si="168"/>
        <v>417.82</v>
      </c>
      <c r="L1176" s="53">
        <f t="shared" si="169"/>
        <v>417.82</v>
      </c>
      <c r="M1176" s="53">
        <f>IF(E1176&gt;0,ROUND(E1176*UCO!$A$14,2),0)</f>
        <v>0</v>
      </c>
      <c r="N1176" s="53">
        <f>IF(I1176&gt;0,ROUND(I1176*Filme!$B$3,2),0)</f>
        <v>0</v>
      </c>
      <c r="O1176" s="53">
        <f t="shared" si="170"/>
        <v>417.82</v>
      </c>
    </row>
    <row r="1177" spans="1:15">
      <c r="A1177" s="48">
        <v>30721059</v>
      </c>
      <c r="B1177" s="48" t="s">
        <v>1223</v>
      </c>
      <c r="C1177" s="49">
        <v>1</v>
      </c>
      <c r="D1177" s="50" t="s">
        <v>291</v>
      </c>
      <c r="E1177" s="51"/>
      <c r="F1177" s="52">
        <v>1</v>
      </c>
      <c r="G1177" s="52">
        <v>3</v>
      </c>
      <c r="H1177" s="52"/>
      <c r="I1177" s="52"/>
      <c r="J1177" s="52"/>
      <c r="K1177" s="53">
        <f t="shared" si="168"/>
        <v>709.46</v>
      </c>
      <c r="L1177" s="53">
        <f t="shared" si="169"/>
        <v>709.46</v>
      </c>
      <c r="M1177" s="53">
        <f>IF(E1177&gt;0,ROUND(E1177*UCO!$A$14,2),0)</f>
        <v>0</v>
      </c>
      <c r="N1177" s="53">
        <f>IF(I1177&gt;0,ROUND(I1177*Filme!$B$3,2),0)</f>
        <v>0</v>
      </c>
      <c r="O1177" s="53">
        <f t="shared" si="170"/>
        <v>709.46</v>
      </c>
    </row>
    <row r="1178" spans="1:15">
      <c r="A1178" s="48">
        <v>30721067</v>
      </c>
      <c r="B1178" s="48" t="s">
        <v>1224</v>
      </c>
      <c r="C1178" s="49">
        <v>1</v>
      </c>
      <c r="D1178" s="50" t="s">
        <v>259</v>
      </c>
      <c r="E1178" s="51"/>
      <c r="F1178" s="52">
        <v>1</v>
      </c>
      <c r="G1178" s="52">
        <v>5</v>
      </c>
      <c r="H1178" s="52"/>
      <c r="I1178" s="52"/>
      <c r="J1178" s="52"/>
      <c r="K1178" s="53">
        <f t="shared" si="168"/>
        <v>852.02</v>
      </c>
      <c r="L1178" s="53">
        <f t="shared" si="169"/>
        <v>852.02</v>
      </c>
      <c r="M1178" s="53">
        <f>IF(E1178&gt;0,ROUND(E1178*UCO!$A$14,2),0)</f>
        <v>0</v>
      </c>
      <c r="N1178" s="53">
        <f>IF(I1178&gt;0,ROUND(I1178*Filme!$B$3,2),0)</f>
        <v>0</v>
      </c>
      <c r="O1178" s="53">
        <f t="shared" si="170"/>
        <v>852.02</v>
      </c>
    </row>
    <row r="1179" spans="1:15">
      <c r="A1179" s="48">
        <v>30721075</v>
      </c>
      <c r="B1179" s="48" t="s">
        <v>1225</v>
      </c>
      <c r="C1179" s="49">
        <v>1</v>
      </c>
      <c r="D1179" s="50" t="s">
        <v>305</v>
      </c>
      <c r="E1179" s="51"/>
      <c r="F1179" s="52">
        <v>1</v>
      </c>
      <c r="G1179" s="52">
        <v>3</v>
      </c>
      <c r="H1179" s="52"/>
      <c r="I1179" s="52"/>
      <c r="J1179" s="52"/>
      <c r="K1179" s="53">
        <f t="shared" si="168"/>
        <v>802.86</v>
      </c>
      <c r="L1179" s="53">
        <f t="shared" si="169"/>
        <v>802.86</v>
      </c>
      <c r="M1179" s="53">
        <f>IF(E1179&gt;0,ROUND(E1179*UCO!$A$14,2),0)</f>
        <v>0</v>
      </c>
      <c r="N1179" s="53">
        <f>IF(I1179&gt;0,ROUND(I1179*Filme!$B$3,2),0)</f>
        <v>0</v>
      </c>
      <c r="O1179" s="53">
        <f t="shared" si="170"/>
        <v>802.86</v>
      </c>
    </row>
    <row r="1180" spans="1:15">
      <c r="A1180" s="48">
        <v>30721083</v>
      </c>
      <c r="B1180" s="48" t="s">
        <v>1226</v>
      </c>
      <c r="C1180" s="49">
        <v>1</v>
      </c>
      <c r="D1180" s="50" t="s">
        <v>70</v>
      </c>
      <c r="E1180" s="51"/>
      <c r="F1180" s="52">
        <v>1</v>
      </c>
      <c r="G1180" s="52">
        <v>1</v>
      </c>
      <c r="H1180" s="52"/>
      <c r="I1180" s="52"/>
      <c r="J1180" s="52"/>
      <c r="K1180" s="53">
        <f t="shared" si="168"/>
        <v>209.71</v>
      </c>
      <c r="L1180" s="53">
        <f t="shared" si="169"/>
        <v>209.71</v>
      </c>
      <c r="M1180" s="53">
        <f>IF(E1180&gt;0,ROUND(E1180*UCO!$A$14,2),0)</f>
        <v>0</v>
      </c>
      <c r="N1180" s="53">
        <f>IF(I1180&gt;0,ROUND(I1180*Filme!$B$3,2),0)</f>
        <v>0</v>
      </c>
      <c r="O1180" s="53">
        <f t="shared" si="170"/>
        <v>209.71</v>
      </c>
    </row>
    <row r="1181" spans="1:15">
      <c r="A1181" s="48">
        <v>30721091</v>
      </c>
      <c r="B1181" s="48" t="s">
        <v>1227</v>
      </c>
      <c r="C1181" s="49">
        <v>1</v>
      </c>
      <c r="D1181" s="50" t="s">
        <v>102</v>
      </c>
      <c r="E1181" s="51"/>
      <c r="F1181" s="52">
        <v>1</v>
      </c>
      <c r="G1181" s="52">
        <v>1</v>
      </c>
      <c r="H1181" s="52"/>
      <c r="I1181" s="52"/>
      <c r="J1181" s="52"/>
      <c r="K1181" s="53">
        <f t="shared" si="168"/>
        <v>183.5</v>
      </c>
      <c r="L1181" s="53">
        <f t="shared" si="169"/>
        <v>183.5</v>
      </c>
      <c r="M1181" s="53">
        <f>IF(E1181&gt;0,ROUND(E1181*UCO!$A$14,2),0)</f>
        <v>0</v>
      </c>
      <c r="N1181" s="53">
        <f>IF(I1181&gt;0,ROUND(I1181*Filme!$B$3,2),0)</f>
        <v>0</v>
      </c>
      <c r="O1181" s="53">
        <f t="shared" si="170"/>
        <v>183.5</v>
      </c>
    </row>
    <row r="1182" spans="1:15">
      <c r="A1182" s="48">
        <v>30721105</v>
      </c>
      <c r="B1182" s="48" t="s">
        <v>1228</v>
      </c>
      <c r="C1182" s="49">
        <v>1</v>
      </c>
      <c r="D1182" s="50" t="s">
        <v>70</v>
      </c>
      <c r="E1182" s="51"/>
      <c r="F1182" s="52">
        <v>1</v>
      </c>
      <c r="G1182" s="52">
        <v>1</v>
      </c>
      <c r="H1182" s="52"/>
      <c r="I1182" s="52"/>
      <c r="J1182" s="52"/>
      <c r="K1182" s="53">
        <f t="shared" si="168"/>
        <v>209.71</v>
      </c>
      <c r="L1182" s="53">
        <f t="shared" si="169"/>
        <v>209.71</v>
      </c>
      <c r="M1182" s="53">
        <f>IF(E1182&gt;0,ROUND(E1182*UCO!$A$14,2),0)</f>
        <v>0</v>
      </c>
      <c r="N1182" s="53">
        <f>IF(I1182&gt;0,ROUND(I1182*Filme!$B$3,2),0)</f>
        <v>0</v>
      </c>
      <c r="O1182" s="53">
        <f t="shared" si="170"/>
        <v>209.71</v>
      </c>
    </row>
    <row r="1183" spans="1:15">
      <c r="A1183" s="48">
        <v>30721113</v>
      </c>
      <c r="B1183" s="48" t="s">
        <v>1229</v>
      </c>
      <c r="C1183" s="49">
        <v>1</v>
      </c>
      <c r="D1183" s="50" t="s">
        <v>639</v>
      </c>
      <c r="E1183" s="51"/>
      <c r="F1183" s="52">
        <v>1</v>
      </c>
      <c r="G1183" s="52">
        <v>3</v>
      </c>
      <c r="H1183" s="52"/>
      <c r="I1183" s="52"/>
      <c r="J1183" s="52"/>
      <c r="K1183" s="53">
        <f t="shared" si="168"/>
        <v>501.37</v>
      </c>
      <c r="L1183" s="53">
        <f t="shared" si="169"/>
        <v>501.37</v>
      </c>
      <c r="M1183" s="53">
        <f>IF(E1183&gt;0,ROUND(E1183*UCO!$A$14,2),0)</f>
        <v>0</v>
      </c>
      <c r="N1183" s="53">
        <f>IF(I1183&gt;0,ROUND(I1183*Filme!$B$3,2),0)</f>
        <v>0</v>
      </c>
      <c r="O1183" s="53">
        <f t="shared" si="170"/>
        <v>501.37</v>
      </c>
    </row>
    <row r="1184" spans="1:15">
      <c r="A1184" s="48">
        <v>30721121</v>
      </c>
      <c r="B1184" s="48" t="s">
        <v>1230</v>
      </c>
      <c r="C1184" s="49">
        <v>1</v>
      </c>
      <c r="D1184" s="50" t="s">
        <v>305</v>
      </c>
      <c r="E1184" s="51"/>
      <c r="F1184" s="52">
        <v>2</v>
      </c>
      <c r="G1184" s="52">
        <v>3</v>
      </c>
      <c r="H1184" s="52"/>
      <c r="I1184" s="52"/>
      <c r="J1184" s="52"/>
      <c r="K1184" s="53">
        <f t="shared" si="168"/>
        <v>802.86</v>
      </c>
      <c r="L1184" s="53">
        <f t="shared" si="169"/>
        <v>802.86</v>
      </c>
      <c r="M1184" s="53">
        <f>IF(E1184&gt;0,ROUND(E1184*UCO!$A$14,2),0)</f>
        <v>0</v>
      </c>
      <c r="N1184" s="53">
        <f>IF(I1184&gt;0,ROUND(I1184*Filme!$B$3,2),0)</f>
        <v>0</v>
      </c>
      <c r="O1184" s="53">
        <f t="shared" si="170"/>
        <v>802.86</v>
      </c>
    </row>
    <row r="1185" spans="1:15">
      <c r="A1185" s="48">
        <v>30721130</v>
      </c>
      <c r="B1185" s="48" t="s">
        <v>1231</v>
      </c>
      <c r="C1185" s="49">
        <v>1</v>
      </c>
      <c r="D1185" s="50" t="s">
        <v>65</v>
      </c>
      <c r="E1185" s="51"/>
      <c r="F1185" s="52"/>
      <c r="G1185" s="52">
        <v>0</v>
      </c>
      <c r="H1185" s="52"/>
      <c r="I1185" s="52"/>
      <c r="J1185" s="52"/>
      <c r="K1185" s="53">
        <f t="shared" si="168"/>
        <v>65.56</v>
      </c>
      <c r="L1185" s="53">
        <f t="shared" si="169"/>
        <v>65.56</v>
      </c>
      <c r="M1185" s="53">
        <f>IF(E1185&gt;0,ROUND(E1185*UCO!$A$14,2),0)</f>
        <v>0</v>
      </c>
      <c r="N1185" s="53">
        <f>IF(I1185&gt;0,ROUND(I1185*Filme!$B$3,2),0)</f>
        <v>0</v>
      </c>
      <c r="O1185" s="53">
        <f t="shared" si="170"/>
        <v>65.56</v>
      </c>
    </row>
    <row r="1186" spans="1:15">
      <c r="A1186" s="48">
        <v>30721148</v>
      </c>
      <c r="B1186" s="48" t="s">
        <v>1232</v>
      </c>
      <c r="C1186" s="49">
        <v>1</v>
      </c>
      <c r="D1186" s="50" t="s">
        <v>72</v>
      </c>
      <c r="E1186" s="51"/>
      <c r="F1186" s="52">
        <v>1</v>
      </c>
      <c r="G1186" s="52">
        <v>2</v>
      </c>
      <c r="H1186" s="52"/>
      <c r="I1186" s="52"/>
      <c r="J1186" s="52"/>
      <c r="K1186" s="53">
        <f t="shared" si="168"/>
        <v>309.68</v>
      </c>
      <c r="L1186" s="53">
        <f t="shared" si="169"/>
        <v>309.68</v>
      </c>
      <c r="M1186" s="53">
        <f>IF(E1186&gt;0,ROUND(E1186*UCO!$A$14,2),0)</f>
        <v>0</v>
      </c>
      <c r="N1186" s="53">
        <f>IF(I1186&gt;0,ROUND(I1186*Filme!$B$3,2),0)</f>
        <v>0</v>
      </c>
      <c r="O1186" s="53">
        <f t="shared" si="170"/>
        <v>309.68</v>
      </c>
    </row>
    <row r="1187" spans="1:15">
      <c r="A1187" s="48">
        <v>30721156</v>
      </c>
      <c r="B1187" s="48" t="s">
        <v>1233</v>
      </c>
      <c r="C1187" s="49">
        <v>1</v>
      </c>
      <c r="D1187" s="50" t="s">
        <v>137</v>
      </c>
      <c r="E1187" s="51"/>
      <c r="F1187" s="52">
        <v>1</v>
      </c>
      <c r="G1187" s="52">
        <v>1</v>
      </c>
      <c r="H1187" s="52"/>
      <c r="I1187" s="52"/>
      <c r="J1187" s="52"/>
      <c r="K1187" s="53">
        <f t="shared" si="168"/>
        <v>104.87</v>
      </c>
      <c r="L1187" s="53">
        <f t="shared" si="169"/>
        <v>104.87</v>
      </c>
      <c r="M1187" s="53">
        <f>IF(E1187&gt;0,ROUND(E1187*UCO!$A$14,2),0)</f>
        <v>0</v>
      </c>
      <c r="N1187" s="53">
        <f>IF(I1187&gt;0,ROUND(I1187*Filme!$B$3,2),0)</f>
        <v>0</v>
      </c>
      <c r="O1187" s="53">
        <f t="shared" si="170"/>
        <v>104.87</v>
      </c>
    </row>
    <row r="1188" spans="1:15">
      <c r="A1188" s="48">
        <v>30721164</v>
      </c>
      <c r="B1188" s="48" t="s">
        <v>1234</v>
      </c>
      <c r="C1188" s="49">
        <v>1</v>
      </c>
      <c r="D1188" s="50" t="s">
        <v>333</v>
      </c>
      <c r="E1188" s="51"/>
      <c r="F1188" s="52">
        <v>1</v>
      </c>
      <c r="G1188" s="52">
        <v>3</v>
      </c>
      <c r="H1188" s="52"/>
      <c r="I1188" s="52"/>
      <c r="J1188" s="52"/>
      <c r="K1188" s="53">
        <f t="shared" si="168"/>
        <v>417.82</v>
      </c>
      <c r="L1188" s="53">
        <f t="shared" si="169"/>
        <v>417.82</v>
      </c>
      <c r="M1188" s="53">
        <f>IF(E1188&gt;0,ROUND(E1188*UCO!$A$14,2),0)</f>
        <v>0</v>
      </c>
      <c r="N1188" s="53">
        <f>IF(I1188&gt;0,ROUND(I1188*Filme!$B$3,2),0)</f>
        <v>0</v>
      </c>
      <c r="O1188" s="53">
        <f t="shared" si="170"/>
        <v>417.82</v>
      </c>
    </row>
    <row r="1189" spans="1:15">
      <c r="A1189" s="48">
        <v>30721172</v>
      </c>
      <c r="B1189" s="48" t="s">
        <v>1235</v>
      </c>
      <c r="C1189" s="49">
        <v>1</v>
      </c>
      <c r="D1189" s="50" t="s">
        <v>137</v>
      </c>
      <c r="E1189" s="51"/>
      <c r="F1189" s="52"/>
      <c r="G1189" s="52">
        <v>0</v>
      </c>
      <c r="H1189" s="52"/>
      <c r="I1189" s="52"/>
      <c r="J1189" s="52"/>
      <c r="K1189" s="53">
        <f t="shared" si="168"/>
        <v>104.87</v>
      </c>
      <c r="L1189" s="53">
        <f t="shared" si="169"/>
        <v>104.87</v>
      </c>
      <c r="M1189" s="53">
        <f>IF(E1189&gt;0,ROUND(E1189*UCO!$A$14,2),0)</f>
        <v>0</v>
      </c>
      <c r="N1189" s="53">
        <f>IF(I1189&gt;0,ROUND(I1189*Filme!$B$3,2),0)</f>
        <v>0</v>
      </c>
      <c r="O1189" s="53">
        <f t="shared" si="170"/>
        <v>104.87</v>
      </c>
    </row>
    <row r="1190" spans="1:15">
      <c r="A1190" s="48">
        <v>30721180</v>
      </c>
      <c r="B1190" s="48" t="s">
        <v>1236</v>
      </c>
      <c r="C1190" s="49">
        <v>1</v>
      </c>
      <c r="D1190" s="50" t="s">
        <v>93</v>
      </c>
      <c r="E1190" s="51"/>
      <c r="F1190" s="52">
        <v>1</v>
      </c>
      <c r="G1190" s="52">
        <v>2</v>
      </c>
      <c r="H1190" s="52"/>
      <c r="I1190" s="52"/>
      <c r="J1190" s="52"/>
      <c r="K1190" s="53">
        <f t="shared" si="168"/>
        <v>250.68</v>
      </c>
      <c r="L1190" s="53">
        <f t="shared" si="169"/>
        <v>250.68</v>
      </c>
      <c r="M1190" s="53">
        <f>IF(E1190&gt;0,ROUND(E1190*UCO!$A$14,2),0)</f>
        <v>0</v>
      </c>
      <c r="N1190" s="53">
        <f>IF(I1190&gt;0,ROUND(I1190*Filme!$B$3,2),0)</f>
        <v>0</v>
      </c>
      <c r="O1190" s="53">
        <f t="shared" si="170"/>
        <v>250.68</v>
      </c>
    </row>
    <row r="1191" spans="1:15">
      <c r="A1191" s="48">
        <v>30721199</v>
      </c>
      <c r="B1191" s="48" t="s">
        <v>1237</v>
      </c>
      <c r="C1191" s="49">
        <v>1</v>
      </c>
      <c r="D1191" s="50" t="s">
        <v>639</v>
      </c>
      <c r="E1191" s="51"/>
      <c r="F1191" s="52">
        <v>1</v>
      </c>
      <c r="G1191" s="52">
        <v>2</v>
      </c>
      <c r="H1191" s="52"/>
      <c r="I1191" s="52"/>
      <c r="J1191" s="52"/>
      <c r="K1191" s="53">
        <f t="shared" si="168"/>
        <v>501.37</v>
      </c>
      <c r="L1191" s="53">
        <f t="shared" si="169"/>
        <v>501.37</v>
      </c>
      <c r="M1191" s="53">
        <f>IF(E1191&gt;0,ROUND(E1191*UCO!$A$14,2),0)</f>
        <v>0</v>
      </c>
      <c r="N1191" s="53">
        <f>IF(I1191&gt;0,ROUND(I1191*Filme!$B$3,2),0)</f>
        <v>0</v>
      </c>
      <c r="O1191" s="53">
        <f t="shared" si="170"/>
        <v>501.37</v>
      </c>
    </row>
    <row r="1192" spans="1:15">
      <c r="A1192" s="48">
        <v>30721202</v>
      </c>
      <c r="B1192" s="48" t="s">
        <v>1238</v>
      </c>
      <c r="C1192" s="49">
        <v>1</v>
      </c>
      <c r="D1192" s="50" t="s">
        <v>51</v>
      </c>
      <c r="E1192" s="51"/>
      <c r="F1192" s="52"/>
      <c r="G1192" s="52">
        <v>1</v>
      </c>
      <c r="H1192" s="52"/>
      <c r="I1192" s="52"/>
      <c r="J1192" s="52"/>
      <c r="K1192" s="53">
        <f t="shared" si="168"/>
        <v>88.48</v>
      </c>
      <c r="L1192" s="53">
        <f t="shared" si="169"/>
        <v>88.48</v>
      </c>
      <c r="M1192" s="53">
        <f>IF(E1192&gt;0,ROUND(E1192*UCO!$A$14,2),0)</f>
        <v>0</v>
      </c>
      <c r="N1192" s="53">
        <f>IF(I1192&gt;0,ROUND(I1192*Filme!$B$3,2),0)</f>
        <v>0</v>
      </c>
      <c r="O1192" s="53">
        <f t="shared" si="170"/>
        <v>88.48</v>
      </c>
    </row>
    <row r="1193" spans="1:15">
      <c r="A1193" s="48">
        <v>30721210</v>
      </c>
      <c r="B1193" s="48" t="s">
        <v>1239</v>
      </c>
      <c r="C1193" s="49">
        <v>1</v>
      </c>
      <c r="D1193" s="50" t="s">
        <v>596</v>
      </c>
      <c r="E1193" s="51"/>
      <c r="F1193" s="52">
        <v>2</v>
      </c>
      <c r="G1193" s="52">
        <v>3</v>
      </c>
      <c r="H1193" s="52"/>
      <c r="I1193" s="52"/>
      <c r="J1193" s="52"/>
      <c r="K1193" s="53">
        <f t="shared" si="168"/>
        <v>599.66</v>
      </c>
      <c r="L1193" s="53">
        <f t="shared" si="169"/>
        <v>599.66</v>
      </c>
      <c r="M1193" s="53">
        <f>IF(E1193&gt;0,ROUND(E1193*UCO!$A$14,2),0)</f>
        <v>0</v>
      </c>
      <c r="N1193" s="53">
        <f>IF(I1193&gt;0,ROUND(I1193*Filme!$B$3,2),0)</f>
        <v>0</v>
      </c>
      <c r="O1193" s="53">
        <f t="shared" si="170"/>
        <v>599.66</v>
      </c>
    </row>
    <row r="1194" spans="1:15">
      <c r="A1194" s="48">
        <v>30721229</v>
      </c>
      <c r="B1194" s="48" t="s">
        <v>1240</v>
      </c>
      <c r="C1194" s="49">
        <v>1</v>
      </c>
      <c r="D1194" s="50" t="s">
        <v>74</v>
      </c>
      <c r="E1194" s="51"/>
      <c r="F1194" s="52">
        <v>1</v>
      </c>
      <c r="G1194" s="52">
        <v>2</v>
      </c>
      <c r="H1194" s="52"/>
      <c r="I1194" s="52"/>
      <c r="J1194" s="52"/>
      <c r="K1194" s="53">
        <f t="shared" si="168"/>
        <v>360.46</v>
      </c>
      <c r="L1194" s="53">
        <f t="shared" si="169"/>
        <v>360.46</v>
      </c>
      <c r="M1194" s="53">
        <f>IF(E1194&gt;0,ROUND(E1194*UCO!$A$14,2),0)</f>
        <v>0</v>
      </c>
      <c r="N1194" s="53">
        <f>IF(I1194&gt;0,ROUND(I1194*Filme!$B$3,2),0)</f>
        <v>0</v>
      </c>
      <c r="O1194" s="53">
        <f t="shared" si="170"/>
        <v>360.46</v>
      </c>
    </row>
    <row r="1195" spans="1:15">
      <c r="A1195" s="48">
        <v>30721237</v>
      </c>
      <c r="B1195" s="48" t="s">
        <v>1241</v>
      </c>
      <c r="C1195" s="49">
        <v>1</v>
      </c>
      <c r="D1195" s="50" t="s">
        <v>74</v>
      </c>
      <c r="E1195" s="51"/>
      <c r="F1195" s="52">
        <v>1</v>
      </c>
      <c r="G1195" s="52">
        <v>3</v>
      </c>
      <c r="H1195" s="52"/>
      <c r="I1195" s="52"/>
      <c r="J1195" s="52"/>
      <c r="K1195" s="53">
        <f t="shared" si="168"/>
        <v>360.46</v>
      </c>
      <c r="L1195" s="53">
        <f t="shared" si="169"/>
        <v>360.46</v>
      </c>
      <c r="M1195" s="53">
        <f>IF(E1195&gt;0,ROUND(E1195*UCO!$A$14,2),0)</f>
        <v>0</v>
      </c>
      <c r="N1195" s="53">
        <f>IF(I1195&gt;0,ROUND(I1195*Filme!$B$3,2),0)</f>
        <v>0</v>
      </c>
      <c r="O1195" s="53">
        <f t="shared" si="170"/>
        <v>360.46</v>
      </c>
    </row>
    <row r="1196" spans="1:15">
      <c r="A1196" s="48">
        <v>30721245</v>
      </c>
      <c r="B1196" s="48" t="s">
        <v>1242</v>
      </c>
      <c r="C1196" s="49">
        <v>1</v>
      </c>
      <c r="D1196" s="50" t="s">
        <v>74</v>
      </c>
      <c r="E1196" s="51"/>
      <c r="F1196" s="52">
        <v>1</v>
      </c>
      <c r="G1196" s="52">
        <v>2</v>
      </c>
      <c r="H1196" s="52"/>
      <c r="I1196" s="52"/>
      <c r="J1196" s="52"/>
      <c r="K1196" s="53">
        <f t="shared" si="168"/>
        <v>360.46</v>
      </c>
      <c r="L1196" s="53">
        <f t="shared" si="169"/>
        <v>360.46</v>
      </c>
      <c r="M1196" s="53">
        <f>IF(E1196&gt;0,ROUND(E1196*UCO!$A$14,2),0)</f>
        <v>0</v>
      </c>
      <c r="N1196" s="53">
        <f>IF(I1196&gt;0,ROUND(I1196*Filme!$B$3,2),0)</f>
        <v>0</v>
      </c>
      <c r="O1196" s="53">
        <f t="shared" si="170"/>
        <v>360.46</v>
      </c>
    </row>
    <row r="1197" spans="1:15">
      <c r="A1197" s="48">
        <v>30721253</v>
      </c>
      <c r="B1197" s="48" t="s">
        <v>1243</v>
      </c>
      <c r="C1197" s="49">
        <v>1</v>
      </c>
      <c r="D1197" s="50" t="s">
        <v>339</v>
      </c>
      <c r="E1197" s="51"/>
      <c r="F1197" s="52">
        <v>2</v>
      </c>
      <c r="G1197" s="52">
        <v>4</v>
      </c>
      <c r="H1197" s="52"/>
      <c r="I1197" s="52"/>
      <c r="J1197" s="52"/>
      <c r="K1197" s="53">
        <f t="shared" si="168"/>
        <v>909.36</v>
      </c>
      <c r="L1197" s="53">
        <f t="shared" si="169"/>
        <v>909.36</v>
      </c>
      <c r="M1197" s="53">
        <f>IF(E1197&gt;0,ROUND(E1197*UCO!$A$14,2),0)</f>
        <v>0</v>
      </c>
      <c r="N1197" s="53">
        <f>IF(I1197&gt;0,ROUND(I1197*Filme!$B$3,2),0)</f>
        <v>0</v>
      </c>
      <c r="O1197" s="53">
        <f t="shared" si="170"/>
        <v>909.36</v>
      </c>
    </row>
    <row r="1198" spans="1:15" ht="29.25" customHeight="1">
      <c r="A1198" s="131" t="s">
        <v>1244</v>
      </c>
      <c r="B1198" s="132"/>
      <c r="C1198" s="132"/>
      <c r="D1198" s="132"/>
      <c r="E1198" s="132"/>
      <c r="F1198" s="132"/>
      <c r="G1198" s="132"/>
      <c r="H1198" s="132"/>
      <c r="I1198" s="132"/>
      <c r="J1198" s="132"/>
      <c r="K1198" s="132"/>
      <c r="L1198" s="132"/>
      <c r="M1198" s="132"/>
      <c r="N1198" s="132"/>
      <c r="O1198" s="132"/>
    </row>
    <row r="1199" spans="1:15">
      <c r="A1199" s="48">
        <v>30722012</v>
      </c>
      <c r="B1199" s="48" t="s">
        <v>1245</v>
      </c>
      <c r="C1199" s="49">
        <v>1</v>
      </c>
      <c r="D1199" s="50" t="s">
        <v>53</v>
      </c>
      <c r="E1199" s="51"/>
      <c r="F1199" s="52">
        <v>1</v>
      </c>
      <c r="G1199" s="52">
        <v>2</v>
      </c>
      <c r="H1199" s="52"/>
      <c r="I1199" s="52"/>
      <c r="J1199" s="52"/>
      <c r="K1199" s="53">
        <f t="shared" ref="K1199:K1230" si="171">VLOOKUP(D1199,Porte2026Geral,24,FALSE)</f>
        <v>144.19999999999999</v>
      </c>
      <c r="L1199" s="53">
        <f t="shared" ref="L1199:L1230" si="172">ROUND(C1199*K1199,2)</f>
        <v>144.19999999999999</v>
      </c>
      <c r="M1199" s="53">
        <f>IF(E1199&gt;0,ROUND(E1199*UCO!$A$14,2),0)</f>
        <v>0</v>
      </c>
      <c r="N1199" s="53">
        <f>IF(I1199&gt;0,ROUND(I1199*Filme!$B$3,2),0)</f>
        <v>0</v>
      </c>
      <c r="O1199" s="53">
        <f t="shared" ref="O1199:O1282" si="173">ROUND(L1199+M1199+N1199,2)</f>
        <v>144.19999999999999</v>
      </c>
    </row>
    <row r="1200" spans="1:15">
      <c r="A1200" s="48">
        <v>30722039</v>
      </c>
      <c r="B1200" s="48" t="s">
        <v>1246</v>
      </c>
      <c r="C1200" s="49">
        <v>1</v>
      </c>
      <c r="D1200" s="50" t="s">
        <v>51</v>
      </c>
      <c r="E1200" s="51"/>
      <c r="F1200" s="52"/>
      <c r="G1200" s="52">
        <v>1</v>
      </c>
      <c r="H1200" s="52"/>
      <c r="I1200" s="52"/>
      <c r="J1200" s="52"/>
      <c r="K1200" s="53">
        <f t="shared" si="171"/>
        <v>88.48</v>
      </c>
      <c r="L1200" s="53">
        <f t="shared" si="172"/>
        <v>88.48</v>
      </c>
      <c r="M1200" s="53">
        <f>IF(E1200&gt;0,ROUND(E1200*UCO!$A$14,2),0)</f>
        <v>0</v>
      </c>
      <c r="N1200" s="53">
        <f>IF(I1200&gt;0,ROUND(I1200*Filme!$B$3,2),0)</f>
        <v>0</v>
      </c>
      <c r="O1200" s="53">
        <f t="shared" si="173"/>
        <v>88.48</v>
      </c>
    </row>
    <row r="1201" spans="1:15">
      <c r="A1201" s="48">
        <v>30722047</v>
      </c>
      <c r="B1201" s="48" t="s">
        <v>1247</v>
      </c>
      <c r="C1201" s="49">
        <v>1</v>
      </c>
      <c r="D1201" s="50" t="s">
        <v>368</v>
      </c>
      <c r="E1201" s="51"/>
      <c r="F1201" s="52">
        <v>2</v>
      </c>
      <c r="G1201" s="52">
        <v>3</v>
      </c>
      <c r="H1201" s="52"/>
      <c r="I1201" s="52"/>
      <c r="J1201" s="52"/>
      <c r="K1201" s="53">
        <f t="shared" si="171"/>
        <v>334.24</v>
      </c>
      <c r="L1201" s="53">
        <f t="shared" si="172"/>
        <v>334.24</v>
      </c>
      <c r="M1201" s="53">
        <f>IF(E1201&gt;0,ROUND(E1201*UCO!$A$14,2),0)</f>
        <v>0</v>
      </c>
      <c r="N1201" s="53">
        <f>IF(I1201&gt;0,ROUND(I1201*Filme!$B$3,2),0)</f>
        <v>0</v>
      </c>
      <c r="O1201" s="53">
        <f t="shared" si="173"/>
        <v>334.24</v>
      </c>
    </row>
    <row r="1202" spans="1:15">
      <c r="A1202" s="48">
        <v>30722055</v>
      </c>
      <c r="B1202" s="48" t="s">
        <v>1248</v>
      </c>
      <c r="C1202" s="49">
        <v>1</v>
      </c>
      <c r="D1202" s="50" t="s">
        <v>72</v>
      </c>
      <c r="E1202" s="51"/>
      <c r="F1202" s="52">
        <v>1</v>
      </c>
      <c r="G1202" s="52">
        <v>2</v>
      </c>
      <c r="H1202" s="52"/>
      <c r="I1202" s="52"/>
      <c r="J1202" s="52"/>
      <c r="K1202" s="53">
        <f t="shared" si="171"/>
        <v>309.68</v>
      </c>
      <c r="L1202" s="53">
        <f t="shared" si="172"/>
        <v>309.68</v>
      </c>
      <c r="M1202" s="53">
        <f>IF(E1202&gt;0,ROUND(E1202*UCO!$A$14,2),0)</f>
        <v>0</v>
      </c>
      <c r="N1202" s="53">
        <f>IF(I1202&gt;0,ROUND(I1202*Filme!$B$3,2),0)</f>
        <v>0</v>
      </c>
      <c r="O1202" s="53">
        <f t="shared" si="173"/>
        <v>309.68</v>
      </c>
    </row>
    <row r="1203" spans="1:15">
      <c r="A1203" s="48">
        <v>30722063</v>
      </c>
      <c r="B1203" s="48" t="s">
        <v>1249</v>
      </c>
      <c r="C1203" s="49">
        <v>1</v>
      </c>
      <c r="D1203" s="50" t="s">
        <v>74</v>
      </c>
      <c r="E1203" s="51"/>
      <c r="F1203" s="52">
        <v>1</v>
      </c>
      <c r="G1203" s="52">
        <v>3</v>
      </c>
      <c r="H1203" s="52"/>
      <c r="I1203" s="52"/>
      <c r="J1203" s="52"/>
      <c r="K1203" s="53">
        <f t="shared" si="171"/>
        <v>360.46</v>
      </c>
      <c r="L1203" s="53">
        <f t="shared" si="172"/>
        <v>360.46</v>
      </c>
      <c r="M1203" s="53">
        <f>IF(E1203&gt;0,ROUND(E1203*UCO!$A$14,2),0)</f>
        <v>0</v>
      </c>
      <c r="N1203" s="53">
        <f>IF(I1203&gt;0,ROUND(I1203*Filme!$B$3,2),0)</f>
        <v>0</v>
      </c>
      <c r="O1203" s="53">
        <f t="shared" si="173"/>
        <v>360.46</v>
      </c>
    </row>
    <row r="1204" spans="1:15">
      <c r="A1204" s="48">
        <v>30722071</v>
      </c>
      <c r="B1204" s="48" t="s">
        <v>1250</v>
      </c>
      <c r="C1204" s="49">
        <v>1</v>
      </c>
      <c r="D1204" s="50" t="s">
        <v>102</v>
      </c>
      <c r="E1204" s="51"/>
      <c r="F1204" s="52">
        <v>1</v>
      </c>
      <c r="G1204" s="52">
        <v>1</v>
      </c>
      <c r="H1204" s="52"/>
      <c r="I1204" s="52"/>
      <c r="J1204" s="52"/>
      <c r="K1204" s="53">
        <f t="shared" si="171"/>
        <v>183.5</v>
      </c>
      <c r="L1204" s="53">
        <f t="shared" si="172"/>
        <v>183.5</v>
      </c>
      <c r="M1204" s="53">
        <f>IF(E1204&gt;0,ROUND(E1204*UCO!$A$14,2),0)</f>
        <v>0</v>
      </c>
      <c r="N1204" s="53">
        <f>IF(I1204&gt;0,ROUND(I1204*Filme!$B$3,2),0)</f>
        <v>0</v>
      </c>
      <c r="O1204" s="53">
        <f t="shared" si="173"/>
        <v>183.5</v>
      </c>
    </row>
    <row r="1205" spans="1:15">
      <c r="A1205" s="48">
        <v>30722080</v>
      </c>
      <c r="B1205" s="48" t="s">
        <v>1251</v>
      </c>
      <c r="C1205" s="49">
        <v>1</v>
      </c>
      <c r="D1205" s="50" t="s">
        <v>74</v>
      </c>
      <c r="E1205" s="51"/>
      <c r="F1205" s="52">
        <v>2</v>
      </c>
      <c r="G1205" s="52">
        <v>3</v>
      </c>
      <c r="H1205" s="52"/>
      <c r="I1205" s="52"/>
      <c r="J1205" s="52"/>
      <c r="K1205" s="53">
        <f t="shared" si="171"/>
        <v>360.46</v>
      </c>
      <c r="L1205" s="53">
        <f t="shared" si="172"/>
        <v>360.46</v>
      </c>
      <c r="M1205" s="53">
        <f>IF(E1205&gt;0,ROUND(E1205*UCO!$A$14,2),0)</f>
        <v>0</v>
      </c>
      <c r="N1205" s="53">
        <f>IF(I1205&gt;0,ROUND(I1205*Filme!$B$3,2),0)</f>
        <v>0</v>
      </c>
      <c r="O1205" s="53">
        <f t="shared" si="173"/>
        <v>360.46</v>
      </c>
    </row>
    <row r="1206" spans="1:15">
      <c r="A1206" s="48">
        <v>30722098</v>
      </c>
      <c r="B1206" s="48" t="s">
        <v>1252</v>
      </c>
      <c r="C1206" s="49">
        <v>1</v>
      </c>
      <c r="D1206" s="50" t="s">
        <v>333</v>
      </c>
      <c r="E1206" s="51"/>
      <c r="F1206" s="52">
        <v>2</v>
      </c>
      <c r="G1206" s="52">
        <v>4</v>
      </c>
      <c r="H1206" s="52"/>
      <c r="I1206" s="52"/>
      <c r="J1206" s="52"/>
      <c r="K1206" s="53">
        <f t="shared" si="171"/>
        <v>417.82</v>
      </c>
      <c r="L1206" s="53">
        <f t="shared" si="172"/>
        <v>417.82</v>
      </c>
      <c r="M1206" s="53">
        <f>IF(E1206&gt;0,ROUND(E1206*UCO!$A$14,2),0)</f>
        <v>0</v>
      </c>
      <c r="N1206" s="53">
        <f>IF(I1206&gt;0,ROUND(I1206*Filme!$B$3,2),0)</f>
        <v>0</v>
      </c>
      <c r="O1206" s="53">
        <f t="shared" si="173"/>
        <v>417.82</v>
      </c>
    </row>
    <row r="1207" spans="1:15">
      <c r="A1207" s="48">
        <v>30722101</v>
      </c>
      <c r="B1207" s="48" t="s">
        <v>1253</v>
      </c>
      <c r="C1207" s="49">
        <v>1</v>
      </c>
      <c r="D1207" s="50" t="s">
        <v>74</v>
      </c>
      <c r="E1207" s="51"/>
      <c r="F1207" s="52">
        <v>1</v>
      </c>
      <c r="G1207" s="52">
        <v>3</v>
      </c>
      <c r="H1207" s="52"/>
      <c r="I1207" s="52"/>
      <c r="J1207" s="52"/>
      <c r="K1207" s="53">
        <f t="shared" si="171"/>
        <v>360.46</v>
      </c>
      <c r="L1207" s="53">
        <f t="shared" si="172"/>
        <v>360.46</v>
      </c>
      <c r="M1207" s="53">
        <f>IF(E1207&gt;0,ROUND(E1207*UCO!$A$14,2),0)</f>
        <v>0</v>
      </c>
      <c r="N1207" s="53">
        <f>IF(I1207&gt;0,ROUND(I1207*Filme!$B$3,2),0)</f>
        <v>0</v>
      </c>
      <c r="O1207" s="53">
        <f t="shared" si="173"/>
        <v>360.46</v>
      </c>
    </row>
    <row r="1208" spans="1:15">
      <c r="A1208" s="48">
        <v>30722110</v>
      </c>
      <c r="B1208" s="48" t="s">
        <v>1254</v>
      </c>
      <c r="C1208" s="49">
        <v>1</v>
      </c>
      <c r="D1208" s="50" t="s">
        <v>72</v>
      </c>
      <c r="E1208" s="51"/>
      <c r="F1208" s="52">
        <v>1</v>
      </c>
      <c r="G1208" s="52">
        <v>1</v>
      </c>
      <c r="H1208" s="52"/>
      <c r="I1208" s="52"/>
      <c r="J1208" s="52"/>
      <c r="K1208" s="53">
        <f t="shared" si="171"/>
        <v>309.68</v>
      </c>
      <c r="L1208" s="53">
        <f t="shared" si="172"/>
        <v>309.68</v>
      </c>
      <c r="M1208" s="53">
        <f>IF(E1208&gt;0,ROUND(E1208*UCO!$A$14,2),0)</f>
        <v>0</v>
      </c>
      <c r="N1208" s="53">
        <f>IF(I1208&gt;0,ROUND(I1208*Filme!$B$3,2),0)</f>
        <v>0</v>
      </c>
      <c r="O1208" s="53">
        <f t="shared" si="173"/>
        <v>309.68</v>
      </c>
    </row>
    <row r="1209" spans="1:15">
      <c r="A1209" s="48">
        <v>30722128</v>
      </c>
      <c r="B1209" s="48" t="s">
        <v>1255</v>
      </c>
      <c r="C1209" s="49">
        <v>1</v>
      </c>
      <c r="D1209" s="50" t="s">
        <v>335</v>
      </c>
      <c r="E1209" s="51"/>
      <c r="F1209" s="52">
        <v>1</v>
      </c>
      <c r="G1209" s="52">
        <v>4</v>
      </c>
      <c r="H1209" s="52"/>
      <c r="I1209" s="52"/>
      <c r="J1209" s="52"/>
      <c r="K1209" s="53">
        <f t="shared" si="171"/>
        <v>991.29</v>
      </c>
      <c r="L1209" s="53">
        <f t="shared" si="172"/>
        <v>991.29</v>
      </c>
      <c r="M1209" s="53">
        <f>IF(E1209&gt;0,ROUND(E1209*UCO!$A$14,2),0)</f>
        <v>0</v>
      </c>
      <c r="N1209" s="53">
        <f>IF(I1209&gt;0,ROUND(I1209*Filme!$B$3,2),0)</f>
        <v>0</v>
      </c>
      <c r="O1209" s="53">
        <f t="shared" si="173"/>
        <v>991.29</v>
      </c>
    </row>
    <row r="1210" spans="1:15">
      <c r="A1210" s="48">
        <v>30722136</v>
      </c>
      <c r="B1210" s="48" t="s">
        <v>1256</v>
      </c>
      <c r="C1210" s="49">
        <v>1</v>
      </c>
      <c r="D1210" s="50" t="s">
        <v>335</v>
      </c>
      <c r="E1210" s="51"/>
      <c r="F1210" s="52">
        <v>1</v>
      </c>
      <c r="G1210" s="52">
        <v>3</v>
      </c>
      <c r="H1210" s="52"/>
      <c r="I1210" s="52"/>
      <c r="J1210" s="52"/>
      <c r="K1210" s="53">
        <f t="shared" si="171"/>
        <v>991.29</v>
      </c>
      <c r="L1210" s="53">
        <f t="shared" si="172"/>
        <v>991.29</v>
      </c>
      <c r="M1210" s="53">
        <f>IF(E1210&gt;0,ROUND(E1210*UCO!$A$14,2),0)</f>
        <v>0</v>
      </c>
      <c r="N1210" s="53">
        <f>IF(I1210&gt;0,ROUND(I1210*Filme!$B$3,2),0)</f>
        <v>0</v>
      </c>
      <c r="O1210" s="53">
        <f t="shared" si="173"/>
        <v>991.29</v>
      </c>
    </row>
    <row r="1211" spans="1:15">
      <c r="A1211" s="48">
        <v>30722144</v>
      </c>
      <c r="B1211" s="48" t="s">
        <v>1257</v>
      </c>
      <c r="C1211" s="49">
        <v>1</v>
      </c>
      <c r="D1211" s="50" t="s">
        <v>291</v>
      </c>
      <c r="E1211" s="51"/>
      <c r="F1211" s="52">
        <v>1</v>
      </c>
      <c r="G1211" s="52">
        <v>3</v>
      </c>
      <c r="H1211" s="52"/>
      <c r="I1211" s="52"/>
      <c r="J1211" s="52"/>
      <c r="K1211" s="53">
        <f t="shared" si="171"/>
        <v>709.46</v>
      </c>
      <c r="L1211" s="53">
        <f t="shared" si="172"/>
        <v>709.46</v>
      </c>
      <c r="M1211" s="53">
        <f>IF(E1211&gt;0,ROUND(E1211*UCO!$A$14,2),0)</f>
        <v>0</v>
      </c>
      <c r="N1211" s="53">
        <f>IF(I1211&gt;0,ROUND(I1211*Filme!$B$3,2),0)</f>
        <v>0</v>
      </c>
      <c r="O1211" s="53">
        <f t="shared" si="173"/>
        <v>709.46</v>
      </c>
    </row>
    <row r="1212" spans="1:15">
      <c r="A1212" s="48">
        <v>30722152</v>
      </c>
      <c r="B1212" s="48" t="s">
        <v>1258</v>
      </c>
      <c r="C1212" s="49">
        <v>1</v>
      </c>
      <c r="D1212" s="50" t="s">
        <v>53</v>
      </c>
      <c r="E1212" s="51"/>
      <c r="F1212" s="52">
        <v>1</v>
      </c>
      <c r="G1212" s="52">
        <v>2</v>
      </c>
      <c r="H1212" s="52"/>
      <c r="I1212" s="52"/>
      <c r="J1212" s="52"/>
      <c r="K1212" s="53">
        <f t="shared" si="171"/>
        <v>144.19999999999999</v>
      </c>
      <c r="L1212" s="53">
        <f t="shared" si="172"/>
        <v>144.19999999999999</v>
      </c>
      <c r="M1212" s="53">
        <f>IF(E1212&gt;0,ROUND(E1212*UCO!$A$14,2),0)</f>
        <v>0</v>
      </c>
      <c r="N1212" s="53">
        <f>IF(I1212&gt;0,ROUND(I1212*Filme!$B$3,2),0)</f>
        <v>0</v>
      </c>
      <c r="O1212" s="53">
        <f t="shared" si="173"/>
        <v>144.19999999999999</v>
      </c>
    </row>
    <row r="1213" spans="1:15">
      <c r="A1213" s="48">
        <v>30722160</v>
      </c>
      <c r="B1213" s="48" t="s">
        <v>1259</v>
      </c>
      <c r="C1213" s="49">
        <v>1</v>
      </c>
      <c r="D1213" s="50" t="s">
        <v>102</v>
      </c>
      <c r="E1213" s="51"/>
      <c r="F1213" s="52">
        <v>1</v>
      </c>
      <c r="G1213" s="52">
        <v>1</v>
      </c>
      <c r="H1213" s="52"/>
      <c r="I1213" s="52"/>
      <c r="J1213" s="52"/>
      <c r="K1213" s="53">
        <f t="shared" si="171"/>
        <v>183.5</v>
      </c>
      <c r="L1213" s="53">
        <f t="shared" si="172"/>
        <v>183.5</v>
      </c>
      <c r="M1213" s="53">
        <f>IF(E1213&gt;0,ROUND(E1213*UCO!$A$14,2),0)</f>
        <v>0</v>
      </c>
      <c r="N1213" s="53">
        <f>IF(I1213&gt;0,ROUND(I1213*Filme!$B$3,2),0)</f>
        <v>0</v>
      </c>
      <c r="O1213" s="53">
        <f t="shared" si="173"/>
        <v>183.5</v>
      </c>
    </row>
    <row r="1214" spans="1:15">
      <c r="A1214" s="48">
        <v>30722179</v>
      </c>
      <c r="B1214" s="48" t="s">
        <v>1260</v>
      </c>
      <c r="C1214" s="49">
        <v>1</v>
      </c>
      <c r="D1214" s="50" t="s">
        <v>74</v>
      </c>
      <c r="E1214" s="51"/>
      <c r="F1214" s="52">
        <v>1</v>
      </c>
      <c r="G1214" s="52">
        <v>3</v>
      </c>
      <c r="H1214" s="52"/>
      <c r="I1214" s="52"/>
      <c r="J1214" s="52"/>
      <c r="K1214" s="53">
        <f t="shared" si="171"/>
        <v>360.46</v>
      </c>
      <c r="L1214" s="53">
        <f t="shared" si="172"/>
        <v>360.46</v>
      </c>
      <c r="M1214" s="53">
        <f>IF(E1214&gt;0,ROUND(E1214*UCO!$A$14,2),0)</f>
        <v>0</v>
      </c>
      <c r="N1214" s="53">
        <f>IF(I1214&gt;0,ROUND(I1214*Filme!$B$3,2),0)</f>
        <v>0</v>
      </c>
      <c r="O1214" s="53">
        <f t="shared" si="173"/>
        <v>360.46</v>
      </c>
    </row>
    <row r="1215" spans="1:15">
      <c r="A1215" s="48">
        <v>30722209</v>
      </c>
      <c r="B1215" s="48" t="s">
        <v>1261</v>
      </c>
      <c r="C1215" s="49">
        <v>1</v>
      </c>
      <c r="D1215" s="50" t="s">
        <v>74</v>
      </c>
      <c r="E1215" s="51"/>
      <c r="F1215" s="52">
        <v>1</v>
      </c>
      <c r="G1215" s="52">
        <v>2</v>
      </c>
      <c r="H1215" s="52"/>
      <c r="I1215" s="52"/>
      <c r="J1215" s="52"/>
      <c r="K1215" s="53">
        <f t="shared" si="171"/>
        <v>360.46</v>
      </c>
      <c r="L1215" s="53">
        <f t="shared" si="172"/>
        <v>360.46</v>
      </c>
      <c r="M1215" s="53">
        <f>IF(E1215&gt;0,ROUND(E1215*UCO!$A$14,2),0)</f>
        <v>0</v>
      </c>
      <c r="N1215" s="53">
        <f>IF(I1215&gt;0,ROUND(I1215*Filme!$B$3,2),0)</f>
        <v>0</v>
      </c>
      <c r="O1215" s="53">
        <f t="shared" si="173"/>
        <v>360.46</v>
      </c>
    </row>
    <row r="1216" spans="1:15">
      <c r="A1216" s="48">
        <v>30722217</v>
      </c>
      <c r="B1216" s="48" t="s">
        <v>1262</v>
      </c>
      <c r="C1216" s="49">
        <v>1</v>
      </c>
      <c r="D1216" s="50" t="s">
        <v>70</v>
      </c>
      <c r="E1216" s="51"/>
      <c r="F1216" s="52">
        <v>1</v>
      </c>
      <c r="G1216" s="52">
        <v>1</v>
      </c>
      <c r="H1216" s="52"/>
      <c r="I1216" s="52"/>
      <c r="J1216" s="52"/>
      <c r="K1216" s="53">
        <f t="shared" si="171"/>
        <v>209.71</v>
      </c>
      <c r="L1216" s="53">
        <f t="shared" si="172"/>
        <v>209.71</v>
      </c>
      <c r="M1216" s="53">
        <f>IF(E1216&gt;0,ROUND(E1216*UCO!$A$14,2),0)</f>
        <v>0</v>
      </c>
      <c r="N1216" s="53">
        <f>IF(I1216&gt;0,ROUND(I1216*Filme!$B$3,2),0)</f>
        <v>0</v>
      </c>
      <c r="O1216" s="53">
        <f t="shared" si="173"/>
        <v>209.71</v>
      </c>
    </row>
    <row r="1217" spans="1:15">
      <c r="A1217" s="48">
        <v>30722225</v>
      </c>
      <c r="B1217" s="48" t="s">
        <v>1263</v>
      </c>
      <c r="C1217" s="49">
        <v>1</v>
      </c>
      <c r="D1217" s="50" t="s">
        <v>305</v>
      </c>
      <c r="E1217" s="51"/>
      <c r="F1217" s="52">
        <v>2</v>
      </c>
      <c r="G1217" s="52">
        <v>4</v>
      </c>
      <c r="H1217" s="52"/>
      <c r="I1217" s="52"/>
      <c r="J1217" s="52"/>
      <c r="K1217" s="53">
        <f t="shared" si="171"/>
        <v>802.86</v>
      </c>
      <c r="L1217" s="53">
        <f t="shared" si="172"/>
        <v>802.86</v>
      </c>
      <c r="M1217" s="53">
        <f>IF(E1217&gt;0,ROUND(E1217*UCO!$A$14,2),0)</f>
        <v>0</v>
      </c>
      <c r="N1217" s="53">
        <f>IF(I1217&gt;0,ROUND(I1217*Filme!$B$3,2),0)</f>
        <v>0</v>
      </c>
      <c r="O1217" s="53">
        <f t="shared" si="173"/>
        <v>802.86</v>
      </c>
    </row>
    <row r="1218" spans="1:15">
      <c r="A1218" s="48">
        <v>30722233</v>
      </c>
      <c r="B1218" s="48" t="s">
        <v>1264</v>
      </c>
      <c r="C1218" s="49">
        <v>1</v>
      </c>
      <c r="D1218" s="50" t="s">
        <v>333</v>
      </c>
      <c r="E1218" s="51"/>
      <c r="F1218" s="52">
        <v>1</v>
      </c>
      <c r="G1218" s="52">
        <v>3</v>
      </c>
      <c r="H1218" s="52"/>
      <c r="I1218" s="52"/>
      <c r="J1218" s="52"/>
      <c r="K1218" s="53">
        <f t="shared" si="171"/>
        <v>417.82</v>
      </c>
      <c r="L1218" s="53">
        <f t="shared" si="172"/>
        <v>417.82</v>
      </c>
      <c r="M1218" s="53">
        <f>IF(E1218&gt;0,ROUND(E1218*UCO!$A$14,2),0)</f>
        <v>0</v>
      </c>
      <c r="N1218" s="53">
        <f>IF(I1218&gt;0,ROUND(I1218*Filme!$B$3,2),0)</f>
        <v>0</v>
      </c>
      <c r="O1218" s="53">
        <f t="shared" si="173"/>
        <v>417.82</v>
      </c>
    </row>
    <row r="1219" spans="1:15">
      <c r="A1219" s="48">
        <v>30722241</v>
      </c>
      <c r="B1219" s="48" t="s">
        <v>1265</v>
      </c>
      <c r="C1219" s="49">
        <v>1</v>
      </c>
      <c r="D1219" s="50" t="s">
        <v>102</v>
      </c>
      <c r="E1219" s="51"/>
      <c r="F1219" s="52">
        <v>1</v>
      </c>
      <c r="G1219" s="52">
        <v>1</v>
      </c>
      <c r="H1219" s="52"/>
      <c r="I1219" s="52"/>
      <c r="J1219" s="52"/>
      <c r="K1219" s="53">
        <f t="shared" si="171"/>
        <v>183.5</v>
      </c>
      <c r="L1219" s="53">
        <f t="shared" si="172"/>
        <v>183.5</v>
      </c>
      <c r="M1219" s="53">
        <f>IF(E1219&gt;0,ROUND(E1219*UCO!$A$14,2),0)</f>
        <v>0</v>
      </c>
      <c r="N1219" s="53">
        <f>IF(I1219&gt;0,ROUND(I1219*Filme!$B$3,2),0)</f>
        <v>0</v>
      </c>
      <c r="O1219" s="53">
        <f t="shared" si="173"/>
        <v>183.5</v>
      </c>
    </row>
    <row r="1220" spans="1:15">
      <c r="A1220" s="48">
        <v>30722250</v>
      </c>
      <c r="B1220" s="48" t="s">
        <v>1266</v>
      </c>
      <c r="C1220" s="49">
        <v>1</v>
      </c>
      <c r="D1220" s="50" t="s">
        <v>74</v>
      </c>
      <c r="E1220" s="51"/>
      <c r="F1220" s="52">
        <v>2</v>
      </c>
      <c r="G1220" s="52">
        <v>2</v>
      </c>
      <c r="H1220" s="52"/>
      <c r="I1220" s="52"/>
      <c r="J1220" s="52"/>
      <c r="K1220" s="53">
        <f t="shared" si="171"/>
        <v>360.46</v>
      </c>
      <c r="L1220" s="53">
        <f t="shared" si="172"/>
        <v>360.46</v>
      </c>
      <c r="M1220" s="53">
        <f>IF(E1220&gt;0,ROUND(E1220*UCO!$A$14,2),0)</f>
        <v>0</v>
      </c>
      <c r="N1220" s="53">
        <f>IF(I1220&gt;0,ROUND(I1220*Filme!$B$3,2),0)</f>
        <v>0</v>
      </c>
      <c r="O1220" s="53">
        <f t="shared" si="173"/>
        <v>360.46</v>
      </c>
    </row>
    <row r="1221" spans="1:15">
      <c r="A1221" s="48">
        <v>30722268</v>
      </c>
      <c r="B1221" s="48" t="s">
        <v>1267</v>
      </c>
      <c r="C1221" s="49">
        <v>1</v>
      </c>
      <c r="D1221" s="50" t="s">
        <v>74</v>
      </c>
      <c r="E1221" s="51"/>
      <c r="F1221" s="52">
        <v>2</v>
      </c>
      <c r="G1221" s="52">
        <v>2</v>
      </c>
      <c r="H1221" s="52"/>
      <c r="I1221" s="52"/>
      <c r="J1221" s="52"/>
      <c r="K1221" s="53">
        <f t="shared" si="171"/>
        <v>360.46</v>
      </c>
      <c r="L1221" s="53">
        <f t="shared" si="172"/>
        <v>360.46</v>
      </c>
      <c r="M1221" s="53">
        <f>IF(E1221&gt;0,ROUND(E1221*UCO!$A$14,2),0)</f>
        <v>0</v>
      </c>
      <c r="N1221" s="53">
        <f>IF(I1221&gt;0,ROUND(I1221*Filme!$B$3,2),0)</f>
        <v>0</v>
      </c>
      <c r="O1221" s="53">
        <f t="shared" si="173"/>
        <v>360.46</v>
      </c>
    </row>
    <row r="1222" spans="1:15">
      <c r="A1222" s="48">
        <v>30722276</v>
      </c>
      <c r="B1222" s="48" t="s">
        <v>1268</v>
      </c>
      <c r="C1222" s="49">
        <v>1</v>
      </c>
      <c r="D1222" s="50" t="s">
        <v>70</v>
      </c>
      <c r="E1222" s="51"/>
      <c r="F1222" s="52">
        <v>1</v>
      </c>
      <c r="G1222" s="52">
        <v>1</v>
      </c>
      <c r="H1222" s="52"/>
      <c r="I1222" s="52"/>
      <c r="J1222" s="52"/>
      <c r="K1222" s="53">
        <f t="shared" si="171"/>
        <v>209.71</v>
      </c>
      <c r="L1222" s="53">
        <f t="shared" si="172"/>
        <v>209.71</v>
      </c>
      <c r="M1222" s="53">
        <f>IF(E1222&gt;0,ROUND(E1222*UCO!$A$14,2),0)</f>
        <v>0</v>
      </c>
      <c r="N1222" s="53">
        <f>IF(I1222&gt;0,ROUND(I1222*Filme!$B$3,2),0)</f>
        <v>0</v>
      </c>
      <c r="O1222" s="53">
        <f t="shared" si="173"/>
        <v>209.71</v>
      </c>
    </row>
    <row r="1223" spans="1:15">
      <c r="A1223" s="48">
        <v>30722284</v>
      </c>
      <c r="B1223" s="48" t="s">
        <v>1269</v>
      </c>
      <c r="C1223" s="49">
        <v>1</v>
      </c>
      <c r="D1223" s="50" t="s">
        <v>72</v>
      </c>
      <c r="E1223" s="51"/>
      <c r="F1223" s="52">
        <v>1</v>
      </c>
      <c r="G1223" s="52">
        <v>2</v>
      </c>
      <c r="H1223" s="52"/>
      <c r="I1223" s="52"/>
      <c r="J1223" s="52"/>
      <c r="K1223" s="53">
        <f t="shared" si="171"/>
        <v>309.68</v>
      </c>
      <c r="L1223" s="53">
        <f t="shared" si="172"/>
        <v>309.68</v>
      </c>
      <c r="M1223" s="53">
        <f>IF(E1223&gt;0,ROUND(E1223*UCO!$A$14,2),0)</f>
        <v>0</v>
      </c>
      <c r="N1223" s="53">
        <f>IF(I1223&gt;0,ROUND(I1223*Filme!$B$3,2),0)</f>
        <v>0</v>
      </c>
      <c r="O1223" s="53">
        <f t="shared" si="173"/>
        <v>309.68</v>
      </c>
    </row>
    <row r="1224" spans="1:15">
      <c r="A1224" s="48">
        <v>30722292</v>
      </c>
      <c r="B1224" s="48" t="s">
        <v>1270</v>
      </c>
      <c r="C1224" s="49">
        <v>1</v>
      </c>
      <c r="D1224" s="50" t="s">
        <v>102</v>
      </c>
      <c r="E1224" s="51"/>
      <c r="F1224" s="52"/>
      <c r="G1224" s="52">
        <v>0</v>
      </c>
      <c r="H1224" s="52"/>
      <c r="I1224" s="52"/>
      <c r="J1224" s="52"/>
      <c r="K1224" s="53">
        <f t="shared" si="171"/>
        <v>183.5</v>
      </c>
      <c r="L1224" s="53">
        <f t="shared" si="172"/>
        <v>183.5</v>
      </c>
      <c r="M1224" s="53">
        <f>IF(E1224&gt;0,ROUND(E1224*UCO!$A$14,2),0)</f>
        <v>0</v>
      </c>
      <c r="N1224" s="53">
        <f>IF(I1224&gt;0,ROUND(I1224*Filme!$B$3,2),0)</f>
        <v>0</v>
      </c>
      <c r="O1224" s="53">
        <f t="shared" si="173"/>
        <v>183.5</v>
      </c>
    </row>
    <row r="1225" spans="1:15">
      <c r="A1225" s="48">
        <v>30722306</v>
      </c>
      <c r="B1225" s="48" t="s">
        <v>1271</v>
      </c>
      <c r="C1225" s="49">
        <v>1</v>
      </c>
      <c r="D1225" s="50" t="s">
        <v>333</v>
      </c>
      <c r="E1225" s="51"/>
      <c r="F1225" s="52">
        <v>1</v>
      </c>
      <c r="G1225" s="52">
        <v>3</v>
      </c>
      <c r="H1225" s="52"/>
      <c r="I1225" s="52"/>
      <c r="J1225" s="52"/>
      <c r="K1225" s="53">
        <f t="shared" si="171"/>
        <v>417.82</v>
      </c>
      <c r="L1225" s="53">
        <f t="shared" si="172"/>
        <v>417.82</v>
      </c>
      <c r="M1225" s="53">
        <f>IF(E1225&gt;0,ROUND(E1225*UCO!$A$14,2),0)</f>
        <v>0</v>
      </c>
      <c r="N1225" s="53">
        <f>IF(I1225&gt;0,ROUND(I1225*Filme!$B$3,2),0)</f>
        <v>0</v>
      </c>
      <c r="O1225" s="53">
        <f t="shared" si="173"/>
        <v>417.82</v>
      </c>
    </row>
    <row r="1226" spans="1:15">
      <c r="A1226" s="48">
        <v>30722314</v>
      </c>
      <c r="B1226" s="48" t="s">
        <v>1272</v>
      </c>
      <c r="C1226" s="49">
        <v>1</v>
      </c>
      <c r="D1226" s="50" t="s">
        <v>51</v>
      </c>
      <c r="E1226" s="51"/>
      <c r="F1226" s="52">
        <v>1</v>
      </c>
      <c r="G1226" s="52">
        <v>1</v>
      </c>
      <c r="H1226" s="52"/>
      <c r="I1226" s="52"/>
      <c r="J1226" s="52"/>
      <c r="K1226" s="53">
        <f t="shared" si="171"/>
        <v>88.48</v>
      </c>
      <c r="L1226" s="53">
        <f t="shared" si="172"/>
        <v>88.48</v>
      </c>
      <c r="M1226" s="53">
        <f>IF(E1226&gt;0,ROUND(E1226*UCO!$A$14,2),0)</f>
        <v>0</v>
      </c>
      <c r="N1226" s="53">
        <f>IF(I1226&gt;0,ROUND(I1226*Filme!$B$3,2),0)</f>
        <v>0</v>
      </c>
      <c r="O1226" s="53">
        <f t="shared" si="173"/>
        <v>88.48</v>
      </c>
    </row>
    <row r="1227" spans="1:15">
      <c r="A1227" s="48">
        <v>30722322</v>
      </c>
      <c r="B1227" s="48" t="s">
        <v>1273</v>
      </c>
      <c r="C1227" s="49">
        <v>1</v>
      </c>
      <c r="D1227" s="50" t="s">
        <v>339</v>
      </c>
      <c r="E1227" s="51"/>
      <c r="F1227" s="52">
        <v>1</v>
      </c>
      <c r="G1227" s="52">
        <v>3</v>
      </c>
      <c r="H1227" s="52"/>
      <c r="I1227" s="52"/>
      <c r="J1227" s="52"/>
      <c r="K1227" s="53">
        <f t="shared" si="171"/>
        <v>909.36</v>
      </c>
      <c r="L1227" s="53">
        <f t="shared" si="172"/>
        <v>909.36</v>
      </c>
      <c r="M1227" s="53">
        <f>IF(E1227&gt;0,ROUND(E1227*UCO!$A$14,2),0)</f>
        <v>0</v>
      </c>
      <c r="N1227" s="53">
        <f>IF(I1227&gt;0,ROUND(I1227*Filme!$B$3,2),0)</f>
        <v>0</v>
      </c>
      <c r="O1227" s="53">
        <f t="shared" si="173"/>
        <v>909.36</v>
      </c>
    </row>
    <row r="1228" spans="1:15">
      <c r="A1228" s="48">
        <v>30722330</v>
      </c>
      <c r="B1228" s="48" t="s">
        <v>1274</v>
      </c>
      <c r="C1228" s="49">
        <v>1</v>
      </c>
      <c r="D1228" s="50" t="s">
        <v>72</v>
      </c>
      <c r="E1228" s="51"/>
      <c r="F1228" s="52">
        <v>1</v>
      </c>
      <c r="G1228" s="52">
        <v>2</v>
      </c>
      <c r="H1228" s="52"/>
      <c r="I1228" s="52"/>
      <c r="J1228" s="52"/>
      <c r="K1228" s="53">
        <f t="shared" si="171"/>
        <v>309.68</v>
      </c>
      <c r="L1228" s="53">
        <f t="shared" si="172"/>
        <v>309.68</v>
      </c>
      <c r="M1228" s="53">
        <f>IF(E1228&gt;0,ROUND(E1228*UCO!$A$14,2),0)</f>
        <v>0</v>
      </c>
      <c r="N1228" s="53">
        <f>IF(I1228&gt;0,ROUND(I1228*Filme!$B$3,2),0)</f>
        <v>0</v>
      </c>
      <c r="O1228" s="53">
        <f t="shared" si="173"/>
        <v>309.68</v>
      </c>
    </row>
    <row r="1229" spans="1:15">
      <c r="A1229" s="48">
        <v>30722349</v>
      </c>
      <c r="B1229" s="48" t="s">
        <v>1275</v>
      </c>
      <c r="C1229" s="49">
        <v>1</v>
      </c>
      <c r="D1229" s="50" t="s">
        <v>137</v>
      </c>
      <c r="E1229" s="51"/>
      <c r="F1229" s="52"/>
      <c r="G1229" s="52">
        <v>0</v>
      </c>
      <c r="H1229" s="52"/>
      <c r="I1229" s="52"/>
      <c r="J1229" s="52"/>
      <c r="K1229" s="53">
        <f t="shared" si="171"/>
        <v>104.87</v>
      </c>
      <c r="L1229" s="53">
        <f t="shared" si="172"/>
        <v>104.87</v>
      </c>
      <c r="M1229" s="53">
        <f>IF(E1229&gt;0,ROUND(E1229*UCO!$A$14,2),0)</f>
        <v>0</v>
      </c>
      <c r="N1229" s="53">
        <f>IF(I1229&gt;0,ROUND(I1229*Filme!$B$3,2),0)</f>
        <v>0</v>
      </c>
      <c r="O1229" s="53">
        <f t="shared" si="173"/>
        <v>104.87</v>
      </c>
    </row>
    <row r="1230" spans="1:15">
      <c r="A1230" s="48">
        <v>30722357</v>
      </c>
      <c r="B1230" s="48" t="s">
        <v>1276</v>
      </c>
      <c r="C1230" s="49">
        <v>1</v>
      </c>
      <c r="D1230" s="50" t="s">
        <v>134</v>
      </c>
      <c r="E1230" s="51"/>
      <c r="F1230" s="52"/>
      <c r="G1230" s="52">
        <v>1</v>
      </c>
      <c r="H1230" s="52"/>
      <c r="I1230" s="52"/>
      <c r="J1230" s="52"/>
      <c r="K1230" s="53">
        <f t="shared" si="171"/>
        <v>32.78</v>
      </c>
      <c r="L1230" s="53">
        <f t="shared" si="172"/>
        <v>32.78</v>
      </c>
      <c r="M1230" s="53">
        <f>IF(E1230&gt;0,ROUND(E1230*UCO!$A$14,2),0)</f>
        <v>0</v>
      </c>
      <c r="N1230" s="53">
        <f>IF(I1230&gt;0,ROUND(I1230*Filme!$B$3,2),0)</f>
        <v>0</v>
      </c>
      <c r="O1230" s="53">
        <f t="shared" si="173"/>
        <v>32.78</v>
      </c>
    </row>
    <row r="1231" spans="1:15">
      <c r="A1231" s="48">
        <v>30722365</v>
      </c>
      <c r="B1231" s="48" t="s">
        <v>1277</v>
      </c>
      <c r="C1231" s="49">
        <v>1</v>
      </c>
      <c r="D1231" s="50" t="s">
        <v>72</v>
      </c>
      <c r="E1231" s="51"/>
      <c r="F1231" s="52">
        <v>1</v>
      </c>
      <c r="G1231" s="52">
        <v>2</v>
      </c>
      <c r="H1231" s="52"/>
      <c r="I1231" s="52"/>
      <c r="J1231" s="52"/>
      <c r="K1231" s="53">
        <f t="shared" ref="K1231:K1262" si="174">VLOOKUP(D1231,Porte2026Geral,24,FALSE)</f>
        <v>309.68</v>
      </c>
      <c r="L1231" s="53">
        <f t="shared" ref="L1231:L1262" si="175">ROUND(C1231*K1231,2)</f>
        <v>309.68</v>
      </c>
      <c r="M1231" s="53">
        <f>IF(E1231&gt;0,ROUND(E1231*UCO!$A$14,2),0)</f>
        <v>0</v>
      </c>
      <c r="N1231" s="53">
        <f>IF(I1231&gt;0,ROUND(I1231*Filme!$B$3,2),0)</f>
        <v>0</v>
      </c>
      <c r="O1231" s="53">
        <f t="shared" si="173"/>
        <v>309.68</v>
      </c>
    </row>
    <row r="1232" spans="1:15">
      <c r="A1232" s="48">
        <v>30722373</v>
      </c>
      <c r="B1232" s="48" t="s">
        <v>1278</v>
      </c>
      <c r="C1232" s="49">
        <v>1</v>
      </c>
      <c r="D1232" s="50" t="s">
        <v>65</v>
      </c>
      <c r="E1232" s="51"/>
      <c r="F1232" s="52"/>
      <c r="G1232" s="52">
        <v>0</v>
      </c>
      <c r="H1232" s="52"/>
      <c r="I1232" s="52"/>
      <c r="J1232" s="52"/>
      <c r="K1232" s="53">
        <f t="shared" si="174"/>
        <v>65.56</v>
      </c>
      <c r="L1232" s="53">
        <f t="shared" si="175"/>
        <v>65.56</v>
      </c>
      <c r="M1232" s="53">
        <f>IF(E1232&gt;0,ROUND(E1232*UCO!$A$14,2),0)</f>
        <v>0</v>
      </c>
      <c r="N1232" s="53">
        <f>IF(I1232&gt;0,ROUND(I1232*Filme!$B$3,2),0)</f>
        <v>0</v>
      </c>
      <c r="O1232" s="53">
        <f t="shared" si="173"/>
        <v>65.56</v>
      </c>
    </row>
    <row r="1233" spans="1:15">
      <c r="A1233" s="48">
        <v>30722381</v>
      </c>
      <c r="B1233" s="48" t="s">
        <v>1279</v>
      </c>
      <c r="C1233" s="49">
        <v>1</v>
      </c>
      <c r="D1233" s="50" t="s">
        <v>51</v>
      </c>
      <c r="E1233" s="51"/>
      <c r="F1233" s="52"/>
      <c r="G1233" s="52">
        <v>0</v>
      </c>
      <c r="H1233" s="52"/>
      <c r="I1233" s="52"/>
      <c r="J1233" s="52"/>
      <c r="K1233" s="53">
        <f t="shared" si="174"/>
        <v>88.48</v>
      </c>
      <c r="L1233" s="53">
        <f t="shared" si="175"/>
        <v>88.48</v>
      </c>
      <c r="M1233" s="53">
        <f>IF(E1233&gt;0,ROUND(E1233*UCO!$A$14,2),0)</f>
        <v>0</v>
      </c>
      <c r="N1233" s="53">
        <f>IF(I1233&gt;0,ROUND(I1233*Filme!$B$3,2),0)</f>
        <v>0</v>
      </c>
      <c r="O1233" s="53">
        <f t="shared" si="173"/>
        <v>88.48</v>
      </c>
    </row>
    <row r="1234" spans="1:15">
      <c r="A1234" s="48">
        <v>30722390</v>
      </c>
      <c r="B1234" s="48" t="s">
        <v>1280</v>
      </c>
      <c r="C1234" s="49">
        <v>1</v>
      </c>
      <c r="D1234" s="50" t="s">
        <v>70</v>
      </c>
      <c r="E1234" s="51"/>
      <c r="F1234" s="52">
        <v>1</v>
      </c>
      <c r="G1234" s="52">
        <v>3</v>
      </c>
      <c r="H1234" s="52"/>
      <c r="I1234" s="52"/>
      <c r="J1234" s="52"/>
      <c r="K1234" s="53">
        <f t="shared" si="174"/>
        <v>209.71</v>
      </c>
      <c r="L1234" s="53">
        <f t="shared" si="175"/>
        <v>209.71</v>
      </c>
      <c r="M1234" s="53">
        <f>IF(E1234&gt;0,ROUND(E1234*UCO!$A$14,2),0)</f>
        <v>0</v>
      </c>
      <c r="N1234" s="53">
        <f>IF(I1234&gt;0,ROUND(I1234*Filme!$B$3,2),0)</f>
        <v>0</v>
      </c>
      <c r="O1234" s="53">
        <f t="shared" si="173"/>
        <v>209.71</v>
      </c>
    </row>
    <row r="1235" spans="1:15">
      <c r="A1235" s="48">
        <v>30722403</v>
      </c>
      <c r="B1235" s="48" t="s">
        <v>1281</v>
      </c>
      <c r="C1235" s="49">
        <v>1</v>
      </c>
      <c r="D1235" s="50" t="s">
        <v>99</v>
      </c>
      <c r="E1235" s="51"/>
      <c r="F1235" s="52"/>
      <c r="G1235" s="52">
        <v>1</v>
      </c>
      <c r="H1235" s="52"/>
      <c r="I1235" s="52"/>
      <c r="J1235" s="52"/>
      <c r="K1235" s="53">
        <f t="shared" si="174"/>
        <v>49.16</v>
      </c>
      <c r="L1235" s="53">
        <f t="shared" si="175"/>
        <v>49.16</v>
      </c>
      <c r="M1235" s="53">
        <f>IF(E1235&gt;0,ROUND(E1235*UCO!$A$14,2),0)</f>
        <v>0</v>
      </c>
      <c r="N1235" s="53">
        <f>IF(I1235&gt;0,ROUND(I1235*Filme!$B$3,2),0)</f>
        <v>0</v>
      </c>
      <c r="O1235" s="53">
        <f t="shared" si="173"/>
        <v>49.16</v>
      </c>
    </row>
    <row r="1236" spans="1:15">
      <c r="A1236" s="48">
        <v>30722411</v>
      </c>
      <c r="B1236" s="48" t="s">
        <v>1282</v>
      </c>
      <c r="C1236" s="49">
        <v>1</v>
      </c>
      <c r="D1236" s="50" t="s">
        <v>72</v>
      </c>
      <c r="E1236" s="51"/>
      <c r="F1236" s="52">
        <v>1</v>
      </c>
      <c r="G1236" s="52">
        <v>1</v>
      </c>
      <c r="H1236" s="52"/>
      <c r="I1236" s="52"/>
      <c r="J1236" s="52"/>
      <c r="K1236" s="53">
        <f t="shared" si="174"/>
        <v>309.68</v>
      </c>
      <c r="L1236" s="53">
        <f t="shared" si="175"/>
        <v>309.68</v>
      </c>
      <c r="M1236" s="53">
        <f>IF(E1236&gt;0,ROUND(E1236*UCO!$A$14,2),0)</f>
        <v>0</v>
      </c>
      <c r="N1236" s="53">
        <f>IF(I1236&gt;0,ROUND(I1236*Filme!$B$3,2),0)</f>
        <v>0</v>
      </c>
      <c r="O1236" s="53">
        <f t="shared" si="173"/>
        <v>309.68</v>
      </c>
    </row>
    <row r="1237" spans="1:15">
      <c r="A1237" s="48">
        <v>30722420</v>
      </c>
      <c r="B1237" s="48" t="s">
        <v>1283</v>
      </c>
      <c r="C1237" s="49">
        <v>1</v>
      </c>
      <c r="D1237" s="50" t="s">
        <v>51</v>
      </c>
      <c r="E1237" s="51"/>
      <c r="F1237" s="52"/>
      <c r="G1237" s="52">
        <v>1</v>
      </c>
      <c r="H1237" s="52"/>
      <c r="I1237" s="52"/>
      <c r="J1237" s="52"/>
      <c r="K1237" s="53">
        <f t="shared" si="174"/>
        <v>88.48</v>
      </c>
      <c r="L1237" s="53">
        <f t="shared" si="175"/>
        <v>88.48</v>
      </c>
      <c r="M1237" s="53">
        <f>IF(E1237&gt;0,ROUND(E1237*UCO!$A$14,2),0)</f>
        <v>0</v>
      </c>
      <c r="N1237" s="53">
        <f>IF(I1237&gt;0,ROUND(I1237*Filme!$B$3,2),0)</f>
        <v>0</v>
      </c>
      <c r="O1237" s="53">
        <f t="shared" si="173"/>
        <v>88.48</v>
      </c>
    </row>
    <row r="1238" spans="1:15">
      <c r="A1238" s="48">
        <v>30722438</v>
      </c>
      <c r="B1238" s="48" t="s">
        <v>1284</v>
      </c>
      <c r="C1238" s="49">
        <v>1</v>
      </c>
      <c r="D1238" s="50" t="s">
        <v>72</v>
      </c>
      <c r="E1238" s="51"/>
      <c r="F1238" s="52">
        <v>1</v>
      </c>
      <c r="G1238" s="52">
        <v>2</v>
      </c>
      <c r="H1238" s="52"/>
      <c r="I1238" s="52"/>
      <c r="J1238" s="52"/>
      <c r="K1238" s="53">
        <f t="shared" si="174"/>
        <v>309.68</v>
      </c>
      <c r="L1238" s="53">
        <f t="shared" si="175"/>
        <v>309.68</v>
      </c>
      <c r="M1238" s="53">
        <f>IF(E1238&gt;0,ROUND(E1238*UCO!$A$14,2),0)</f>
        <v>0</v>
      </c>
      <c r="N1238" s="53">
        <f>IF(I1238&gt;0,ROUND(I1238*Filme!$B$3,2),0)</f>
        <v>0</v>
      </c>
      <c r="O1238" s="53">
        <f t="shared" si="173"/>
        <v>309.68</v>
      </c>
    </row>
    <row r="1239" spans="1:15">
      <c r="A1239" s="48">
        <v>30722446</v>
      </c>
      <c r="B1239" s="48" t="s">
        <v>1285</v>
      </c>
      <c r="C1239" s="49">
        <v>1</v>
      </c>
      <c r="D1239" s="50" t="s">
        <v>51</v>
      </c>
      <c r="E1239" s="51"/>
      <c r="F1239" s="52"/>
      <c r="G1239" s="52">
        <v>1</v>
      </c>
      <c r="H1239" s="52"/>
      <c r="I1239" s="52"/>
      <c r="J1239" s="52"/>
      <c r="K1239" s="53">
        <f t="shared" si="174"/>
        <v>88.48</v>
      </c>
      <c r="L1239" s="53">
        <f t="shared" si="175"/>
        <v>88.48</v>
      </c>
      <c r="M1239" s="53">
        <f>IF(E1239&gt;0,ROUND(E1239*UCO!$A$14,2),0)</f>
        <v>0</v>
      </c>
      <c r="N1239" s="53">
        <f>IF(I1239&gt;0,ROUND(I1239*Filme!$B$3,2),0)</f>
        <v>0</v>
      </c>
      <c r="O1239" s="53">
        <f t="shared" si="173"/>
        <v>88.48</v>
      </c>
    </row>
    <row r="1240" spans="1:15">
      <c r="A1240" s="48">
        <v>30722454</v>
      </c>
      <c r="B1240" s="48" t="s">
        <v>1286</v>
      </c>
      <c r="C1240" s="49">
        <v>1</v>
      </c>
      <c r="D1240" s="50" t="s">
        <v>339</v>
      </c>
      <c r="E1240" s="51"/>
      <c r="F1240" s="52">
        <v>2</v>
      </c>
      <c r="G1240" s="52">
        <v>3</v>
      </c>
      <c r="H1240" s="52"/>
      <c r="I1240" s="52"/>
      <c r="J1240" s="52"/>
      <c r="K1240" s="53">
        <f t="shared" si="174"/>
        <v>909.36</v>
      </c>
      <c r="L1240" s="53">
        <f t="shared" si="175"/>
        <v>909.36</v>
      </c>
      <c r="M1240" s="53">
        <f>IF(E1240&gt;0,ROUND(E1240*UCO!$A$14,2),0)</f>
        <v>0</v>
      </c>
      <c r="N1240" s="53">
        <f>IF(I1240&gt;0,ROUND(I1240*Filme!$B$3,2),0)</f>
        <v>0</v>
      </c>
      <c r="O1240" s="53">
        <f t="shared" si="173"/>
        <v>909.36</v>
      </c>
    </row>
    <row r="1241" spans="1:15">
      <c r="A1241" s="48">
        <v>30722462</v>
      </c>
      <c r="B1241" s="48" t="s">
        <v>1287</v>
      </c>
      <c r="C1241" s="49">
        <v>1</v>
      </c>
      <c r="D1241" s="50" t="s">
        <v>74</v>
      </c>
      <c r="E1241" s="51"/>
      <c r="F1241" s="52">
        <v>1</v>
      </c>
      <c r="G1241" s="52">
        <v>1</v>
      </c>
      <c r="H1241" s="52"/>
      <c r="I1241" s="52"/>
      <c r="J1241" s="52"/>
      <c r="K1241" s="53">
        <f t="shared" si="174"/>
        <v>360.46</v>
      </c>
      <c r="L1241" s="53">
        <f t="shared" si="175"/>
        <v>360.46</v>
      </c>
      <c r="M1241" s="53">
        <f>IF(E1241&gt;0,ROUND(E1241*UCO!$A$14,2),0)</f>
        <v>0</v>
      </c>
      <c r="N1241" s="53">
        <f>IF(I1241&gt;0,ROUND(I1241*Filme!$B$3,2),0)</f>
        <v>0</v>
      </c>
      <c r="O1241" s="53">
        <f t="shared" si="173"/>
        <v>360.46</v>
      </c>
    </row>
    <row r="1242" spans="1:15">
      <c r="A1242" s="48">
        <v>30722470</v>
      </c>
      <c r="B1242" s="48" t="s">
        <v>1288</v>
      </c>
      <c r="C1242" s="49">
        <v>1</v>
      </c>
      <c r="D1242" s="50" t="s">
        <v>74</v>
      </c>
      <c r="E1242" s="51"/>
      <c r="F1242" s="52">
        <v>1</v>
      </c>
      <c r="G1242" s="52">
        <v>2</v>
      </c>
      <c r="H1242" s="52"/>
      <c r="I1242" s="52"/>
      <c r="J1242" s="52"/>
      <c r="K1242" s="53">
        <f t="shared" si="174"/>
        <v>360.46</v>
      </c>
      <c r="L1242" s="53">
        <f t="shared" si="175"/>
        <v>360.46</v>
      </c>
      <c r="M1242" s="53">
        <f>IF(E1242&gt;0,ROUND(E1242*UCO!$A$14,2),0)</f>
        <v>0</v>
      </c>
      <c r="N1242" s="53">
        <f>IF(I1242&gt;0,ROUND(I1242*Filme!$B$3,2),0)</f>
        <v>0</v>
      </c>
      <c r="O1242" s="53">
        <f t="shared" si="173"/>
        <v>360.46</v>
      </c>
    </row>
    <row r="1243" spans="1:15">
      <c r="A1243" s="48">
        <v>30722489</v>
      </c>
      <c r="B1243" s="48" t="s">
        <v>1289</v>
      </c>
      <c r="C1243" s="49">
        <v>1</v>
      </c>
      <c r="D1243" s="50" t="s">
        <v>333</v>
      </c>
      <c r="E1243" s="51"/>
      <c r="F1243" s="52">
        <v>1</v>
      </c>
      <c r="G1243" s="52">
        <v>4</v>
      </c>
      <c r="H1243" s="52"/>
      <c r="I1243" s="52"/>
      <c r="J1243" s="52"/>
      <c r="K1243" s="53">
        <f t="shared" si="174"/>
        <v>417.82</v>
      </c>
      <c r="L1243" s="53">
        <f t="shared" si="175"/>
        <v>417.82</v>
      </c>
      <c r="M1243" s="53">
        <f>IF(E1243&gt;0,ROUND(E1243*UCO!$A$14,2),0)</f>
        <v>0</v>
      </c>
      <c r="N1243" s="53">
        <f>IF(I1243&gt;0,ROUND(I1243*Filme!$B$3,2),0)</f>
        <v>0</v>
      </c>
      <c r="O1243" s="53">
        <f t="shared" si="173"/>
        <v>417.82</v>
      </c>
    </row>
    <row r="1244" spans="1:15">
      <c r="A1244" s="48">
        <v>30722497</v>
      </c>
      <c r="B1244" s="48" t="s">
        <v>1290</v>
      </c>
      <c r="C1244" s="49">
        <v>1</v>
      </c>
      <c r="D1244" s="50" t="s">
        <v>137</v>
      </c>
      <c r="E1244" s="51"/>
      <c r="F1244" s="52"/>
      <c r="G1244" s="52">
        <v>1</v>
      </c>
      <c r="H1244" s="52"/>
      <c r="I1244" s="52"/>
      <c r="J1244" s="52"/>
      <c r="K1244" s="53">
        <f t="shared" si="174"/>
        <v>104.87</v>
      </c>
      <c r="L1244" s="53">
        <f t="shared" si="175"/>
        <v>104.87</v>
      </c>
      <c r="M1244" s="53">
        <f>IF(E1244&gt;0,ROUND(E1244*UCO!$A$14,2),0)</f>
        <v>0</v>
      </c>
      <c r="N1244" s="53">
        <f>IF(I1244&gt;0,ROUND(I1244*Filme!$B$3,2),0)</f>
        <v>0</v>
      </c>
      <c r="O1244" s="53">
        <f t="shared" si="173"/>
        <v>104.87</v>
      </c>
    </row>
    <row r="1245" spans="1:15">
      <c r="A1245" s="48">
        <v>30722500</v>
      </c>
      <c r="B1245" s="48" t="s">
        <v>1291</v>
      </c>
      <c r="C1245" s="49">
        <v>1</v>
      </c>
      <c r="D1245" s="50" t="s">
        <v>70</v>
      </c>
      <c r="E1245" s="51"/>
      <c r="F1245" s="52">
        <v>1</v>
      </c>
      <c r="G1245" s="52">
        <v>1</v>
      </c>
      <c r="H1245" s="52"/>
      <c r="I1245" s="52"/>
      <c r="J1245" s="52"/>
      <c r="K1245" s="53">
        <f t="shared" si="174"/>
        <v>209.71</v>
      </c>
      <c r="L1245" s="53">
        <f t="shared" si="175"/>
        <v>209.71</v>
      </c>
      <c r="M1245" s="53">
        <f>IF(E1245&gt;0,ROUND(E1245*UCO!$A$14,2),0)</f>
        <v>0</v>
      </c>
      <c r="N1245" s="53">
        <f>IF(I1245&gt;0,ROUND(I1245*Filme!$B$3,2),0)</f>
        <v>0</v>
      </c>
      <c r="O1245" s="53">
        <f t="shared" si="173"/>
        <v>209.71</v>
      </c>
    </row>
    <row r="1246" spans="1:15">
      <c r="A1246" s="48">
        <v>30722519</v>
      </c>
      <c r="B1246" s="48" t="s">
        <v>1292</v>
      </c>
      <c r="C1246" s="49">
        <v>1</v>
      </c>
      <c r="D1246" s="50" t="s">
        <v>102</v>
      </c>
      <c r="E1246" s="51"/>
      <c r="F1246" s="52">
        <v>1</v>
      </c>
      <c r="G1246" s="52">
        <v>2</v>
      </c>
      <c r="H1246" s="52"/>
      <c r="I1246" s="52"/>
      <c r="J1246" s="52"/>
      <c r="K1246" s="53">
        <f t="shared" si="174"/>
        <v>183.5</v>
      </c>
      <c r="L1246" s="53">
        <f t="shared" si="175"/>
        <v>183.5</v>
      </c>
      <c r="M1246" s="53">
        <f>IF(E1246&gt;0,ROUND(E1246*UCO!$A$14,2),0)</f>
        <v>0</v>
      </c>
      <c r="N1246" s="53">
        <f>IF(I1246&gt;0,ROUND(I1246*Filme!$B$3,2),0)</f>
        <v>0</v>
      </c>
      <c r="O1246" s="53">
        <f t="shared" si="173"/>
        <v>183.5</v>
      </c>
    </row>
    <row r="1247" spans="1:15">
      <c r="A1247" s="48">
        <v>30722527</v>
      </c>
      <c r="B1247" s="48" t="s">
        <v>1293</v>
      </c>
      <c r="C1247" s="49">
        <v>1</v>
      </c>
      <c r="D1247" s="50" t="s">
        <v>74</v>
      </c>
      <c r="E1247" s="51"/>
      <c r="F1247" s="52">
        <v>1</v>
      </c>
      <c r="G1247" s="52">
        <v>3</v>
      </c>
      <c r="H1247" s="52"/>
      <c r="I1247" s="52"/>
      <c r="J1247" s="52"/>
      <c r="K1247" s="53">
        <f t="shared" si="174"/>
        <v>360.46</v>
      </c>
      <c r="L1247" s="53">
        <f t="shared" si="175"/>
        <v>360.46</v>
      </c>
      <c r="M1247" s="53">
        <f>IF(E1247&gt;0,ROUND(E1247*UCO!$A$14,2),0)</f>
        <v>0</v>
      </c>
      <c r="N1247" s="53">
        <f>IF(I1247&gt;0,ROUND(I1247*Filme!$B$3,2),0)</f>
        <v>0</v>
      </c>
      <c r="O1247" s="53">
        <f t="shared" si="173"/>
        <v>360.46</v>
      </c>
    </row>
    <row r="1248" spans="1:15">
      <c r="A1248" s="48">
        <v>30722535</v>
      </c>
      <c r="B1248" s="48" t="s">
        <v>1294</v>
      </c>
      <c r="C1248" s="49">
        <v>1</v>
      </c>
      <c r="D1248" s="50" t="s">
        <v>74</v>
      </c>
      <c r="E1248" s="51"/>
      <c r="F1248" s="52">
        <v>1</v>
      </c>
      <c r="G1248" s="52">
        <v>3</v>
      </c>
      <c r="H1248" s="52"/>
      <c r="I1248" s="52"/>
      <c r="J1248" s="52"/>
      <c r="K1248" s="53">
        <f t="shared" si="174"/>
        <v>360.46</v>
      </c>
      <c r="L1248" s="53">
        <f t="shared" si="175"/>
        <v>360.46</v>
      </c>
      <c r="M1248" s="53">
        <f>IF(E1248&gt;0,ROUND(E1248*UCO!$A$14,2),0)</f>
        <v>0</v>
      </c>
      <c r="N1248" s="53">
        <f>IF(I1248&gt;0,ROUND(I1248*Filme!$B$3,2),0)</f>
        <v>0</v>
      </c>
      <c r="O1248" s="53">
        <f t="shared" si="173"/>
        <v>360.46</v>
      </c>
    </row>
    <row r="1249" spans="1:15">
      <c r="A1249" s="48">
        <v>30722543</v>
      </c>
      <c r="B1249" s="48" t="s">
        <v>1295</v>
      </c>
      <c r="C1249" s="49">
        <v>1</v>
      </c>
      <c r="D1249" s="50" t="s">
        <v>70</v>
      </c>
      <c r="E1249" s="51"/>
      <c r="F1249" s="52">
        <v>1</v>
      </c>
      <c r="G1249" s="52">
        <v>2</v>
      </c>
      <c r="H1249" s="52"/>
      <c r="I1249" s="52"/>
      <c r="J1249" s="52"/>
      <c r="K1249" s="53">
        <f t="shared" si="174"/>
        <v>209.71</v>
      </c>
      <c r="L1249" s="53">
        <f t="shared" si="175"/>
        <v>209.71</v>
      </c>
      <c r="M1249" s="53">
        <f>IF(E1249&gt;0,ROUND(E1249*UCO!$A$14,2),0)</f>
        <v>0</v>
      </c>
      <c r="N1249" s="53">
        <f>IF(I1249&gt;0,ROUND(I1249*Filme!$B$3,2),0)</f>
        <v>0</v>
      </c>
      <c r="O1249" s="53">
        <f t="shared" si="173"/>
        <v>209.71</v>
      </c>
    </row>
    <row r="1250" spans="1:15">
      <c r="A1250" s="48">
        <v>30722551</v>
      </c>
      <c r="B1250" s="48" t="s">
        <v>1296</v>
      </c>
      <c r="C1250" s="49">
        <v>1</v>
      </c>
      <c r="D1250" s="50" t="s">
        <v>72</v>
      </c>
      <c r="E1250" s="51"/>
      <c r="F1250" s="52">
        <v>1</v>
      </c>
      <c r="G1250" s="52">
        <v>2</v>
      </c>
      <c r="H1250" s="52"/>
      <c r="I1250" s="52"/>
      <c r="J1250" s="52"/>
      <c r="K1250" s="53">
        <f t="shared" si="174"/>
        <v>309.68</v>
      </c>
      <c r="L1250" s="53">
        <f t="shared" si="175"/>
        <v>309.68</v>
      </c>
      <c r="M1250" s="53">
        <f>IF(E1250&gt;0,ROUND(E1250*UCO!$A$14,2),0)</f>
        <v>0</v>
      </c>
      <c r="N1250" s="53">
        <f>IF(I1250&gt;0,ROUND(I1250*Filme!$B$3,2),0)</f>
        <v>0</v>
      </c>
      <c r="O1250" s="53">
        <f t="shared" si="173"/>
        <v>309.68</v>
      </c>
    </row>
    <row r="1251" spans="1:15">
      <c r="A1251" s="48">
        <v>30722560</v>
      </c>
      <c r="B1251" s="48" t="s">
        <v>1297</v>
      </c>
      <c r="C1251" s="49">
        <v>1</v>
      </c>
      <c r="D1251" s="50" t="s">
        <v>339</v>
      </c>
      <c r="E1251" s="51"/>
      <c r="F1251" s="52">
        <v>2</v>
      </c>
      <c r="G1251" s="52">
        <v>5</v>
      </c>
      <c r="H1251" s="52"/>
      <c r="I1251" s="52"/>
      <c r="J1251" s="52"/>
      <c r="K1251" s="53">
        <f t="shared" si="174"/>
        <v>909.36</v>
      </c>
      <c r="L1251" s="53">
        <f t="shared" si="175"/>
        <v>909.36</v>
      </c>
      <c r="M1251" s="53">
        <f>IF(E1251&gt;0,ROUND(E1251*UCO!$A$14,2),0)</f>
        <v>0</v>
      </c>
      <c r="N1251" s="53">
        <f>IF(I1251&gt;0,ROUND(I1251*Filme!$B$3,2),0)</f>
        <v>0</v>
      </c>
      <c r="O1251" s="53">
        <f t="shared" si="173"/>
        <v>909.36</v>
      </c>
    </row>
    <row r="1252" spans="1:15">
      <c r="A1252" s="48">
        <v>30722578</v>
      </c>
      <c r="B1252" s="48" t="s">
        <v>1298</v>
      </c>
      <c r="C1252" s="49">
        <v>1</v>
      </c>
      <c r="D1252" s="50" t="s">
        <v>72</v>
      </c>
      <c r="E1252" s="51"/>
      <c r="F1252" s="52">
        <v>1</v>
      </c>
      <c r="G1252" s="52">
        <v>2</v>
      </c>
      <c r="H1252" s="52"/>
      <c r="I1252" s="52"/>
      <c r="J1252" s="52"/>
      <c r="K1252" s="53">
        <f t="shared" si="174"/>
        <v>309.68</v>
      </c>
      <c r="L1252" s="53">
        <f t="shared" si="175"/>
        <v>309.68</v>
      </c>
      <c r="M1252" s="53">
        <f>IF(E1252&gt;0,ROUND(E1252*UCO!$A$14,2),0)</f>
        <v>0</v>
      </c>
      <c r="N1252" s="53">
        <f>IF(I1252&gt;0,ROUND(I1252*Filme!$B$3,2),0)</f>
        <v>0</v>
      </c>
      <c r="O1252" s="53">
        <f t="shared" si="173"/>
        <v>309.68</v>
      </c>
    </row>
    <row r="1253" spans="1:15">
      <c r="A1253" s="48">
        <v>30722586</v>
      </c>
      <c r="B1253" s="48" t="s">
        <v>1299</v>
      </c>
      <c r="C1253" s="49">
        <v>1</v>
      </c>
      <c r="D1253" s="50" t="s">
        <v>53</v>
      </c>
      <c r="E1253" s="51"/>
      <c r="F1253" s="52">
        <v>1</v>
      </c>
      <c r="G1253" s="52">
        <v>1</v>
      </c>
      <c r="H1253" s="52"/>
      <c r="I1253" s="52"/>
      <c r="J1253" s="52"/>
      <c r="K1253" s="53">
        <f t="shared" si="174"/>
        <v>144.19999999999999</v>
      </c>
      <c r="L1253" s="53">
        <f t="shared" si="175"/>
        <v>144.19999999999999</v>
      </c>
      <c r="M1253" s="53">
        <f>IF(E1253&gt;0,ROUND(E1253*UCO!$A$14,2),0)</f>
        <v>0</v>
      </c>
      <c r="N1253" s="53">
        <f>IF(I1253&gt;0,ROUND(I1253*Filme!$B$3,2),0)</f>
        <v>0</v>
      </c>
      <c r="O1253" s="53">
        <f t="shared" si="173"/>
        <v>144.19999999999999</v>
      </c>
    </row>
    <row r="1254" spans="1:15">
      <c r="A1254" s="48">
        <v>30722594</v>
      </c>
      <c r="B1254" s="48" t="s">
        <v>1300</v>
      </c>
      <c r="C1254" s="49">
        <v>1</v>
      </c>
      <c r="D1254" s="50" t="s">
        <v>333</v>
      </c>
      <c r="E1254" s="51"/>
      <c r="F1254" s="52">
        <v>2</v>
      </c>
      <c r="G1254" s="52">
        <v>3</v>
      </c>
      <c r="H1254" s="52"/>
      <c r="I1254" s="52"/>
      <c r="J1254" s="52"/>
      <c r="K1254" s="53">
        <f t="shared" si="174"/>
        <v>417.82</v>
      </c>
      <c r="L1254" s="53">
        <f t="shared" si="175"/>
        <v>417.82</v>
      </c>
      <c r="M1254" s="53">
        <f>IF(E1254&gt;0,ROUND(E1254*UCO!$A$14,2),0)</f>
        <v>0</v>
      </c>
      <c r="N1254" s="53">
        <f>IF(I1254&gt;0,ROUND(I1254*Filme!$B$3,2),0)</f>
        <v>0</v>
      </c>
      <c r="O1254" s="53">
        <f t="shared" si="173"/>
        <v>417.82</v>
      </c>
    </row>
    <row r="1255" spans="1:15">
      <c r="A1255" s="48">
        <v>30722608</v>
      </c>
      <c r="B1255" s="48" t="s">
        <v>1301</v>
      </c>
      <c r="C1255" s="49">
        <v>1</v>
      </c>
      <c r="D1255" s="50" t="s">
        <v>333</v>
      </c>
      <c r="E1255" s="51"/>
      <c r="F1255" s="52">
        <v>1</v>
      </c>
      <c r="G1255" s="52">
        <v>3</v>
      </c>
      <c r="H1255" s="52"/>
      <c r="I1255" s="52"/>
      <c r="J1255" s="52"/>
      <c r="K1255" s="53">
        <f t="shared" si="174"/>
        <v>417.82</v>
      </c>
      <c r="L1255" s="53">
        <f t="shared" si="175"/>
        <v>417.82</v>
      </c>
      <c r="M1255" s="53">
        <f>IF(E1255&gt;0,ROUND(E1255*UCO!$A$14,2),0)</f>
        <v>0</v>
      </c>
      <c r="N1255" s="53">
        <f>IF(I1255&gt;0,ROUND(I1255*Filme!$B$3,2),0)</f>
        <v>0</v>
      </c>
      <c r="O1255" s="53">
        <f t="shared" si="173"/>
        <v>417.82</v>
      </c>
    </row>
    <row r="1256" spans="1:15">
      <c r="A1256" s="48">
        <v>30722616</v>
      </c>
      <c r="B1256" s="48" t="s">
        <v>1302</v>
      </c>
      <c r="C1256" s="49">
        <v>1</v>
      </c>
      <c r="D1256" s="50" t="s">
        <v>382</v>
      </c>
      <c r="E1256" s="51"/>
      <c r="F1256" s="52">
        <v>2</v>
      </c>
      <c r="G1256" s="52">
        <v>3</v>
      </c>
      <c r="H1256" s="52"/>
      <c r="I1256" s="52"/>
      <c r="J1256" s="52"/>
      <c r="K1256" s="53">
        <f t="shared" si="174"/>
        <v>766.81</v>
      </c>
      <c r="L1256" s="53">
        <f t="shared" si="175"/>
        <v>766.81</v>
      </c>
      <c r="M1256" s="53">
        <f>IF(E1256&gt;0,ROUND(E1256*UCO!$A$14,2),0)</f>
        <v>0</v>
      </c>
      <c r="N1256" s="53">
        <f>IF(I1256&gt;0,ROUND(I1256*Filme!$B$3,2),0)</f>
        <v>0</v>
      </c>
      <c r="O1256" s="53">
        <f t="shared" si="173"/>
        <v>766.81</v>
      </c>
    </row>
    <row r="1257" spans="1:15">
      <c r="A1257" s="48">
        <v>30722624</v>
      </c>
      <c r="B1257" s="48" t="s">
        <v>1303</v>
      </c>
      <c r="C1257" s="49">
        <v>1</v>
      </c>
      <c r="D1257" s="50" t="s">
        <v>70</v>
      </c>
      <c r="E1257" s="51"/>
      <c r="F1257" s="52">
        <v>1</v>
      </c>
      <c r="G1257" s="52">
        <v>3</v>
      </c>
      <c r="H1257" s="52"/>
      <c r="I1257" s="52"/>
      <c r="J1257" s="52"/>
      <c r="K1257" s="53">
        <f t="shared" si="174"/>
        <v>209.71</v>
      </c>
      <c r="L1257" s="53">
        <f t="shared" si="175"/>
        <v>209.71</v>
      </c>
      <c r="M1257" s="53">
        <f>IF(E1257&gt;0,ROUND(E1257*UCO!$A$14,2),0)</f>
        <v>0</v>
      </c>
      <c r="N1257" s="53">
        <f>IF(I1257&gt;0,ROUND(I1257*Filme!$B$3,2),0)</f>
        <v>0</v>
      </c>
      <c r="O1257" s="53">
        <f t="shared" si="173"/>
        <v>209.71</v>
      </c>
    </row>
    <row r="1258" spans="1:15">
      <c r="A1258" s="48">
        <v>30722632</v>
      </c>
      <c r="B1258" s="48" t="s">
        <v>1304</v>
      </c>
      <c r="C1258" s="49">
        <v>1</v>
      </c>
      <c r="D1258" s="50" t="s">
        <v>335</v>
      </c>
      <c r="E1258" s="51"/>
      <c r="F1258" s="52">
        <v>1</v>
      </c>
      <c r="G1258" s="52">
        <v>3</v>
      </c>
      <c r="H1258" s="52"/>
      <c r="I1258" s="52"/>
      <c r="J1258" s="52"/>
      <c r="K1258" s="53">
        <f t="shared" si="174"/>
        <v>991.29</v>
      </c>
      <c r="L1258" s="53">
        <f t="shared" si="175"/>
        <v>991.29</v>
      </c>
      <c r="M1258" s="53">
        <f>IF(E1258&gt;0,ROUND(E1258*UCO!$A$14,2),0)</f>
        <v>0</v>
      </c>
      <c r="N1258" s="53">
        <f>IF(I1258&gt;0,ROUND(I1258*Filme!$B$3,2),0)</f>
        <v>0</v>
      </c>
      <c r="O1258" s="53">
        <f t="shared" si="173"/>
        <v>991.29</v>
      </c>
    </row>
    <row r="1259" spans="1:15">
      <c r="A1259" s="48">
        <v>30722640</v>
      </c>
      <c r="B1259" s="48" t="s">
        <v>1305</v>
      </c>
      <c r="C1259" s="49">
        <v>1</v>
      </c>
      <c r="D1259" s="50" t="s">
        <v>74</v>
      </c>
      <c r="E1259" s="51"/>
      <c r="F1259" s="52">
        <v>1</v>
      </c>
      <c r="G1259" s="52">
        <v>1</v>
      </c>
      <c r="H1259" s="52"/>
      <c r="I1259" s="52"/>
      <c r="J1259" s="52"/>
      <c r="K1259" s="53">
        <f t="shared" si="174"/>
        <v>360.46</v>
      </c>
      <c r="L1259" s="53">
        <f t="shared" si="175"/>
        <v>360.46</v>
      </c>
      <c r="M1259" s="53">
        <f>IF(E1259&gt;0,ROUND(E1259*UCO!$A$14,2),0)</f>
        <v>0</v>
      </c>
      <c r="N1259" s="53">
        <f>IF(I1259&gt;0,ROUND(I1259*Filme!$B$3,2),0)</f>
        <v>0</v>
      </c>
      <c r="O1259" s="53">
        <f t="shared" si="173"/>
        <v>360.46</v>
      </c>
    </row>
    <row r="1260" spans="1:15">
      <c r="A1260" s="48">
        <v>30722659</v>
      </c>
      <c r="B1260" s="48" t="s">
        <v>1306</v>
      </c>
      <c r="C1260" s="49">
        <v>1</v>
      </c>
      <c r="D1260" s="50" t="s">
        <v>446</v>
      </c>
      <c r="E1260" s="51"/>
      <c r="F1260" s="52">
        <v>2</v>
      </c>
      <c r="G1260" s="52">
        <v>4</v>
      </c>
      <c r="H1260" s="52"/>
      <c r="I1260" s="52"/>
      <c r="J1260" s="52"/>
      <c r="K1260" s="53">
        <f t="shared" si="174"/>
        <v>1171.51</v>
      </c>
      <c r="L1260" s="53">
        <f t="shared" si="175"/>
        <v>1171.51</v>
      </c>
      <c r="M1260" s="53">
        <f>IF(E1260&gt;0,ROUND(E1260*UCO!$A$14,2),0)</f>
        <v>0</v>
      </c>
      <c r="N1260" s="53">
        <f>IF(I1260&gt;0,ROUND(I1260*Filme!$B$3,2),0)</f>
        <v>0</v>
      </c>
      <c r="O1260" s="53">
        <f t="shared" si="173"/>
        <v>1171.51</v>
      </c>
    </row>
    <row r="1261" spans="1:15">
      <c r="A1261" s="48">
        <v>30722667</v>
      </c>
      <c r="B1261" s="48" t="s">
        <v>1307</v>
      </c>
      <c r="C1261" s="49">
        <v>1</v>
      </c>
      <c r="D1261" s="50" t="s">
        <v>999</v>
      </c>
      <c r="E1261" s="51"/>
      <c r="F1261" s="52">
        <v>3</v>
      </c>
      <c r="G1261" s="52">
        <v>6</v>
      </c>
      <c r="H1261" s="52"/>
      <c r="I1261" s="52"/>
      <c r="J1261" s="52"/>
      <c r="K1261" s="53">
        <f t="shared" si="174"/>
        <v>2695.3</v>
      </c>
      <c r="L1261" s="53">
        <f t="shared" si="175"/>
        <v>2695.3</v>
      </c>
      <c r="M1261" s="53">
        <f>IF(E1261&gt;0,ROUND(E1261*UCO!$A$14,2),0)</f>
        <v>0</v>
      </c>
      <c r="N1261" s="53">
        <f>IF(I1261&gt;0,ROUND(I1261*Filme!$B$3,2),0)</f>
        <v>0</v>
      </c>
      <c r="O1261" s="53">
        <f t="shared" si="173"/>
        <v>2695.3</v>
      </c>
    </row>
    <row r="1262" spans="1:15">
      <c r="A1262" s="48">
        <v>30722675</v>
      </c>
      <c r="B1262" s="48" t="s">
        <v>1308</v>
      </c>
      <c r="C1262" s="49">
        <v>1</v>
      </c>
      <c r="D1262" s="50" t="s">
        <v>999</v>
      </c>
      <c r="E1262" s="51"/>
      <c r="F1262" s="52">
        <v>3</v>
      </c>
      <c r="G1262" s="52">
        <v>6</v>
      </c>
      <c r="H1262" s="52"/>
      <c r="I1262" s="52"/>
      <c r="J1262" s="52"/>
      <c r="K1262" s="53">
        <f t="shared" si="174"/>
        <v>2695.3</v>
      </c>
      <c r="L1262" s="53">
        <f t="shared" si="175"/>
        <v>2695.3</v>
      </c>
      <c r="M1262" s="53">
        <f>IF(E1262&gt;0,ROUND(E1262*UCO!$A$14,2),0)</f>
        <v>0</v>
      </c>
      <c r="N1262" s="53">
        <f>IF(I1262&gt;0,ROUND(I1262*Filme!$B$3,2),0)</f>
        <v>0</v>
      </c>
      <c r="O1262" s="53">
        <f t="shared" si="173"/>
        <v>2695.3</v>
      </c>
    </row>
    <row r="1263" spans="1:15">
      <c r="A1263" s="48">
        <v>30722683</v>
      </c>
      <c r="B1263" s="48" t="s">
        <v>1309</v>
      </c>
      <c r="C1263" s="49">
        <v>1</v>
      </c>
      <c r="D1263" s="50" t="s">
        <v>999</v>
      </c>
      <c r="E1263" s="51"/>
      <c r="F1263" s="52">
        <v>3</v>
      </c>
      <c r="G1263" s="52">
        <v>6</v>
      </c>
      <c r="H1263" s="52"/>
      <c r="I1263" s="52"/>
      <c r="J1263" s="52"/>
      <c r="K1263" s="53">
        <f t="shared" ref="K1263:K1282" si="176">VLOOKUP(D1263,Porte2026Geral,24,FALSE)</f>
        <v>2695.3</v>
      </c>
      <c r="L1263" s="53">
        <f t="shared" ref="L1263:L1282" si="177">ROUND(C1263*K1263,2)</f>
        <v>2695.3</v>
      </c>
      <c r="M1263" s="53">
        <f>IF(E1263&gt;0,ROUND(E1263*UCO!$A$14,2),0)</f>
        <v>0</v>
      </c>
      <c r="N1263" s="53">
        <f>IF(I1263&gt;0,ROUND(I1263*Filme!$B$3,2),0)</f>
        <v>0</v>
      </c>
      <c r="O1263" s="53">
        <f t="shared" si="173"/>
        <v>2695.3</v>
      </c>
    </row>
    <row r="1264" spans="1:15">
      <c r="A1264" s="48">
        <v>30722691</v>
      </c>
      <c r="B1264" s="48" t="s">
        <v>1310</v>
      </c>
      <c r="C1264" s="49">
        <v>1</v>
      </c>
      <c r="D1264" s="50" t="s">
        <v>335</v>
      </c>
      <c r="E1264" s="51"/>
      <c r="F1264" s="52">
        <v>2</v>
      </c>
      <c r="G1264" s="52">
        <v>3</v>
      </c>
      <c r="H1264" s="52"/>
      <c r="I1264" s="52"/>
      <c r="J1264" s="52"/>
      <c r="K1264" s="53">
        <f t="shared" si="176"/>
        <v>991.29</v>
      </c>
      <c r="L1264" s="53">
        <f t="shared" si="177"/>
        <v>991.29</v>
      </c>
      <c r="M1264" s="53">
        <f>IF(E1264&gt;0,ROUND(E1264*UCO!$A$14,2),0)</f>
        <v>0</v>
      </c>
      <c r="N1264" s="53">
        <f>IF(I1264&gt;0,ROUND(I1264*Filme!$B$3,2),0)</f>
        <v>0</v>
      </c>
      <c r="O1264" s="53">
        <f t="shared" si="173"/>
        <v>991.29</v>
      </c>
    </row>
    <row r="1265" spans="1:15">
      <c r="A1265" s="48">
        <v>30722705</v>
      </c>
      <c r="B1265" s="48" t="s">
        <v>1311</v>
      </c>
      <c r="C1265" s="49">
        <v>1</v>
      </c>
      <c r="D1265" s="50" t="s">
        <v>333</v>
      </c>
      <c r="E1265" s="51"/>
      <c r="F1265" s="52">
        <v>1</v>
      </c>
      <c r="G1265" s="52">
        <v>1</v>
      </c>
      <c r="H1265" s="52"/>
      <c r="I1265" s="52"/>
      <c r="J1265" s="52"/>
      <c r="K1265" s="53">
        <f t="shared" si="176"/>
        <v>417.82</v>
      </c>
      <c r="L1265" s="53">
        <f t="shared" si="177"/>
        <v>417.82</v>
      </c>
      <c r="M1265" s="53">
        <f>IF(E1265&gt;0,ROUND(E1265*UCO!$A$14,2),0)</f>
        <v>0</v>
      </c>
      <c r="N1265" s="53">
        <f>IF(I1265&gt;0,ROUND(I1265*Filme!$B$3,2),0)</f>
        <v>0</v>
      </c>
      <c r="O1265" s="53">
        <f t="shared" si="173"/>
        <v>417.82</v>
      </c>
    </row>
    <row r="1266" spans="1:15">
      <c r="A1266" s="48">
        <v>30722713</v>
      </c>
      <c r="B1266" s="48" t="s">
        <v>1312</v>
      </c>
      <c r="C1266" s="49">
        <v>1</v>
      </c>
      <c r="D1266" s="50" t="s">
        <v>102</v>
      </c>
      <c r="E1266" s="51"/>
      <c r="F1266" s="52">
        <v>1</v>
      </c>
      <c r="G1266" s="52">
        <v>1</v>
      </c>
      <c r="H1266" s="52"/>
      <c r="I1266" s="52"/>
      <c r="J1266" s="52"/>
      <c r="K1266" s="53">
        <f t="shared" si="176"/>
        <v>183.5</v>
      </c>
      <c r="L1266" s="53">
        <f t="shared" si="177"/>
        <v>183.5</v>
      </c>
      <c r="M1266" s="53">
        <f>IF(E1266&gt;0,ROUND(E1266*UCO!$A$14,2),0)</f>
        <v>0</v>
      </c>
      <c r="N1266" s="53">
        <f>IF(I1266&gt;0,ROUND(I1266*Filme!$B$3,2),0)</f>
        <v>0</v>
      </c>
      <c r="O1266" s="53">
        <f t="shared" si="173"/>
        <v>183.5</v>
      </c>
    </row>
    <row r="1267" spans="1:15">
      <c r="A1267" s="48">
        <v>30722721</v>
      </c>
      <c r="B1267" s="48" t="s">
        <v>1313</v>
      </c>
      <c r="C1267" s="49">
        <v>1</v>
      </c>
      <c r="D1267" s="50" t="s">
        <v>368</v>
      </c>
      <c r="E1267" s="51"/>
      <c r="F1267" s="52">
        <v>1</v>
      </c>
      <c r="G1267" s="52">
        <v>2</v>
      </c>
      <c r="H1267" s="52"/>
      <c r="I1267" s="52"/>
      <c r="J1267" s="52"/>
      <c r="K1267" s="53">
        <f t="shared" si="176"/>
        <v>334.24</v>
      </c>
      <c r="L1267" s="53">
        <f t="shared" si="177"/>
        <v>334.24</v>
      </c>
      <c r="M1267" s="53">
        <f>IF(E1267&gt;0,ROUND(E1267*UCO!$A$14,2),0)</f>
        <v>0</v>
      </c>
      <c r="N1267" s="53">
        <f>IF(I1267&gt;0,ROUND(I1267*Filme!$B$3,2),0)</f>
        <v>0</v>
      </c>
      <c r="O1267" s="53">
        <f t="shared" si="173"/>
        <v>334.24</v>
      </c>
    </row>
    <row r="1268" spans="1:15">
      <c r="A1268" s="48">
        <v>30722730</v>
      </c>
      <c r="B1268" s="48" t="s">
        <v>1314</v>
      </c>
      <c r="C1268" s="49">
        <v>1</v>
      </c>
      <c r="D1268" s="50" t="s">
        <v>70</v>
      </c>
      <c r="E1268" s="51"/>
      <c r="F1268" s="52">
        <v>1</v>
      </c>
      <c r="G1268" s="52">
        <v>2</v>
      </c>
      <c r="H1268" s="52"/>
      <c r="I1268" s="52"/>
      <c r="J1268" s="52"/>
      <c r="K1268" s="53">
        <f t="shared" si="176"/>
        <v>209.71</v>
      </c>
      <c r="L1268" s="53">
        <f t="shared" si="177"/>
        <v>209.71</v>
      </c>
      <c r="M1268" s="53">
        <f>IF(E1268&gt;0,ROUND(E1268*UCO!$A$14,2),0)</f>
        <v>0</v>
      </c>
      <c r="N1268" s="53">
        <f>IF(I1268&gt;0,ROUND(I1268*Filme!$B$3,2),0)</f>
        <v>0</v>
      </c>
      <c r="O1268" s="53">
        <f t="shared" si="173"/>
        <v>209.71</v>
      </c>
    </row>
    <row r="1269" spans="1:15">
      <c r="A1269" s="48">
        <v>30722748</v>
      </c>
      <c r="B1269" s="48" t="s">
        <v>1315</v>
      </c>
      <c r="C1269" s="49">
        <v>1</v>
      </c>
      <c r="D1269" s="50" t="s">
        <v>74</v>
      </c>
      <c r="E1269" s="51"/>
      <c r="F1269" s="52">
        <v>1</v>
      </c>
      <c r="G1269" s="52">
        <v>3</v>
      </c>
      <c r="H1269" s="52"/>
      <c r="I1269" s="52"/>
      <c r="J1269" s="52"/>
      <c r="K1269" s="53">
        <f t="shared" si="176"/>
        <v>360.46</v>
      </c>
      <c r="L1269" s="53">
        <f t="shared" si="177"/>
        <v>360.46</v>
      </c>
      <c r="M1269" s="53">
        <f>IF(E1269&gt;0,ROUND(E1269*UCO!$A$14,2),0)</f>
        <v>0</v>
      </c>
      <c r="N1269" s="53">
        <f>IF(I1269&gt;0,ROUND(I1269*Filme!$B$3,2),0)</f>
        <v>0</v>
      </c>
      <c r="O1269" s="53">
        <f t="shared" si="173"/>
        <v>360.46</v>
      </c>
    </row>
    <row r="1270" spans="1:15">
      <c r="A1270" s="48">
        <v>30722756</v>
      </c>
      <c r="B1270" s="48" t="s">
        <v>1316</v>
      </c>
      <c r="C1270" s="49">
        <v>1</v>
      </c>
      <c r="D1270" s="50" t="s">
        <v>999</v>
      </c>
      <c r="E1270" s="51"/>
      <c r="F1270" s="52">
        <v>3</v>
      </c>
      <c r="G1270" s="52">
        <v>6</v>
      </c>
      <c r="H1270" s="52"/>
      <c r="I1270" s="52"/>
      <c r="J1270" s="52"/>
      <c r="K1270" s="53">
        <f t="shared" si="176"/>
        <v>2695.3</v>
      </c>
      <c r="L1270" s="53">
        <f t="shared" si="177"/>
        <v>2695.3</v>
      </c>
      <c r="M1270" s="53">
        <f>IF(E1270&gt;0,ROUND(E1270*UCO!$A$14,2),0)</f>
        <v>0</v>
      </c>
      <c r="N1270" s="53">
        <f>IF(I1270&gt;0,ROUND(I1270*Filme!$B$3,2),0)</f>
        <v>0</v>
      </c>
      <c r="O1270" s="53">
        <f t="shared" si="173"/>
        <v>2695.3</v>
      </c>
    </row>
    <row r="1271" spans="1:15">
      <c r="A1271" s="48">
        <v>30722764</v>
      </c>
      <c r="B1271" s="48" t="s">
        <v>1317</v>
      </c>
      <c r="C1271" s="49">
        <v>1</v>
      </c>
      <c r="D1271" s="50" t="s">
        <v>99</v>
      </c>
      <c r="E1271" s="51"/>
      <c r="F1271" s="52"/>
      <c r="G1271" s="52">
        <v>1</v>
      </c>
      <c r="H1271" s="52"/>
      <c r="I1271" s="52"/>
      <c r="J1271" s="52"/>
      <c r="K1271" s="53">
        <f t="shared" si="176"/>
        <v>49.16</v>
      </c>
      <c r="L1271" s="53">
        <f t="shared" si="177"/>
        <v>49.16</v>
      </c>
      <c r="M1271" s="53">
        <f>IF(E1271&gt;0,ROUND(E1271*UCO!$A$14,2),0)</f>
        <v>0</v>
      </c>
      <c r="N1271" s="53">
        <f>IF(I1271&gt;0,ROUND(I1271*Filme!$B$3,2),0)</f>
        <v>0</v>
      </c>
      <c r="O1271" s="53">
        <f t="shared" si="173"/>
        <v>49.16</v>
      </c>
    </row>
    <row r="1272" spans="1:15">
      <c r="A1272" s="48">
        <v>30722772</v>
      </c>
      <c r="B1272" s="48" t="s">
        <v>1318</v>
      </c>
      <c r="C1272" s="49">
        <v>1</v>
      </c>
      <c r="D1272" s="50" t="s">
        <v>70</v>
      </c>
      <c r="E1272" s="51"/>
      <c r="F1272" s="52">
        <v>1</v>
      </c>
      <c r="G1272" s="52">
        <v>1</v>
      </c>
      <c r="H1272" s="52"/>
      <c r="I1272" s="52"/>
      <c r="J1272" s="52"/>
      <c r="K1272" s="53">
        <f t="shared" si="176"/>
        <v>209.71</v>
      </c>
      <c r="L1272" s="53">
        <f t="shared" si="177"/>
        <v>209.71</v>
      </c>
      <c r="M1272" s="53">
        <f>IF(E1272&gt;0,ROUND(E1272*UCO!$A$14,2),0)</f>
        <v>0</v>
      </c>
      <c r="N1272" s="53">
        <f>IF(I1272&gt;0,ROUND(I1272*Filme!$B$3,2),0)</f>
        <v>0</v>
      </c>
      <c r="O1272" s="53">
        <f t="shared" si="173"/>
        <v>209.71</v>
      </c>
    </row>
    <row r="1273" spans="1:15">
      <c r="A1273" s="48">
        <v>30722780</v>
      </c>
      <c r="B1273" s="48" t="s">
        <v>1319</v>
      </c>
      <c r="C1273" s="49">
        <v>1</v>
      </c>
      <c r="D1273" s="50" t="s">
        <v>51</v>
      </c>
      <c r="E1273" s="51"/>
      <c r="F1273" s="52">
        <v>1</v>
      </c>
      <c r="G1273" s="52">
        <v>2</v>
      </c>
      <c r="H1273" s="52"/>
      <c r="I1273" s="52"/>
      <c r="J1273" s="52"/>
      <c r="K1273" s="53">
        <f t="shared" si="176"/>
        <v>88.48</v>
      </c>
      <c r="L1273" s="53">
        <f t="shared" si="177"/>
        <v>88.48</v>
      </c>
      <c r="M1273" s="53">
        <f>IF(E1273&gt;0,ROUND(E1273*UCO!$A$14,2),0)</f>
        <v>0</v>
      </c>
      <c r="N1273" s="53">
        <f>IF(I1273&gt;0,ROUND(I1273*Filme!$B$3,2),0)</f>
        <v>0</v>
      </c>
      <c r="O1273" s="53">
        <f t="shared" si="173"/>
        <v>88.48</v>
      </c>
    </row>
    <row r="1274" spans="1:15">
      <c r="A1274" s="48">
        <v>30722799</v>
      </c>
      <c r="B1274" s="48" t="s">
        <v>1320</v>
      </c>
      <c r="C1274" s="49">
        <v>1</v>
      </c>
      <c r="D1274" s="50" t="s">
        <v>74</v>
      </c>
      <c r="E1274" s="51"/>
      <c r="F1274" s="52">
        <v>2</v>
      </c>
      <c r="G1274" s="52">
        <v>3</v>
      </c>
      <c r="H1274" s="52"/>
      <c r="I1274" s="52"/>
      <c r="J1274" s="52"/>
      <c r="K1274" s="53">
        <f t="shared" si="176"/>
        <v>360.46</v>
      </c>
      <c r="L1274" s="53">
        <f t="shared" si="177"/>
        <v>360.46</v>
      </c>
      <c r="M1274" s="53">
        <f>IF(E1274&gt;0,ROUND(E1274*UCO!$A$14,2),0)</f>
        <v>0</v>
      </c>
      <c r="N1274" s="53">
        <f>IF(I1274&gt;0,ROUND(I1274*Filme!$B$3,2),0)</f>
        <v>0</v>
      </c>
      <c r="O1274" s="53">
        <f t="shared" si="173"/>
        <v>360.46</v>
      </c>
    </row>
    <row r="1275" spans="1:15">
      <c r="A1275" s="48">
        <v>30722802</v>
      </c>
      <c r="B1275" s="48" t="s">
        <v>1321</v>
      </c>
      <c r="C1275" s="49">
        <v>1</v>
      </c>
      <c r="D1275" s="50" t="s">
        <v>305</v>
      </c>
      <c r="E1275" s="51"/>
      <c r="F1275" s="52">
        <v>2</v>
      </c>
      <c r="G1275" s="52">
        <v>4</v>
      </c>
      <c r="H1275" s="52"/>
      <c r="I1275" s="52"/>
      <c r="J1275" s="52"/>
      <c r="K1275" s="53">
        <f t="shared" si="176"/>
        <v>802.86</v>
      </c>
      <c r="L1275" s="53">
        <f t="shared" si="177"/>
        <v>802.86</v>
      </c>
      <c r="M1275" s="53">
        <f>IF(E1275&gt;0,ROUND(E1275*UCO!$A$14,2),0)</f>
        <v>0</v>
      </c>
      <c r="N1275" s="53">
        <f>IF(I1275&gt;0,ROUND(I1275*Filme!$B$3,2),0)</f>
        <v>0</v>
      </c>
      <c r="O1275" s="53">
        <f t="shared" si="173"/>
        <v>802.86</v>
      </c>
    </row>
    <row r="1276" spans="1:15">
      <c r="A1276" s="48">
        <v>30722810</v>
      </c>
      <c r="B1276" s="48" t="s">
        <v>1322</v>
      </c>
      <c r="C1276" s="49">
        <v>1</v>
      </c>
      <c r="D1276" s="50" t="s">
        <v>53</v>
      </c>
      <c r="E1276" s="51"/>
      <c r="F1276" s="52">
        <v>1</v>
      </c>
      <c r="G1276" s="52">
        <v>1</v>
      </c>
      <c r="H1276" s="52"/>
      <c r="I1276" s="52"/>
      <c r="J1276" s="52"/>
      <c r="K1276" s="53">
        <f t="shared" si="176"/>
        <v>144.19999999999999</v>
      </c>
      <c r="L1276" s="53">
        <f t="shared" si="177"/>
        <v>144.19999999999999</v>
      </c>
      <c r="M1276" s="53">
        <f>IF(E1276&gt;0,ROUND(E1276*UCO!$A$14,2),0)</f>
        <v>0</v>
      </c>
      <c r="N1276" s="53">
        <f>IF(I1276&gt;0,ROUND(I1276*Filme!$B$3,2),0)</f>
        <v>0</v>
      </c>
      <c r="O1276" s="53">
        <f t="shared" si="173"/>
        <v>144.19999999999999</v>
      </c>
    </row>
    <row r="1277" spans="1:15">
      <c r="A1277" s="48">
        <v>30722829</v>
      </c>
      <c r="B1277" s="48" t="s">
        <v>1323</v>
      </c>
      <c r="C1277" s="49">
        <v>1</v>
      </c>
      <c r="D1277" s="50" t="s">
        <v>74</v>
      </c>
      <c r="E1277" s="51"/>
      <c r="F1277" s="52">
        <v>1</v>
      </c>
      <c r="G1277" s="52">
        <v>3</v>
      </c>
      <c r="H1277" s="52"/>
      <c r="I1277" s="52"/>
      <c r="J1277" s="52"/>
      <c r="K1277" s="53">
        <f t="shared" si="176"/>
        <v>360.46</v>
      </c>
      <c r="L1277" s="53">
        <f t="shared" si="177"/>
        <v>360.46</v>
      </c>
      <c r="M1277" s="53">
        <f>IF(E1277&gt;0,ROUND(E1277*UCO!$A$14,2),0)</f>
        <v>0</v>
      </c>
      <c r="N1277" s="53">
        <f>IF(I1277&gt;0,ROUND(I1277*Filme!$B$3,2),0)</f>
        <v>0</v>
      </c>
      <c r="O1277" s="53">
        <f t="shared" si="173"/>
        <v>360.46</v>
      </c>
    </row>
    <row r="1278" spans="1:15">
      <c r="A1278" s="48">
        <v>30722845</v>
      </c>
      <c r="B1278" s="48" t="s">
        <v>1324</v>
      </c>
      <c r="C1278" s="49">
        <v>1</v>
      </c>
      <c r="D1278" s="50" t="s">
        <v>339</v>
      </c>
      <c r="E1278" s="51"/>
      <c r="F1278" s="52">
        <v>2</v>
      </c>
      <c r="G1278" s="52">
        <v>4</v>
      </c>
      <c r="H1278" s="52"/>
      <c r="I1278" s="52"/>
      <c r="J1278" s="52"/>
      <c r="K1278" s="53">
        <f t="shared" si="176"/>
        <v>909.36</v>
      </c>
      <c r="L1278" s="53">
        <f t="shared" si="177"/>
        <v>909.36</v>
      </c>
      <c r="M1278" s="53">
        <f>IF(E1278&gt;0,ROUND(E1278*UCO!$A$14,2),0)</f>
        <v>0</v>
      </c>
      <c r="N1278" s="53">
        <f>IF(I1278&gt;0,ROUND(I1278*Filme!$B$3,2),0)</f>
        <v>0</v>
      </c>
      <c r="O1278" s="53">
        <f t="shared" si="173"/>
        <v>909.36</v>
      </c>
    </row>
    <row r="1279" spans="1:15">
      <c r="A1279" s="48">
        <v>30722853</v>
      </c>
      <c r="B1279" s="48" t="s">
        <v>1325</v>
      </c>
      <c r="C1279" s="49">
        <v>1</v>
      </c>
      <c r="D1279" s="50" t="s">
        <v>335</v>
      </c>
      <c r="E1279" s="51"/>
      <c r="F1279" s="52">
        <v>1</v>
      </c>
      <c r="G1279" s="52">
        <v>4</v>
      </c>
      <c r="H1279" s="52"/>
      <c r="I1279" s="52"/>
      <c r="J1279" s="52"/>
      <c r="K1279" s="53">
        <f t="shared" si="176"/>
        <v>991.29</v>
      </c>
      <c r="L1279" s="53">
        <f t="shared" si="177"/>
        <v>991.29</v>
      </c>
      <c r="M1279" s="53">
        <f>IF(E1279&gt;0,ROUND(E1279*UCO!$A$14,2),0)</f>
        <v>0</v>
      </c>
      <c r="N1279" s="53">
        <f>IF(I1279&gt;0,ROUND(I1279*Filme!$B$3,2),0)</f>
        <v>0</v>
      </c>
      <c r="O1279" s="53">
        <f t="shared" si="173"/>
        <v>991.29</v>
      </c>
    </row>
    <row r="1280" spans="1:15">
      <c r="A1280" s="48">
        <v>30722861</v>
      </c>
      <c r="B1280" s="48" t="s">
        <v>1326</v>
      </c>
      <c r="C1280" s="49">
        <v>1</v>
      </c>
      <c r="D1280" s="50" t="s">
        <v>339</v>
      </c>
      <c r="E1280" s="51"/>
      <c r="F1280" s="52">
        <v>1</v>
      </c>
      <c r="G1280" s="52">
        <v>4</v>
      </c>
      <c r="H1280" s="52"/>
      <c r="I1280" s="52"/>
      <c r="J1280" s="52"/>
      <c r="K1280" s="53">
        <f t="shared" si="176"/>
        <v>909.36</v>
      </c>
      <c r="L1280" s="53">
        <f t="shared" si="177"/>
        <v>909.36</v>
      </c>
      <c r="M1280" s="53">
        <f>IF(E1280&gt;0,ROUND(E1280*UCO!$A$14,2),0)</f>
        <v>0</v>
      </c>
      <c r="N1280" s="53">
        <f>IF(I1280&gt;0,ROUND(I1280*Filme!$B$3,2),0)</f>
        <v>0</v>
      </c>
      <c r="O1280" s="53">
        <f t="shared" si="173"/>
        <v>909.36</v>
      </c>
    </row>
    <row r="1281" spans="1:15">
      <c r="A1281" s="48">
        <v>30722870</v>
      </c>
      <c r="B1281" s="48" t="s">
        <v>1327</v>
      </c>
      <c r="C1281" s="49">
        <v>1</v>
      </c>
      <c r="D1281" s="50" t="s">
        <v>74</v>
      </c>
      <c r="E1281" s="51"/>
      <c r="F1281" s="52">
        <v>2</v>
      </c>
      <c r="G1281" s="52">
        <v>5</v>
      </c>
      <c r="H1281" s="52"/>
      <c r="I1281" s="52"/>
      <c r="J1281" s="52"/>
      <c r="K1281" s="53">
        <f t="shared" si="176"/>
        <v>360.46</v>
      </c>
      <c r="L1281" s="53">
        <f t="shared" si="177"/>
        <v>360.46</v>
      </c>
      <c r="M1281" s="53">
        <f>IF(E1281&gt;0,ROUND(E1281*UCO!$A$14,2),0)</f>
        <v>0</v>
      </c>
      <c r="N1281" s="53">
        <f>IF(I1281&gt;0,ROUND(I1281*Filme!$B$3,2),0)</f>
        <v>0</v>
      </c>
      <c r="O1281" s="53">
        <f t="shared" si="173"/>
        <v>360.46</v>
      </c>
    </row>
    <row r="1282" spans="1:15">
      <c r="A1282" s="48">
        <v>30722888</v>
      </c>
      <c r="B1282" s="48" t="s">
        <v>1328</v>
      </c>
      <c r="C1282" s="49">
        <v>1</v>
      </c>
      <c r="D1282" s="50" t="s">
        <v>446</v>
      </c>
      <c r="E1282" s="51"/>
      <c r="F1282" s="52">
        <v>2</v>
      </c>
      <c r="G1282" s="52">
        <v>5</v>
      </c>
      <c r="H1282" s="52"/>
      <c r="I1282" s="52"/>
      <c r="J1282" s="52"/>
      <c r="K1282" s="53">
        <f t="shared" si="176"/>
        <v>1171.51</v>
      </c>
      <c r="L1282" s="53">
        <f t="shared" si="177"/>
        <v>1171.51</v>
      </c>
      <c r="M1282" s="53">
        <f>IF(E1282&gt;0,ROUND(E1282*UCO!$A$14,2),0)</f>
        <v>0</v>
      </c>
      <c r="N1282" s="53">
        <f>IF(I1282&gt;0,ROUND(I1282*Filme!$B$3,2),0)</f>
        <v>0</v>
      </c>
      <c r="O1282" s="53">
        <f t="shared" si="173"/>
        <v>1171.51</v>
      </c>
    </row>
    <row r="1283" spans="1:15" ht="27.75" customHeight="1">
      <c r="A1283" s="131" t="s">
        <v>1329</v>
      </c>
      <c r="B1283" s="132"/>
      <c r="C1283" s="132"/>
      <c r="D1283" s="132"/>
      <c r="E1283" s="132"/>
      <c r="F1283" s="132"/>
      <c r="G1283" s="132"/>
      <c r="H1283" s="132"/>
      <c r="I1283" s="132"/>
      <c r="J1283" s="132"/>
      <c r="K1283" s="132"/>
      <c r="L1283" s="132"/>
      <c r="M1283" s="132"/>
      <c r="N1283" s="132"/>
      <c r="O1283" s="132"/>
    </row>
    <row r="1284" spans="1:15">
      <c r="A1284" s="48">
        <v>30723019</v>
      </c>
      <c r="B1284" s="48" t="s">
        <v>1330</v>
      </c>
      <c r="C1284" s="49">
        <v>1</v>
      </c>
      <c r="D1284" s="50" t="s">
        <v>102</v>
      </c>
      <c r="E1284" s="51"/>
      <c r="F1284" s="52">
        <v>1</v>
      </c>
      <c r="G1284" s="52">
        <v>1</v>
      </c>
      <c r="H1284" s="52"/>
      <c r="I1284" s="52"/>
      <c r="J1284" s="52"/>
      <c r="K1284" s="53">
        <f t="shared" ref="K1284:K1291" si="178">VLOOKUP(D1284,Porte2026Geral,24,FALSE)</f>
        <v>183.5</v>
      </c>
      <c r="L1284" s="53">
        <f t="shared" ref="L1284:L1291" si="179">ROUND(C1284*K1284,2)</f>
        <v>183.5</v>
      </c>
      <c r="M1284" s="53">
        <f>IF(E1284&gt;0,ROUND(E1284*UCO!$A$14,2),0)</f>
        <v>0</v>
      </c>
      <c r="N1284" s="53">
        <f>IF(I1284&gt;0,ROUND(I1284*Filme!$B$3,2),0)</f>
        <v>0</v>
      </c>
      <c r="O1284" s="53">
        <f t="shared" ref="O1284:O1291" si="180">ROUND(L1284+M1284+N1284,2)</f>
        <v>183.5</v>
      </c>
    </row>
    <row r="1285" spans="1:15">
      <c r="A1285" s="48">
        <v>30723027</v>
      </c>
      <c r="B1285" s="48" t="s">
        <v>1331</v>
      </c>
      <c r="C1285" s="49">
        <v>1</v>
      </c>
      <c r="D1285" s="50" t="s">
        <v>469</v>
      </c>
      <c r="E1285" s="51"/>
      <c r="F1285" s="52">
        <v>2</v>
      </c>
      <c r="G1285" s="52">
        <v>4</v>
      </c>
      <c r="H1285" s="52"/>
      <c r="I1285" s="52"/>
      <c r="J1285" s="52"/>
      <c r="K1285" s="53">
        <f t="shared" si="178"/>
        <v>1491.02</v>
      </c>
      <c r="L1285" s="53">
        <f t="shared" si="179"/>
        <v>1491.02</v>
      </c>
      <c r="M1285" s="53">
        <f>IF(E1285&gt;0,ROUND(E1285*UCO!$A$14,2),0)</f>
        <v>0</v>
      </c>
      <c r="N1285" s="53">
        <f>IF(I1285&gt;0,ROUND(I1285*Filme!$B$3,2),0)</f>
        <v>0</v>
      </c>
      <c r="O1285" s="53">
        <f t="shared" si="180"/>
        <v>1491.02</v>
      </c>
    </row>
    <row r="1286" spans="1:15">
      <c r="A1286" s="48">
        <v>30723035</v>
      </c>
      <c r="B1286" s="48" t="s">
        <v>1332</v>
      </c>
      <c r="C1286" s="49">
        <v>1</v>
      </c>
      <c r="D1286" s="50" t="s">
        <v>65</v>
      </c>
      <c r="E1286" s="51"/>
      <c r="F1286" s="52"/>
      <c r="G1286" s="52">
        <v>0</v>
      </c>
      <c r="H1286" s="52"/>
      <c r="I1286" s="52"/>
      <c r="J1286" s="52"/>
      <c r="K1286" s="53">
        <f t="shared" si="178"/>
        <v>65.56</v>
      </c>
      <c r="L1286" s="53">
        <f t="shared" si="179"/>
        <v>65.56</v>
      </c>
      <c r="M1286" s="53">
        <f>IF(E1286&gt;0,ROUND(E1286*UCO!$A$14,2),0)</f>
        <v>0</v>
      </c>
      <c r="N1286" s="53">
        <f>IF(I1286&gt;0,ROUND(I1286*Filme!$B$3,2),0)</f>
        <v>0</v>
      </c>
      <c r="O1286" s="53">
        <f t="shared" si="180"/>
        <v>65.56</v>
      </c>
    </row>
    <row r="1287" spans="1:15">
      <c r="A1287" s="48">
        <v>30723043</v>
      </c>
      <c r="B1287" s="48" t="s">
        <v>1333</v>
      </c>
      <c r="C1287" s="49">
        <v>1</v>
      </c>
      <c r="D1287" s="50" t="s">
        <v>382</v>
      </c>
      <c r="E1287" s="51"/>
      <c r="F1287" s="52">
        <v>2</v>
      </c>
      <c r="G1287" s="52">
        <v>4</v>
      </c>
      <c r="H1287" s="52"/>
      <c r="I1287" s="52"/>
      <c r="J1287" s="52"/>
      <c r="K1287" s="53">
        <f t="shared" si="178"/>
        <v>766.81</v>
      </c>
      <c r="L1287" s="53">
        <f t="shared" si="179"/>
        <v>766.81</v>
      </c>
      <c r="M1287" s="53">
        <f>IF(E1287&gt;0,ROUND(E1287*UCO!$A$14,2),0)</f>
        <v>0</v>
      </c>
      <c r="N1287" s="53">
        <f>IF(I1287&gt;0,ROUND(I1287*Filme!$B$3,2),0)</f>
        <v>0</v>
      </c>
      <c r="O1287" s="53">
        <f t="shared" si="180"/>
        <v>766.81</v>
      </c>
    </row>
    <row r="1288" spans="1:15">
      <c r="A1288" s="48">
        <v>30723051</v>
      </c>
      <c r="B1288" s="48" t="s">
        <v>1334</v>
      </c>
      <c r="C1288" s="49">
        <v>1</v>
      </c>
      <c r="D1288" s="50" t="s">
        <v>331</v>
      </c>
      <c r="E1288" s="51"/>
      <c r="F1288" s="52">
        <v>2</v>
      </c>
      <c r="G1288" s="52">
        <v>5</v>
      </c>
      <c r="H1288" s="52"/>
      <c r="I1288" s="52"/>
      <c r="J1288" s="52"/>
      <c r="K1288" s="53">
        <f t="shared" si="178"/>
        <v>1091.25</v>
      </c>
      <c r="L1288" s="53">
        <f t="shared" si="179"/>
        <v>1091.25</v>
      </c>
      <c r="M1288" s="53">
        <f>IF(E1288&gt;0,ROUND(E1288*UCO!$A$14,2),0)</f>
        <v>0</v>
      </c>
      <c r="N1288" s="53">
        <f>IF(I1288&gt;0,ROUND(I1288*Filme!$B$3,2),0)</f>
        <v>0</v>
      </c>
      <c r="O1288" s="53">
        <f t="shared" si="180"/>
        <v>1091.25</v>
      </c>
    </row>
    <row r="1289" spans="1:15">
      <c r="A1289" s="48">
        <v>30723060</v>
      </c>
      <c r="B1289" s="48" t="s">
        <v>1335</v>
      </c>
      <c r="C1289" s="49">
        <v>1</v>
      </c>
      <c r="D1289" s="50" t="s">
        <v>137</v>
      </c>
      <c r="E1289" s="51"/>
      <c r="F1289" s="52"/>
      <c r="G1289" s="52">
        <v>3</v>
      </c>
      <c r="H1289" s="52"/>
      <c r="I1289" s="52"/>
      <c r="J1289" s="52"/>
      <c r="K1289" s="53">
        <f t="shared" si="178"/>
        <v>104.87</v>
      </c>
      <c r="L1289" s="53">
        <f t="shared" si="179"/>
        <v>104.87</v>
      </c>
      <c r="M1289" s="53">
        <f>IF(E1289&gt;0,ROUND(E1289*UCO!$A$14,2),0)</f>
        <v>0</v>
      </c>
      <c r="N1289" s="53">
        <f>IF(I1289&gt;0,ROUND(I1289*Filme!$B$3,2),0)</f>
        <v>0</v>
      </c>
      <c r="O1289" s="53">
        <f t="shared" si="180"/>
        <v>104.87</v>
      </c>
    </row>
    <row r="1290" spans="1:15">
      <c r="A1290" s="48">
        <v>30723078</v>
      </c>
      <c r="B1290" s="48" t="s">
        <v>1336</v>
      </c>
      <c r="C1290" s="49">
        <v>1</v>
      </c>
      <c r="D1290" s="50" t="s">
        <v>382</v>
      </c>
      <c r="E1290" s="51"/>
      <c r="F1290" s="52">
        <v>2</v>
      </c>
      <c r="G1290" s="52">
        <v>3</v>
      </c>
      <c r="H1290" s="52"/>
      <c r="I1290" s="52"/>
      <c r="J1290" s="52"/>
      <c r="K1290" s="53">
        <f t="shared" si="178"/>
        <v>766.81</v>
      </c>
      <c r="L1290" s="53">
        <f t="shared" si="179"/>
        <v>766.81</v>
      </c>
      <c r="M1290" s="53">
        <f>IF(E1290&gt;0,ROUND(E1290*UCO!$A$14,2),0)</f>
        <v>0</v>
      </c>
      <c r="N1290" s="53">
        <f>IF(I1290&gt;0,ROUND(I1290*Filme!$B$3,2),0)</f>
        <v>0</v>
      </c>
      <c r="O1290" s="53">
        <f t="shared" si="180"/>
        <v>766.81</v>
      </c>
    </row>
    <row r="1291" spans="1:15">
      <c r="A1291" s="48">
        <v>30723086</v>
      </c>
      <c r="B1291" s="48" t="s">
        <v>1337</v>
      </c>
      <c r="C1291" s="49">
        <v>1</v>
      </c>
      <c r="D1291" s="50" t="s">
        <v>339</v>
      </c>
      <c r="E1291" s="51"/>
      <c r="F1291" s="52">
        <v>2</v>
      </c>
      <c r="G1291" s="52">
        <v>4</v>
      </c>
      <c r="H1291" s="52"/>
      <c r="I1291" s="52"/>
      <c r="J1291" s="52"/>
      <c r="K1291" s="53">
        <f t="shared" si="178"/>
        <v>909.36</v>
      </c>
      <c r="L1291" s="53">
        <f t="shared" si="179"/>
        <v>909.36</v>
      </c>
      <c r="M1291" s="53">
        <f>IF(E1291&gt;0,ROUND(E1291*UCO!$A$14,2),0)</f>
        <v>0</v>
      </c>
      <c r="N1291" s="53">
        <f>IF(I1291&gt;0,ROUND(I1291*Filme!$B$3,2),0)</f>
        <v>0</v>
      </c>
      <c r="O1291" s="53">
        <f t="shared" si="180"/>
        <v>909.36</v>
      </c>
    </row>
    <row r="1292" spans="1:15" ht="27.75" customHeight="1">
      <c r="A1292" s="131" t="s">
        <v>1338</v>
      </c>
      <c r="B1292" s="132"/>
      <c r="C1292" s="132"/>
      <c r="D1292" s="132"/>
      <c r="E1292" s="132"/>
      <c r="F1292" s="132"/>
      <c r="G1292" s="132"/>
      <c r="H1292" s="132"/>
      <c r="I1292" s="132"/>
      <c r="J1292" s="132"/>
      <c r="K1292" s="132"/>
      <c r="L1292" s="132"/>
      <c r="M1292" s="132"/>
      <c r="N1292" s="132"/>
      <c r="O1292" s="132"/>
    </row>
    <row r="1293" spans="1:15">
      <c r="A1293" s="48">
        <v>30724015</v>
      </c>
      <c r="B1293" s="48" t="s">
        <v>1339</v>
      </c>
      <c r="C1293" s="49">
        <v>1</v>
      </c>
      <c r="D1293" s="50" t="s">
        <v>241</v>
      </c>
      <c r="E1293" s="51"/>
      <c r="F1293" s="52">
        <v>1</v>
      </c>
      <c r="G1293" s="52">
        <v>4</v>
      </c>
      <c r="H1293" s="52"/>
      <c r="I1293" s="52"/>
      <c r="J1293" s="52"/>
      <c r="K1293" s="53">
        <f t="shared" ref="K1293:K1320" si="181">VLOOKUP(D1293,Porte2026Geral,24,FALSE)</f>
        <v>542.33000000000004</v>
      </c>
      <c r="L1293" s="53">
        <f t="shared" ref="L1293:L1320" si="182">ROUND(C1293*K1293,2)</f>
        <v>542.33000000000004</v>
      </c>
      <c r="M1293" s="53">
        <f>IF(E1293&gt;0,ROUND(E1293*UCO!$A$14,2),0)</f>
        <v>0</v>
      </c>
      <c r="N1293" s="53">
        <f>IF(I1293&gt;0,ROUND(I1293*Filme!$B$3,2),0)</f>
        <v>0</v>
      </c>
      <c r="O1293" s="53">
        <f t="shared" ref="O1293:O1320" si="183">ROUND(L1293+M1293+N1293,2)</f>
        <v>542.33000000000004</v>
      </c>
    </row>
    <row r="1294" spans="1:15">
      <c r="A1294" s="48">
        <v>30724023</v>
      </c>
      <c r="B1294" s="48" t="s">
        <v>1340</v>
      </c>
      <c r="C1294" s="49">
        <v>1</v>
      </c>
      <c r="D1294" s="50" t="s">
        <v>305</v>
      </c>
      <c r="E1294" s="51"/>
      <c r="F1294" s="52">
        <v>1</v>
      </c>
      <c r="G1294" s="52">
        <v>5</v>
      </c>
      <c r="H1294" s="52"/>
      <c r="I1294" s="52"/>
      <c r="J1294" s="52"/>
      <c r="K1294" s="53">
        <f t="shared" si="181"/>
        <v>802.86</v>
      </c>
      <c r="L1294" s="53">
        <f t="shared" si="182"/>
        <v>802.86</v>
      </c>
      <c r="M1294" s="53">
        <f>IF(E1294&gt;0,ROUND(E1294*UCO!$A$14,2),0)</f>
        <v>0</v>
      </c>
      <c r="N1294" s="53">
        <f>IF(I1294&gt;0,ROUND(I1294*Filme!$B$3,2),0)</f>
        <v>0</v>
      </c>
      <c r="O1294" s="53">
        <f t="shared" si="183"/>
        <v>802.86</v>
      </c>
    </row>
    <row r="1295" spans="1:15">
      <c r="A1295" s="48">
        <v>30724031</v>
      </c>
      <c r="B1295" s="48" t="s">
        <v>1341</v>
      </c>
      <c r="C1295" s="49">
        <v>1</v>
      </c>
      <c r="D1295" s="50" t="s">
        <v>335</v>
      </c>
      <c r="E1295" s="51"/>
      <c r="F1295" s="52">
        <v>2</v>
      </c>
      <c r="G1295" s="52">
        <v>5</v>
      </c>
      <c r="H1295" s="52"/>
      <c r="I1295" s="52"/>
      <c r="J1295" s="52"/>
      <c r="K1295" s="53">
        <f t="shared" si="181"/>
        <v>991.29</v>
      </c>
      <c r="L1295" s="53">
        <f t="shared" si="182"/>
        <v>991.29</v>
      </c>
      <c r="M1295" s="53">
        <f>IF(E1295&gt;0,ROUND(E1295*UCO!$A$14,2),0)</f>
        <v>0</v>
      </c>
      <c r="N1295" s="53">
        <f>IF(I1295&gt;0,ROUND(I1295*Filme!$B$3,2),0)</f>
        <v>0</v>
      </c>
      <c r="O1295" s="53">
        <f t="shared" si="183"/>
        <v>991.29</v>
      </c>
    </row>
    <row r="1296" spans="1:15">
      <c r="A1296" s="48">
        <v>30724040</v>
      </c>
      <c r="B1296" s="48" t="s">
        <v>1342</v>
      </c>
      <c r="C1296" s="49">
        <v>1</v>
      </c>
      <c r="D1296" s="50" t="s">
        <v>291</v>
      </c>
      <c r="E1296" s="51"/>
      <c r="F1296" s="52">
        <v>1</v>
      </c>
      <c r="G1296" s="52">
        <v>5</v>
      </c>
      <c r="H1296" s="52"/>
      <c r="I1296" s="52"/>
      <c r="J1296" s="52"/>
      <c r="K1296" s="53">
        <f t="shared" si="181"/>
        <v>709.46</v>
      </c>
      <c r="L1296" s="53">
        <f t="shared" si="182"/>
        <v>709.46</v>
      </c>
      <c r="M1296" s="53">
        <f>IF(E1296&gt;0,ROUND(E1296*UCO!$A$14,2),0)</f>
        <v>0</v>
      </c>
      <c r="N1296" s="53">
        <f>IF(I1296&gt;0,ROUND(I1296*Filme!$B$3,2),0)</f>
        <v>0</v>
      </c>
      <c r="O1296" s="53">
        <f t="shared" si="183"/>
        <v>709.46</v>
      </c>
    </row>
    <row r="1297" spans="1:15">
      <c r="A1297" s="48">
        <v>30724058</v>
      </c>
      <c r="B1297" s="48" t="s">
        <v>1343</v>
      </c>
      <c r="C1297" s="49">
        <v>1</v>
      </c>
      <c r="D1297" s="50" t="s">
        <v>364</v>
      </c>
      <c r="E1297" s="51"/>
      <c r="F1297" s="52">
        <v>3</v>
      </c>
      <c r="G1297" s="52">
        <v>6</v>
      </c>
      <c r="H1297" s="52"/>
      <c r="I1297" s="52"/>
      <c r="J1297" s="52"/>
      <c r="K1297" s="53">
        <f t="shared" si="181"/>
        <v>1794.15</v>
      </c>
      <c r="L1297" s="53">
        <f t="shared" si="182"/>
        <v>1794.15</v>
      </c>
      <c r="M1297" s="53">
        <f>IF(E1297&gt;0,ROUND(E1297*UCO!$A$14,2),0)</f>
        <v>0</v>
      </c>
      <c r="N1297" s="53">
        <f>IF(I1297&gt;0,ROUND(I1297*Filme!$B$3,2),0)</f>
        <v>0</v>
      </c>
      <c r="O1297" s="53">
        <f t="shared" si="183"/>
        <v>1794.15</v>
      </c>
    </row>
    <row r="1298" spans="1:15">
      <c r="A1298" s="48">
        <v>30724066</v>
      </c>
      <c r="B1298" s="48" t="s">
        <v>1344</v>
      </c>
      <c r="C1298" s="49">
        <v>1</v>
      </c>
      <c r="D1298" s="50" t="s">
        <v>335</v>
      </c>
      <c r="E1298" s="51"/>
      <c r="F1298" s="52">
        <v>2</v>
      </c>
      <c r="G1298" s="52">
        <v>4</v>
      </c>
      <c r="H1298" s="52"/>
      <c r="I1298" s="52"/>
      <c r="J1298" s="52"/>
      <c r="K1298" s="53">
        <f t="shared" si="181"/>
        <v>991.29</v>
      </c>
      <c r="L1298" s="53">
        <f t="shared" si="182"/>
        <v>991.29</v>
      </c>
      <c r="M1298" s="53">
        <f>IF(E1298&gt;0,ROUND(E1298*UCO!$A$14,2),0)</f>
        <v>0</v>
      </c>
      <c r="N1298" s="53">
        <f>IF(I1298&gt;0,ROUND(I1298*Filme!$B$3,2),0)</f>
        <v>0</v>
      </c>
      <c r="O1298" s="53">
        <f t="shared" si="183"/>
        <v>991.29</v>
      </c>
    </row>
    <row r="1299" spans="1:15">
      <c r="A1299" s="48">
        <v>30724074</v>
      </c>
      <c r="B1299" s="48" t="s">
        <v>1345</v>
      </c>
      <c r="C1299" s="49">
        <v>1</v>
      </c>
      <c r="D1299" s="50" t="s">
        <v>259</v>
      </c>
      <c r="E1299" s="51"/>
      <c r="F1299" s="52">
        <v>2</v>
      </c>
      <c r="G1299" s="52">
        <v>4</v>
      </c>
      <c r="H1299" s="52"/>
      <c r="I1299" s="52"/>
      <c r="J1299" s="52"/>
      <c r="K1299" s="53">
        <f t="shared" si="181"/>
        <v>852.02</v>
      </c>
      <c r="L1299" s="53">
        <f t="shared" si="182"/>
        <v>852.02</v>
      </c>
      <c r="M1299" s="53">
        <f>IF(E1299&gt;0,ROUND(E1299*UCO!$A$14,2),0)</f>
        <v>0</v>
      </c>
      <c r="N1299" s="53">
        <f>IF(I1299&gt;0,ROUND(I1299*Filme!$B$3,2),0)</f>
        <v>0</v>
      </c>
      <c r="O1299" s="53">
        <f t="shared" si="183"/>
        <v>852.02</v>
      </c>
    </row>
    <row r="1300" spans="1:15">
      <c r="A1300" s="48">
        <v>30724082</v>
      </c>
      <c r="B1300" s="48" t="s">
        <v>1346</v>
      </c>
      <c r="C1300" s="49">
        <v>1</v>
      </c>
      <c r="D1300" s="50" t="s">
        <v>259</v>
      </c>
      <c r="E1300" s="51"/>
      <c r="F1300" s="52">
        <v>2</v>
      </c>
      <c r="G1300" s="52">
        <v>5</v>
      </c>
      <c r="H1300" s="52"/>
      <c r="I1300" s="52"/>
      <c r="J1300" s="52"/>
      <c r="K1300" s="53">
        <f t="shared" si="181"/>
        <v>852.02</v>
      </c>
      <c r="L1300" s="53">
        <f t="shared" si="182"/>
        <v>852.02</v>
      </c>
      <c r="M1300" s="53">
        <f>IF(E1300&gt;0,ROUND(E1300*UCO!$A$14,2),0)</f>
        <v>0</v>
      </c>
      <c r="N1300" s="53">
        <f>IF(I1300&gt;0,ROUND(I1300*Filme!$B$3,2),0)</f>
        <v>0</v>
      </c>
      <c r="O1300" s="53">
        <f t="shared" si="183"/>
        <v>852.02</v>
      </c>
    </row>
    <row r="1301" spans="1:15">
      <c r="A1301" s="48">
        <v>30724090</v>
      </c>
      <c r="B1301" s="48" t="s">
        <v>1347</v>
      </c>
      <c r="C1301" s="49">
        <v>1</v>
      </c>
      <c r="D1301" s="50" t="s">
        <v>291</v>
      </c>
      <c r="E1301" s="51"/>
      <c r="F1301" s="52">
        <v>1</v>
      </c>
      <c r="G1301" s="52">
        <v>3</v>
      </c>
      <c r="H1301" s="52"/>
      <c r="I1301" s="52"/>
      <c r="J1301" s="52"/>
      <c r="K1301" s="53">
        <f t="shared" si="181"/>
        <v>709.46</v>
      </c>
      <c r="L1301" s="53">
        <f t="shared" si="182"/>
        <v>709.46</v>
      </c>
      <c r="M1301" s="53">
        <f>IF(E1301&gt;0,ROUND(E1301*UCO!$A$14,2),0)</f>
        <v>0</v>
      </c>
      <c r="N1301" s="53">
        <f>IF(I1301&gt;0,ROUND(I1301*Filme!$B$3,2),0)</f>
        <v>0</v>
      </c>
      <c r="O1301" s="53">
        <f t="shared" si="183"/>
        <v>709.46</v>
      </c>
    </row>
    <row r="1302" spans="1:15">
      <c r="A1302" s="48">
        <v>30724104</v>
      </c>
      <c r="B1302" s="48" t="s">
        <v>1348</v>
      </c>
      <c r="C1302" s="49">
        <v>1</v>
      </c>
      <c r="D1302" s="50" t="s">
        <v>596</v>
      </c>
      <c r="E1302" s="51"/>
      <c r="F1302" s="52">
        <v>1</v>
      </c>
      <c r="G1302" s="52">
        <v>2</v>
      </c>
      <c r="H1302" s="52"/>
      <c r="I1302" s="52"/>
      <c r="J1302" s="52"/>
      <c r="K1302" s="53">
        <f t="shared" si="181"/>
        <v>599.66</v>
      </c>
      <c r="L1302" s="53">
        <f t="shared" si="182"/>
        <v>599.66</v>
      </c>
      <c r="M1302" s="53">
        <f>IF(E1302&gt;0,ROUND(E1302*UCO!$A$14,2),0)</f>
        <v>0</v>
      </c>
      <c r="N1302" s="53">
        <f>IF(I1302&gt;0,ROUND(I1302*Filme!$B$3,2),0)</f>
        <v>0</v>
      </c>
      <c r="O1302" s="53">
        <f t="shared" si="183"/>
        <v>599.66</v>
      </c>
    </row>
    <row r="1303" spans="1:15">
      <c r="A1303" s="48">
        <v>30724112</v>
      </c>
      <c r="B1303" s="48" t="s">
        <v>1349</v>
      </c>
      <c r="C1303" s="49">
        <v>1</v>
      </c>
      <c r="D1303" s="50" t="s">
        <v>241</v>
      </c>
      <c r="E1303" s="51"/>
      <c r="F1303" s="52">
        <v>1</v>
      </c>
      <c r="G1303" s="52">
        <v>2</v>
      </c>
      <c r="H1303" s="52"/>
      <c r="I1303" s="52"/>
      <c r="J1303" s="52"/>
      <c r="K1303" s="53">
        <f t="shared" si="181"/>
        <v>542.33000000000004</v>
      </c>
      <c r="L1303" s="53">
        <f t="shared" si="182"/>
        <v>542.33000000000004</v>
      </c>
      <c r="M1303" s="53">
        <f>IF(E1303&gt;0,ROUND(E1303*UCO!$A$14,2),0)</f>
        <v>0</v>
      </c>
      <c r="N1303" s="53">
        <f>IF(I1303&gt;0,ROUND(I1303*Filme!$B$3,2),0)</f>
        <v>0</v>
      </c>
      <c r="O1303" s="53">
        <f t="shared" si="183"/>
        <v>542.33000000000004</v>
      </c>
    </row>
    <row r="1304" spans="1:15">
      <c r="A1304" s="48">
        <v>30724120</v>
      </c>
      <c r="B1304" s="48" t="s">
        <v>1350</v>
      </c>
      <c r="C1304" s="49">
        <v>1</v>
      </c>
      <c r="D1304" s="50" t="s">
        <v>339</v>
      </c>
      <c r="E1304" s="51"/>
      <c r="F1304" s="52">
        <v>2</v>
      </c>
      <c r="G1304" s="52">
        <v>5</v>
      </c>
      <c r="H1304" s="52"/>
      <c r="I1304" s="52"/>
      <c r="J1304" s="52"/>
      <c r="K1304" s="53">
        <f t="shared" si="181"/>
        <v>909.36</v>
      </c>
      <c r="L1304" s="53">
        <f t="shared" si="182"/>
        <v>909.36</v>
      </c>
      <c r="M1304" s="53">
        <f>IF(E1304&gt;0,ROUND(E1304*UCO!$A$14,2),0)</f>
        <v>0</v>
      </c>
      <c r="N1304" s="53">
        <f>IF(I1304&gt;0,ROUND(I1304*Filme!$B$3,2),0)</f>
        <v>0</v>
      </c>
      <c r="O1304" s="53">
        <f t="shared" si="183"/>
        <v>909.36</v>
      </c>
    </row>
    <row r="1305" spans="1:15">
      <c r="A1305" s="48">
        <v>30724139</v>
      </c>
      <c r="B1305" s="48" t="s">
        <v>1351</v>
      </c>
      <c r="C1305" s="49">
        <v>1</v>
      </c>
      <c r="D1305" s="50" t="s">
        <v>291</v>
      </c>
      <c r="E1305" s="51"/>
      <c r="F1305" s="52">
        <v>1</v>
      </c>
      <c r="G1305" s="52">
        <v>3</v>
      </c>
      <c r="H1305" s="52"/>
      <c r="I1305" s="52"/>
      <c r="J1305" s="52"/>
      <c r="K1305" s="53">
        <f t="shared" si="181"/>
        <v>709.46</v>
      </c>
      <c r="L1305" s="53">
        <f t="shared" si="182"/>
        <v>709.46</v>
      </c>
      <c r="M1305" s="53">
        <f>IF(E1305&gt;0,ROUND(E1305*UCO!$A$14,2),0)</f>
        <v>0</v>
      </c>
      <c r="N1305" s="53">
        <f>IF(I1305&gt;0,ROUND(I1305*Filme!$B$3,2),0)</f>
        <v>0</v>
      </c>
      <c r="O1305" s="53">
        <f t="shared" si="183"/>
        <v>709.46</v>
      </c>
    </row>
    <row r="1306" spans="1:15">
      <c r="A1306" s="48">
        <v>30724147</v>
      </c>
      <c r="B1306" s="48" t="s">
        <v>1352</v>
      </c>
      <c r="C1306" s="49">
        <v>1</v>
      </c>
      <c r="D1306" s="50" t="s">
        <v>382</v>
      </c>
      <c r="E1306" s="51"/>
      <c r="F1306" s="52">
        <v>1</v>
      </c>
      <c r="G1306" s="52">
        <v>3</v>
      </c>
      <c r="H1306" s="52"/>
      <c r="I1306" s="52"/>
      <c r="J1306" s="52"/>
      <c r="K1306" s="53">
        <f t="shared" si="181"/>
        <v>766.81</v>
      </c>
      <c r="L1306" s="53">
        <f t="shared" si="182"/>
        <v>766.81</v>
      </c>
      <c r="M1306" s="53">
        <f>IF(E1306&gt;0,ROUND(E1306*UCO!$A$14,2),0)</f>
        <v>0</v>
      </c>
      <c r="N1306" s="53">
        <f>IF(I1306&gt;0,ROUND(I1306*Filme!$B$3,2),0)</f>
        <v>0</v>
      </c>
      <c r="O1306" s="53">
        <f t="shared" si="183"/>
        <v>766.81</v>
      </c>
    </row>
    <row r="1307" spans="1:15">
      <c r="A1307" s="48">
        <v>30724155</v>
      </c>
      <c r="B1307" s="48" t="s">
        <v>1353</v>
      </c>
      <c r="C1307" s="49">
        <v>1</v>
      </c>
      <c r="D1307" s="50" t="s">
        <v>486</v>
      </c>
      <c r="E1307" s="51"/>
      <c r="F1307" s="52">
        <v>2</v>
      </c>
      <c r="G1307" s="52">
        <v>5</v>
      </c>
      <c r="H1307" s="52"/>
      <c r="I1307" s="52"/>
      <c r="J1307" s="52"/>
      <c r="K1307" s="53">
        <f t="shared" si="181"/>
        <v>1409.1</v>
      </c>
      <c r="L1307" s="53">
        <f t="shared" si="182"/>
        <v>1409.1</v>
      </c>
      <c r="M1307" s="53">
        <f>IF(E1307&gt;0,ROUND(E1307*UCO!$A$14,2),0)</f>
        <v>0</v>
      </c>
      <c r="N1307" s="53">
        <f>IF(I1307&gt;0,ROUND(I1307*Filme!$B$3,2),0)</f>
        <v>0</v>
      </c>
      <c r="O1307" s="53">
        <f t="shared" si="183"/>
        <v>1409.1</v>
      </c>
    </row>
    <row r="1308" spans="1:15">
      <c r="A1308" s="48">
        <v>30724163</v>
      </c>
      <c r="B1308" s="48" t="s">
        <v>1354</v>
      </c>
      <c r="C1308" s="49">
        <v>1</v>
      </c>
      <c r="D1308" s="50" t="s">
        <v>72</v>
      </c>
      <c r="E1308" s="51"/>
      <c r="F1308" s="52">
        <v>1</v>
      </c>
      <c r="G1308" s="52">
        <v>2</v>
      </c>
      <c r="H1308" s="52"/>
      <c r="I1308" s="52"/>
      <c r="J1308" s="52"/>
      <c r="K1308" s="53">
        <f t="shared" si="181"/>
        <v>309.68</v>
      </c>
      <c r="L1308" s="53">
        <f t="shared" si="182"/>
        <v>309.68</v>
      </c>
      <c r="M1308" s="53">
        <f>IF(E1308&gt;0,ROUND(E1308*UCO!$A$14,2),0)</f>
        <v>0</v>
      </c>
      <c r="N1308" s="53">
        <f>IF(I1308&gt;0,ROUND(I1308*Filme!$B$3,2),0)</f>
        <v>0</v>
      </c>
      <c r="O1308" s="53">
        <f t="shared" si="183"/>
        <v>309.68</v>
      </c>
    </row>
    <row r="1309" spans="1:15">
      <c r="A1309" s="48">
        <v>30724171</v>
      </c>
      <c r="B1309" s="48" t="s">
        <v>1355</v>
      </c>
      <c r="C1309" s="49">
        <v>1</v>
      </c>
      <c r="D1309" s="50" t="s">
        <v>102</v>
      </c>
      <c r="E1309" s="51"/>
      <c r="F1309" s="52">
        <v>1</v>
      </c>
      <c r="G1309" s="52">
        <v>2</v>
      </c>
      <c r="H1309" s="52"/>
      <c r="I1309" s="52"/>
      <c r="J1309" s="52"/>
      <c r="K1309" s="53">
        <f t="shared" si="181"/>
        <v>183.5</v>
      </c>
      <c r="L1309" s="53">
        <f t="shared" si="182"/>
        <v>183.5</v>
      </c>
      <c r="M1309" s="53">
        <f>IF(E1309&gt;0,ROUND(E1309*UCO!$A$14,2),0)</f>
        <v>0</v>
      </c>
      <c r="N1309" s="53">
        <f>IF(I1309&gt;0,ROUND(I1309*Filme!$B$3,2),0)</f>
        <v>0</v>
      </c>
      <c r="O1309" s="53">
        <f t="shared" si="183"/>
        <v>183.5</v>
      </c>
    </row>
    <row r="1310" spans="1:15">
      <c r="A1310" s="48">
        <v>30724180</v>
      </c>
      <c r="B1310" s="48" t="s">
        <v>1356</v>
      </c>
      <c r="C1310" s="49">
        <v>1</v>
      </c>
      <c r="D1310" s="50" t="s">
        <v>339</v>
      </c>
      <c r="E1310" s="51"/>
      <c r="F1310" s="52">
        <v>2</v>
      </c>
      <c r="G1310" s="52">
        <v>5</v>
      </c>
      <c r="H1310" s="52"/>
      <c r="I1310" s="52"/>
      <c r="J1310" s="52"/>
      <c r="K1310" s="53">
        <f t="shared" si="181"/>
        <v>909.36</v>
      </c>
      <c r="L1310" s="53">
        <f t="shared" si="182"/>
        <v>909.36</v>
      </c>
      <c r="M1310" s="53">
        <f>IF(E1310&gt;0,ROUND(E1310*UCO!$A$14,2),0)</f>
        <v>0</v>
      </c>
      <c r="N1310" s="53">
        <f>IF(I1310&gt;0,ROUND(I1310*Filme!$B$3,2),0)</f>
        <v>0</v>
      </c>
      <c r="O1310" s="53">
        <f t="shared" si="183"/>
        <v>909.36</v>
      </c>
    </row>
    <row r="1311" spans="1:15">
      <c r="A1311" s="48">
        <v>30724198</v>
      </c>
      <c r="B1311" s="48" t="s">
        <v>1357</v>
      </c>
      <c r="C1311" s="49">
        <v>1</v>
      </c>
      <c r="D1311" s="50" t="s">
        <v>335</v>
      </c>
      <c r="E1311" s="51"/>
      <c r="F1311" s="52">
        <v>2</v>
      </c>
      <c r="G1311" s="52">
        <v>5</v>
      </c>
      <c r="H1311" s="52"/>
      <c r="I1311" s="52"/>
      <c r="J1311" s="52"/>
      <c r="K1311" s="53">
        <f t="shared" si="181"/>
        <v>991.29</v>
      </c>
      <c r="L1311" s="53">
        <f t="shared" si="182"/>
        <v>991.29</v>
      </c>
      <c r="M1311" s="53">
        <f>IF(E1311&gt;0,ROUND(E1311*UCO!$A$14,2),0)</f>
        <v>0</v>
      </c>
      <c r="N1311" s="53">
        <f>IF(I1311&gt;0,ROUND(I1311*Filme!$B$3,2),0)</f>
        <v>0</v>
      </c>
      <c r="O1311" s="53">
        <f t="shared" si="183"/>
        <v>991.29</v>
      </c>
    </row>
    <row r="1312" spans="1:15">
      <c r="A1312" s="48">
        <v>30724201</v>
      </c>
      <c r="B1312" s="48" t="s">
        <v>1358</v>
      </c>
      <c r="C1312" s="49">
        <v>1</v>
      </c>
      <c r="D1312" s="50" t="s">
        <v>305</v>
      </c>
      <c r="E1312" s="51"/>
      <c r="F1312" s="52">
        <v>2</v>
      </c>
      <c r="G1312" s="52">
        <v>4</v>
      </c>
      <c r="H1312" s="52"/>
      <c r="I1312" s="52"/>
      <c r="J1312" s="52"/>
      <c r="K1312" s="53">
        <f t="shared" si="181"/>
        <v>802.86</v>
      </c>
      <c r="L1312" s="53">
        <f t="shared" si="182"/>
        <v>802.86</v>
      </c>
      <c r="M1312" s="53">
        <f>IF(E1312&gt;0,ROUND(E1312*UCO!$A$14,2),0)</f>
        <v>0</v>
      </c>
      <c r="N1312" s="53">
        <f>IF(I1312&gt;0,ROUND(I1312*Filme!$B$3,2),0)</f>
        <v>0</v>
      </c>
      <c r="O1312" s="53">
        <f t="shared" si="183"/>
        <v>802.86</v>
      </c>
    </row>
    <row r="1313" spans="1:15">
      <c r="A1313" s="48">
        <v>30724210</v>
      </c>
      <c r="B1313" s="48" t="s">
        <v>1359</v>
      </c>
      <c r="C1313" s="49">
        <v>1</v>
      </c>
      <c r="D1313" s="50" t="s">
        <v>291</v>
      </c>
      <c r="E1313" s="51"/>
      <c r="F1313" s="52">
        <v>1</v>
      </c>
      <c r="G1313" s="52">
        <v>3</v>
      </c>
      <c r="H1313" s="52"/>
      <c r="I1313" s="52"/>
      <c r="J1313" s="52"/>
      <c r="K1313" s="53">
        <f t="shared" si="181"/>
        <v>709.46</v>
      </c>
      <c r="L1313" s="53">
        <f t="shared" si="182"/>
        <v>709.46</v>
      </c>
      <c r="M1313" s="53">
        <f>IF(E1313&gt;0,ROUND(E1313*UCO!$A$14,2),0)</f>
        <v>0</v>
      </c>
      <c r="N1313" s="53">
        <f>IF(I1313&gt;0,ROUND(I1313*Filme!$B$3,2),0)</f>
        <v>0</v>
      </c>
      <c r="O1313" s="53">
        <f t="shared" si="183"/>
        <v>709.46</v>
      </c>
    </row>
    <row r="1314" spans="1:15">
      <c r="A1314" s="48">
        <v>30724228</v>
      </c>
      <c r="B1314" s="48" t="s">
        <v>1360</v>
      </c>
      <c r="C1314" s="49">
        <v>1</v>
      </c>
      <c r="D1314" s="50" t="s">
        <v>291</v>
      </c>
      <c r="E1314" s="51"/>
      <c r="F1314" s="52">
        <v>2</v>
      </c>
      <c r="G1314" s="52">
        <v>5</v>
      </c>
      <c r="H1314" s="52"/>
      <c r="I1314" s="52"/>
      <c r="J1314" s="52"/>
      <c r="K1314" s="53">
        <f t="shared" si="181"/>
        <v>709.46</v>
      </c>
      <c r="L1314" s="53">
        <f t="shared" si="182"/>
        <v>709.46</v>
      </c>
      <c r="M1314" s="53">
        <f>IF(E1314&gt;0,ROUND(E1314*UCO!$A$14,2),0)</f>
        <v>0</v>
      </c>
      <c r="N1314" s="53">
        <f>IF(I1314&gt;0,ROUND(I1314*Filme!$B$3,2),0)</f>
        <v>0</v>
      </c>
      <c r="O1314" s="53">
        <f t="shared" si="183"/>
        <v>709.46</v>
      </c>
    </row>
    <row r="1315" spans="1:15">
      <c r="A1315" s="48">
        <v>30724236</v>
      </c>
      <c r="B1315" s="48" t="s">
        <v>1361</v>
      </c>
      <c r="C1315" s="49">
        <v>1</v>
      </c>
      <c r="D1315" s="50" t="s">
        <v>339</v>
      </c>
      <c r="E1315" s="51"/>
      <c r="F1315" s="52">
        <v>2</v>
      </c>
      <c r="G1315" s="52">
        <v>5</v>
      </c>
      <c r="H1315" s="52"/>
      <c r="I1315" s="52"/>
      <c r="J1315" s="52"/>
      <c r="K1315" s="53">
        <f t="shared" si="181"/>
        <v>909.36</v>
      </c>
      <c r="L1315" s="53">
        <f t="shared" si="182"/>
        <v>909.36</v>
      </c>
      <c r="M1315" s="53">
        <f>IF(E1315&gt;0,ROUND(E1315*UCO!$A$14,2),0)</f>
        <v>0</v>
      </c>
      <c r="N1315" s="53">
        <f>IF(I1315&gt;0,ROUND(I1315*Filme!$B$3,2),0)</f>
        <v>0</v>
      </c>
      <c r="O1315" s="53">
        <f t="shared" si="183"/>
        <v>909.36</v>
      </c>
    </row>
    <row r="1316" spans="1:15">
      <c r="A1316" s="48">
        <v>30724244</v>
      </c>
      <c r="B1316" s="48" t="s">
        <v>1362</v>
      </c>
      <c r="C1316" s="49">
        <v>1</v>
      </c>
      <c r="D1316" s="50" t="s">
        <v>259</v>
      </c>
      <c r="E1316" s="51"/>
      <c r="F1316" s="52">
        <v>2</v>
      </c>
      <c r="G1316" s="52">
        <v>5</v>
      </c>
      <c r="H1316" s="52"/>
      <c r="I1316" s="52"/>
      <c r="J1316" s="52"/>
      <c r="K1316" s="53">
        <f t="shared" si="181"/>
        <v>852.02</v>
      </c>
      <c r="L1316" s="53">
        <f t="shared" si="182"/>
        <v>852.02</v>
      </c>
      <c r="M1316" s="53">
        <f>IF(E1316&gt;0,ROUND(E1316*UCO!$A$14,2),0)</f>
        <v>0</v>
      </c>
      <c r="N1316" s="53">
        <f>IF(I1316&gt;0,ROUND(I1316*Filme!$B$3,2),0)</f>
        <v>0</v>
      </c>
      <c r="O1316" s="53">
        <f t="shared" si="183"/>
        <v>852.02</v>
      </c>
    </row>
    <row r="1317" spans="1:15">
      <c r="A1317" s="48">
        <v>30724252</v>
      </c>
      <c r="B1317" s="48" t="s">
        <v>1363</v>
      </c>
      <c r="C1317" s="49">
        <v>1</v>
      </c>
      <c r="D1317" s="50" t="s">
        <v>70</v>
      </c>
      <c r="E1317" s="51"/>
      <c r="F1317" s="52">
        <v>1</v>
      </c>
      <c r="G1317" s="52">
        <v>1</v>
      </c>
      <c r="H1317" s="52"/>
      <c r="I1317" s="52"/>
      <c r="J1317" s="52"/>
      <c r="K1317" s="53">
        <f t="shared" si="181"/>
        <v>209.71</v>
      </c>
      <c r="L1317" s="53">
        <f t="shared" si="182"/>
        <v>209.71</v>
      </c>
      <c r="M1317" s="53">
        <f>IF(E1317&gt;0,ROUND(E1317*UCO!$A$14,2),0)</f>
        <v>0</v>
      </c>
      <c r="N1317" s="53">
        <f>IF(I1317&gt;0,ROUND(I1317*Filme!$B$3,2),0)</f>
        <v>0</v>
      </c>
      <c r="O1317" s="53">
        <f t="shared" si="183"/>
        <v>209.71</v>
      </c>
    </row>
    <row r="1318" spans="1:15">
      <c r="A1318" s="48">
        <v>30724260</v>
      </c>
      <c r="B1318" s="48" t="s">
        <v>1364</v>
      </c>
      <c r="C1318" s="49">
        <v>1</v>
      </c>
      <c r="D1318" s="50" t="s">
        <v>291</v>
      </c>
      <c r="E1318" s="51"/>
      <c r="F1318" s="52">
        <v>2</v>
      </c>
      <c r="G1318" s="52">
        <v>6</v>
      </c>
      <c r="H1318" s="52"/>
      <c r="I1318" s="52"/>
      <c r="J1318" s="52"/>
      <c r="K1318" s="53">
        <f t="shared" si="181"/>
        <v>709.46</v>
      </c>
      <c r="L1318" s="53">
        <f t="shared" si="182"/>
        <v>709.46</v>
      </c>
      <c r="M1318" s="53">
        <f>IF(E1318&gt;0,ROUND(E1318*UCO!$A$14,2),0)</f>
        <v>0</v>
      </c>
      <c r="N1318" s="53">
        <f>IF(I1318&gt;0,ROUND(I1318*Filme!$B$3,2),0)</f>
        <v>0</v>
      </c>
      <c r="O1318" s="53">
        <f t="shared" si="183"/>
        <v>709.46</v>
      </c>
    </row>
    <row r="1319" spans="1:15">
      <c r="A1319" s="48">
        <v>30724279</v>
      </c>
      <c r="B1319" s="48" t="s">
        <v>1365</v>
      </c>
      <c r="C1319" s="49">
        <v>1</v>
      </c>
      <c r="D1319" s="50" t="s">
        <v>959</v>
      </c>
      <c r="E1319" s="51"/>
      <c r="F1319" s="52">
        <v>2</v>
      </c>
      <c r="G1319" s="52">
        <v>7</v>
      </c>
      <c r="H1319" s="52"/>
      <c r="I1319" s="52"/>
      <c r="J1319" s="52"/>
      <c r="K1319" s="53">
        <f t="shared" si="181"/>
        <v>1859.66</v>
      </c>
      <c r="L1319" s="53">
        <f t="shared" si="182"/>
        <v>1859.66</v>
      </c>
      <c r="M1319" s="53">
        <f>IF(E1319&gt;0,ROUND(E1319*UCO!$A$14,2),0)</f>
        <v>0</v>
      </c>
      <c r="N1319" s="53">
        <f>IF(I1319&gt;0,ROUND(I1319*Filme!$B$3,2),0)</f>
        <v>0</v>
      </c>
      <c r="O1319" s="53">
        <f t="shared" si="183"/>
        <v>1859.66</v>
      </c>
    </row>
    <row r="1320" spans="1:15" ht="22.5">
      <c r="A1320" s="48">
        <v>30724287</v>
      </c>
      <c r="B1320" s="48" t="s">
        <v>1366</v>
      </c>
      <c r="C1320" s="49">
        <v>1</v>
      </c>
      <c r="D1320" s="50" t="s">
        <v>305</v>
      </c>
      <c r="E1320" s="51"/>
      <c r="F1320" s="52">
        <v>3</v>
      </c>
      <c r="G1320" s="52">
        <v>5</v>
      </c>
      <c r="H1320" s="52"/>
      <c r="I1320" s="52"/>
      <c r="J1320" s="52"/>
      <c r="K1320" s="53">
        <f t="shared" si="181"/>
        <v>802.86</v>
      </c>
      <c r="L1320" s="53">
        <f t="shared" si="182"/>
        <v>802.86</v>
      </c>
      <c r="M1320" s="53">
        <f>IF(E1320&gt;0,ROUND(E1320*UCO!$A$14,2),0)</f>
        <v>0</v>
      </c>
      <c r="N1320" s="53">
        <f>IF(I1320&gt;0,ROUND(I1320*Filme!$B$3,2),0)</f>
        <v>0</v>
      </c>
      <c r="O1320" s="53">
        <f t="shared" si="183"/>
        <v>802.86</v>
      </c>
    </row>
    <row r="1321" spans="1:15" ht="25.5" customHeight="1">
      <c r="A1321" s="131" t="s">
        <v>1367</v>
      </c>
      <c r="B1321" s="132"/>
      <c r="C1321" s="132"/>
      <c r="D1321" s="132"/>
      <c r="E1321" s="132"/>
      <c r="F1321" s="132"/>
      <c r="G1321" s="132"/>
      <c r="H1321" s="132"/>
      <c r="I1321" s="132"/>
      <c r="J1321" s="132"/>
      <c r="K1321" s="132"/>
      <c r="L1321" s="132"/>
      <c r="M1321" s="132"/>
      <c r="N1321" s="132"/>
      <c r="O1321" s="132"/>
    </row>
    <row r="1322" spans="1:15">
      <c r="A1322" s="48">
        <v>30725011</v>
      </c>
      <c r="B1322" s="48" t="s">
        <v>1368</v>
      </c>
      <c r="C1322" s="49">
        <v>1</v>
      </c>
      <c r="D1322" s="50" t="s">
        <v>305</v>
      </c>
      <c r="E1322" s="51"/>
      <c r="F1322" s="52">
        <v>2</v>
      </c>
      <c r="G1322" s="52">
        <v>5</v>
      </c>
      <c r="H1322" s="52"/>
      <c r="I1322" s="52"/>
      <c r="J1322" s="52"/>
      <c r="K1322" s="53">
        <f t="shared" ref="K1322:K1337" si="184">VLOOKUP(D1322,Porte2026Geral,24,FALSE)</f>
        <v>802.86</v>
      </c>
      <c r="L1322" s="53">
        <f t="shared" ref="L1322:L1337" si="185">ROUND(C1322*K1322,2)</f>
        <v>802.86</v>
      </c>
      <c r="M1322" s="53">
        <f>IF(E1322&gt;0,ROUND(E1322*UCO!$A$14,2),0)</f>
        <v>0</v>
      </c>
      <c r="N1322" s="53">
        <f>IF(I1322&gt;0,ROUND(I1322*Filme!$B$3,2),0)</f>
        <v>0</v>
      </c>
      <c r="O1322" s="53">
        <f t="shared" ref="O1322:O1337" si="186">ROUND(L1322+M1322+N1322,2)</f>
        <v>802.86</v>
      </c>
    </row>
    <row r="1323" spans="1:15">
      <c r="A1323" s="48">
        <v>30725020</v>
      </c>
      <c r="B1323" s="48" t="s">
        <v>1369</v>
      </c>
      <c r="C1323" s="49">
        <v>1</v>
      </c>
      <c r="D1323" s="50" t="s">
        <v>382</v>
      </c>
      <c r="E1323" s="51"/>
      <c r="F1323" s="52">
        <v>2</v>
      </c>
      <c r="G1323" s="52">
        <v>4</v>
      </c>
      <c r="H1323" s="52"/>
      <c r="I1323" s="52"/>
      <c r="J1323" s="52"/>
      <c r="K1323" s="53">
        <f t="shared" si="184"/>
        <v>766.81</v>
      </c>
      <c r="L1323" s="53">
        <f t="shared" si="185"/>
        <v>766.81</v>
      </c>
      <c r="M1323" s="53">
        <f>IF(E1323&gt;0,ROUND(E1323*UCO!$A$14,2),0)</f>
        <v>0</v>
      </c>
      <c r="N1323" s="53">
        <f>IF(I1323&gt;0,ROUND(I1323*Filme!$B$3,2),0)</f>
        <v>0</v>
      </c>
      <c r="O1323" s="53">
        <f t="shared" si="186"/>
        <v>766.81</v>
      </c>
    </row>
    <row r="1324" spans="1:15">
      <c r="A1324" s="48">
        <v>30725038</v>
      </c>
      <c r="B1324" s="48" t="s">
        <v>1370</v>
      </c>
      <c r="C1324" s="49">
        <v>1</v>
      </c>
      <c r="D1324" s="50" t="s">
        <v>305</v>
      </c>
      <c r="E1324" s="51"/>
      <c r="F1324" s="52">
        <v>2</v>
      </c>
      <c r="G1324" s="52">
        <v>3</v>
      </c>
      <c r="H1324" s="52"/>
      <c r="I1324" s="52"/>
      <c r="J1324" s="52"/>
      <c r="K1324" s="53">
        <f t="shared" si="184"/>
        <v>802.86</v>
      </c>
      <c r="L1324" s="53">
        <f t="shared" si="185"/>
        <v>802.86</v>
      </c>
      <c r="M1324" s="53">
        <f>IF(E1324&gt;0,ROUND(E1324*UCO!$A$14,2),0)</f>
        <v>0</v>
      </c>
      <c r="N1324" s="53">
        <f>IF(I1324&gt;0,ROUND(I1324*Filme!$B$3,2),0)</f>
        <v>0</v>
      </c>
      <c r="O1324" s="53">
        <f t="shared" si="186"/>
        <v>802.86</v>
      </c>
    </row>
    <row r="1325" spans="1:15">
      <c r="A1325" s="48">
        <v>30725046</v>
      </c>
      <c r="B1325" s="48" t="s">
        <v>1371</v>
      </c>
      <c r="C1325" s="49">
        <v>1</v>
      </c>
      <c r="D1325" s="50" t="s">
        <v>70</v>
      </c>
      <c r="E1325" s="51"/>
      <c r="F1325" s="52">
        <v>1</v>
      </c>
      <c r="G1325" s="52">
        <v>1</v>
      </c>
      <c r="H1325" s="52"/>
      <c r="I1325" s="52"/>
      <c r="J1325" s="52"/>
      <c r="K1325" s="53">
        <f t="shared" si="184"/>
        <v>209.71</v>
      </c>
      <c r="L1325" s="53">
        <f t="shared" si="185"/>
        <v>209.71</v>
      </c>
      <c r="M1325" s="53">
        <f>IF(E1325&gt;0,ROUND(E1325*UCO!$A$14,2),0)</f>
        <v>0</v>
      </c>
      <c r="N1325" s="53">
        <f>IF(I1325&gt;0,ROUND(I1325*Filme!$B$3,2),0)</f>
        <v>0</v>
      </c>
      <c r="O1325" s="53">
        <f t="shared" si="186"/>
        <v>209.71</v>
      </c>
    </row>
    <row r="1326" spans="1:15">
      <c r="A1326" s="48">
        <v>30725054</v>
      </c>
      <c r="B1326" s="48" t="s">
        <v>1372</v>
      </c>
      <c r="C1326" s="49">
        <v>1</v>
      </c>
      <c r="D1326" s="50" t="s">
        <v>305</v>
      </c>
      <c r="E1326" s="51"/>
      <c r="F1326" s="52">
        <v>2</v>
      </c>
      <c r="G1326" s="52">
        <v>4</v>
      </c>
      <c r="H1326" s="52"/>
      <c r="I1326" s="52"/>
      <c r="J1326" s="52"/>
      <c r="K1326" s="53">
        <f t="shared" si="184"/>
        <v>802.86</v>
      </c>
      <c r="L1326" s="53">
        <f t="shared" si="185"/>
        <v>802.86</v>
      </c>
      <c r="M1326" s="53">
        <f>IF(E1326&gt;0,ROUND(E1326*UCO!$A$14,2),0)</f>
        <v>0</v>
      </c>
      <c r="N1326" s="53">
        <f>IF(I1326&gt;0,ROUND(I1326*Filme!$B$3,2),0)</f>
        <v>0</v>
      </c>
      <c r="O1326" s="53">
        <f t="shared" si="186"/>
        <v>802.86</v>
      </c>
    </row>
    <row r="1327" spans="1:15">
      <c r="A1327" s="48">
        <v>30725062</v>
      </c>
      <c r="B1327" s="48" t="s">
        <v>1373</v>
      </c>
      <c r="C1327" s="49">
        <v>1</v>
      </c>
      <c r="D1327" s="50" t="s">
        <v>53</v>
      </c>
      <c r="E1327" s="51"/>
      <c r="F1327" s="52">
        <v>1</v>
      </c>
      <c r="G1327" s="52">
        <v>1</v>
      </c>
      <c r="H1327" s="52"/>
      <c r="I1327" s="52"/>
      <c r="J1327" s="52"/>
      <c r="K1327" s="53">
        <f t="shared" si="184"/>
        <v>144.19999999999999</v>
      </c>
      <c r="L1327" s="53">
        <f t="shared" si="185"/>
        <v>144.19999999999999</v>
      </c>
      <c r="M1327" s="53">
        <f>IF(E1327&gt;0,ROUND(E1327*UCO!$A$14,2),0)</f>
        <v>0</v>
      </c>
      <c r="N1327" s="53">
        <f>IF(I1327&gt;0,ROUND(I1327*Filme!$B$3,2),0)</f>
        <v>0</v>
      </c>
      <c r="O1327" s="53">
        <f t="shared" si="186"/>
        <v>144.19999999999999</v>
      </c>
    </row>
    <row r="1328" spans="1:15">
      <c r="A1328" s="48">
        <v>30725070</v>
      </c>
      <c r="B1328" s="48" t="s">
        <v>1374</v>
      </c>
      <c r="C1328" s="49">
        <v>1</v>
      </c>
      <c r="D1328" s="50" t="s">
        <v>339</v>
      </c>
      <c r="E1328" s="51"/>
      <c r="F1328" s="52">
        <v>2</v>
      </c>
      <c r="G1328" s="52">
        <v>4</v>
      </c>
      <c r="H1328" s="52"/>
      <c r="I1328" s="52"/>
      <c r="J1328" s="52"/>
      <c r="K1328" s="53">
        <f t="shared" si="184"/>
        <v>909.36</v>
      </c>
      <c r="L1328" s="53">
        <f t="shared" si="185"/>
        <v>909.36</v>
      </c>
      <c r="M1328" s="53">
        <f>IF(E1328&gt;0,ROUND(E1328*UCO!$A$14,2),0)</f>
        <v>0</v>
      </c>
      <c r="N1328" s="53">
        <f>IF(I1328&gt;0,ROUND(I1328*Filme!$B$3,2),0)</f>
        <v>0</v>
      </c>
      <c r="O1328" s="53">
        <f t="shared" si="186"/>
        <v>909.36</v>
      </c>
    </row>
    <row r="1329" spans="1:15">
      <c r="A1329" s="48">
        <v>30725089</v>
      </c>
      <c r="B1329" s="48" t="s">
        <v>1375</v>
      </c>
      <c r="C1329" s="49">
        <v>1</v>
      </c>
      <c r="D1329" s="50" t="s">
        <v>382</v>
      </c>
      <c r="E1329" s="51"/>
      <c r="F1329" s="52">
        <v>2</v>
      </c>
      <c r="G1329" s="52">
        <v>4</v>
      </c>
      <c r="H1329" s="52"/>
      <c r="I1329" s="52"/>
      <c r="J1329" s="52"/>
      <c r="K1329" s="53">
        <f t="shared" si="184"/>
        <v>766.81</v>
      </c>
      <c r="L1329" s="53">
        <f t="shared" si="185"/>
        <v>766.81</v>
      </c>
      <c r="M1329" s="53">
        <f>IF(E1329&gt;0,ROUND(E1329*UCO!$A$14,2),0)</f>
        <v>0</v>
      </c>
      <c r="N1329" s="53">
        <f>IF(I1329&gt;0,ROUND(I1329*Filme!$B$3,2),0)</f>
        <v>0</v>
      </c>
      <c r="O1329" s="53">
        <f t="shared" si="186"/>
        <v>766.81</v>
      </c>
    </row>
    <row r="1330" spans="1:15">
      <c r="A1330" s="48">
        <v>30725097</v>
      </c>
      <c r="B1330" s="48" t="s">
        <v>1376</v>
      </c>
      <c r="C1330" s="49">
        <v>1</v>
      </c>
      <c r="D1330" s="50" t="s">
        <v>72</v>
      </c>
      <c r="E1330" s="51"/>
      <c r="F1330" s="52">
        <v>1</v>
      </c>
      <c r="G1330" s="52">
        <v>2</v>
      </c>
      <c r="H1330" s="52"/>
      <c r="I1330" s="52"/>
      <c r="J1330" s="52"/>
      <c r="K1330" s="53">
        <f t="shared" si="184"/>
        <v>309.68</v>
      </c>
      <c r="L1330" s="53">
        <f t="shared" si="185"/>
        <v>309.68</v>
      </c>
      <c r="M1330" s="53">
        <f>IF(E1330&gt;0,ROUND(E1330*UCO!$A$14,2),0)</f>
        <v>0</v>
      </c>
      <c r="N1330" s="53">
        <f>IF(I1330&gt;0,ROUND(I1330*Filme!$B$3,2),0)</f>
        <v>0</v>
      </c>
      <c r="O1330" s="53">
        <f t="shared" si="186"/>
        <v>309.68</v>
      </c>
    </row>
    <row r="1331" spans="1:15">
      <c r="A1331" s="48">
        <v>30725100</v>
      </c>
      <c r="B1331" s="48" t="s">
        <v>1377</v>
      </c>
      <c r="C1331" s="49">
        <v>1</v>
      </c>
      <c r="D1331" s="50" t="s">
        <v>53</v>
      </c>
      <c r="E1331" s="51"/>
      <c r="F1331" s="52"/>
      <c r="G1331" s="52">
        <v>0</v>
      </c>
      <c r="H1331" s="52"/>
      <c r="I1331" s="52"/>
      <c r="J1331" s="52"/>
      <c r="K1331" s="53">
        <f t="shared" si="184"/>
        <v>144.19999999999999</v>
      </c>
      <c r="L1331" s="53">
        <f t="shared" si="185"/>
        <v>144.19999999999999</v>
      </c>
      <c r="M1331" s="53">
        <f>IF(E1331&gt;0,ROUND(E1331*UCO!$A$14,2),0)</f>
        <v>0</v>
      </c>
      <c r="N1331" s="53">
        <f>IF(I1331&gt;0,ROUND(I1331*Filme!$B$3,2),0)</f>
        <v>0</v>
      </c>
      <c r="O1331" s="53">
        <f t="shared" si="186"/>
        <v>144.19999999999999</v>
      </c>
    </row>
    <row r="1332" spans="1:15">
      <c r="A1332" s="48">
        <v>30725119</v>
      </c>
      <c r="B1332" s="48" t="s">
        <v>1378</v>
      </c>
      <c r="C1332" s="49">
        <v>1</v>
      </c>
      <c r="D1332" s="50" t="s">
        <v>72</v>
      </c>
      <c r="E1332" s="51"/>
      <c r="F1332" s="52">
        <v>1</v>
      </c>
      <c r="G1332" s="52">
        <v>2</v>
      </c>
      <c r="H1332" s="52"/>
      <c r="I1332" s="52"/>
      <c r="J1332" s="52"/>
      <c r="K1332" s="53">
        <f t="shared" si="184"/>
        <v>309.68</v>
      </c>
      <c r="L1332" s="53">
        <f t="shared" si="185"/>
        <v>309.68</v>
      </c>
      <c r="M1332" s="53">
        <f>IF(E1332&gt;0,ROUND(E1332*UCO!$A$14,2),0)</f>
        <v>0</v>
      </c>
      <c r="N1332" s="53">
        <f>IF(I1332&gt;0,ROUND(I1332*Filme!$B$3,2),0)</f>
        <v>0</v>
      </c>
      <c r="O1332" s="53">
        <f t="shared" si="186"/>
        <v>309.68</v>
      </c>
    </row>
    <row r="1333" spans="1:15">
      <c r="A1333" s="48">
        <v>30725127</v>
      </c>
      <c r="B1333" s="48" t="s">
        <v>1379</v>
      </c>
      <c r="C1333" s="49">
        <v>1</v>
      </c>
      <c r="D1333" s="50" t="s">
        <v>305</v>
      </c>
      <c r="E1333" s="51"/>
      <c r="F1333" s="52">
        <v>2</v>
      </c>
      <c r="G1333" s="52">
        <v>5</v>
      </c>
      <c r="H1333" s="52"/>
      <c r="I1333" s="52"/>
      <c r="J1333" s="52"/>
      <c r="K1333" s="53">
        <f t="shared" si="184"/>
        <v>802.86</v>
      </c>
      <c r="L1333" s="53">
        <f t="shared" si="185"/>
        <v>802.86</v>
      </c>
      <c r="M1333" s="53">
        <f>IF(E1333&gt;0,ROUND(E1333*UCO!$A$14,2),0)</f>
        <v>0</v>
      </c>
      <c r="N1333" s="53">
        <f>IF(I1333&gt;0,ROUND(I1333*Filme!$B$3,2),0)</f>
        <v>0</v>
      </c>
      <c r="O1333" s="53">
        <f t="shared" si="186"/>
        <v>802.86</v>
      </c>
    </row>
    <row r="1334" spans="1:15">
      <c r="A1334" s="48">
        <v>30725135</v>
      </c>
      <c r="B1334" s="48" t="s">
        <v>1380</v>
      </c>
      <c r="C1334" s="49">
        <v>1</v>
      </c>
      <c r="D1334" s="50" t="s">
        <v>305</v>
      </c>
      <c r="E1334" s="51"/>
      <c r="F1334" s="52">
        <v>2</v>
      </c>
      <c r="G1334" s="52">
        <v>4</v>
      </c>
      <c r="H1334" s="52"/>
      <c r="I1334" s="52"/>
      <c r="J1334" s="52"/>
      <c r="K1334" s="53">
        <f t="shared" si="184"/>
        <v>802.86</v>
      </c>
      <c r="L1334" s="53">
        <f t="shared" si="185"/>
        <v>802.86</v>
      </c>
      <c r="M1334" s="53">
        <f>IF(E1334&gt;0,ROUND(E1334*UCO!$A$14,2),0)</f>
        <v>0</v>
      </c>
      <c r="N1334" s="53">
        <f>IF(I1334&gt;0,ROUND(I1334*Filme!$B$3,2),0)</f>
        <v>0</v>
      </c>
      <c r="O1334" s="53">
        <f t="shared" si="186"/>
        <v>802.86</v>
      </c>
    </row>
    <row r="1335" spans="1:15">
      <c r="A1335" s="48">
        <v>30725143</v>
      </c>
      <c r="B1335" s="48" t="s">
        <v>1381</v>
      </c>
      <c r="C1335" s="49">
        <v>1</v>
      </c>
      <c r="D1335" s="50" t="s">
        <v>331</v>
      </c>
      <c r="E1335" s="51"/>
      <c r="F1335" s="52">
        <v>2</v>
      </c>
      <c r="G1335" s="52">
        <v>4</v>
      </c>
      <c r="H1335" s="52"/>
      <c r="I1335" s="52"/>
      <c r="J1335" s="52"/>
      <c r="K1335" s="53">
        <f t="shared" si="184"/>
        <v>1091.25</v>
      </c>
      <c r="L1335" s="53">
        <f t="shared" si="185"/>
        <v>1091.25</v>
      </c>
      <c r="M1335" s="53">
        <f>IF(E1335&gt;0,ROUND(E1335*UCO!$A$14,2),0)</f>
        <v>0</v>
      </c>
      <c r="N1335" s="53">
        <f>IF(I1335&gt;0,ROUND(I1335*Filme!$B$3,2),0)</f>
        <v>0</v>
      </c>
      <c r="O1335" s="53">
        <f t="shared" si="186"/>
        <v>1091.25</v>
      </c>
    </row>
    <row r="1336" spans="1:15">
      <c r="A1336" s="48">
        <v>30725151</v>
      </c>
      <c r="B1336" s="48" t="s">
        <v>1382</v>
      </c>
      <c r="C1336" s="49">
        <v>1</v>
      </c>
      <c r="D1336" s="50" t="s">
        <v>331</v>
      </c>
      <c r="E1336" s="51"/>
      <c r="F1336" s="52">
        <v>2</v>
      </c>
      <c r="G1336" s="52">
        <v>5</v>
      </c>
      <c r="H1336" s="52"/>
      <c r="I1336" s="52"/>
      <c r="J1336" s="52"/>
      <c r="K1336" s="53">
        <f t="shared" si="184"/>
        <v>1091.25</v>
      </c>
      <c r="L1336" s="53">
        <f t="shared" si="185"/>
        <v>1091.25</v>
      </c>
      <c r="M1336" s="53">
        <f>IF(E1336&gt;0,ROUND(E1336*UCO!$A$14,2),0)</f>
        <v>0</v>
      </c>
      <c r="N1336" s="53">
        <f>IF(I1336&gt;0,ROUND(I1336*Filme!$B$3,2),0)</f>
        <v>0</v>
      </c>
      <c r="O1336" s="53">
        <f t="shared" si="186"/>
        <v>1091.25</v>
      </c>
    </row>
    <row r="1337" spans="1:15">
      <c r="A1337" s="48">
        <v>30725160</v>
      </c>
      <c r="B1337" s="48" t="s">
        <v>1217</v>
      </c>
      <c r="C1337" s="49">
        <v>1</v>
      </c>
      <c r="D1337" s="50" t="s">
        <v>382</v>
      </c>
      <c r="E1337" s="51"/>
      <c r="F1337" s="52">
        <v>2</v>
      </c>
      <c r="G1337" s="52">
        <v>4</v>
      </c>
      <c r="H1337" s="52"/>
      <c r="I1337" s="52"/>
      <c r="J1337" s="52"/>
      <c r="K1337" s="53">
        <f t="shared" si="184"/>
        <v>766.81</v>
      </c>
      <c r="L1337" s="53">
        <f t="shared" si="185"/>
        <v>766.81</v>
      </c>
      <c r="M1337" s="53">
        <f>IF(E1337&gt;0,ROUND(E1337*UCO!$A$14,2),0)</f>
        <v>0</v>
      </c>
      <c r="N1337" s="53">
        <f>IF(I1337&gt;0,ROUND(I1337*Filme!$B$3,2),0)</f>
        <v>0</v>
      </c>
      <c r="O1337" s="53">
        <f t="shared" si="186"/>
        <v>766.81</v>
      </c>
    </row>
    <row r="1338" spans="1:15" ht="30" customHeight="1">
      <c r="A1338" s="131" t="s">
        <v>1383</v>
      </c>
      <c r="B1338" s="132"/>
      <c r="C1338" s="132"/>
      <c r="D1338" s="132"/>
      <c r="E1338" s="132"/>
      <c r="F1338" s="132"/>
      <c r="G1338" s="132"/>
      <c r="H1338" s="132"/>
      <c r="I1338" s="132"/>
      <c r="J1338" s="132"/>
      <c r="K1338" s="132"/>
      <c r="L1338" s="132"/>
      <c r="M1338" s="132"/>
      <c r="N1338" s="132"/>
      <c r="O1338" s="132"/>
    </row>
    <row r="1339" spans="1:15">
      <c r="A1339" s="48">
        <v>30726018</v>
      </c>
      <c r="B1339" s="48" t="s">
        <v>1339</v>
      </c>
      <c r="C1339" s="49">
        <v>1</v>
      </c>
      <c r="D1339" s="50" t="s">
        <v>241</v>
      </c>
      <c r="E1339" s="51"/>
      <c r="F1339" s="52">
        <v>1</v>
      </c>
      <c r="G1339" s="52">
        <v>3</v>
      </c>
      <c r="H1339" s="52"/>
      <c r="I1339" s="52"/>
      <c r="J1339" s="52"/>
      <c r="K1339" s="53">
        <f t="shared" ref="K1339:K1368" si="187">VLOOKUP(D1339,Porte2026Geral,24,FALSE)</f>
        <v>542.33000000000004</v>
      </c>
      <c r="L1339" s="53">
        <f t="shared" ref="L1339:L1368" si="188">ROUND(C1339*K1339,2)</f>
        <v>542.33000000000004</v>
      </c>
      <c r="M1339" s="53">
        <f>IF(E1339&gt;0,ROUND(E1339*UCO!$A$14,2),0)</f>
        <v>0</v>
      </c>
      <c r="N1339" s="53">
        <f>IF(I1339&gt;0,ROUND(I1339*Filme!$B$3,2),0)</f>
        <v>0</v>
      </c>
      <c r="O1339" s="53">
        <f t="shared" ref="O1339:O1368" si="189">ROUND(L1339+M1339+N1339,2)</f>
        <v>542.33000000000004</v>
      </c>
    </row>
    <row r="1340" spans="1:15">
      <c r="A1340" s="48">
        <v>30726026</v>
      </c>
      <c r="B1340" s="48" t="s">
        <v>1384</v>
      </c>
      <c r="C1340" s="49">
        <v>1</v>
      </c>
      <c r="D1340" s="50" t="s">
        <v>382</v>
      </c>
      <c r="E1340" s="51"/>
      <c r="F1340" s="52">
        <v>2</v>
      </c>
      <c r="G1340" s="52">
        <v>4</v>
      </c>
      <c r="H1340" s="52"/>
      <c r="I1340" s="52"/>
      <c r="J1340" s="52"/>
      <c r="K1340" s="53">
        <f t="shared" si="187"/>
        <v>766.81</v>
      </c>
      <c r="L1340" s="53">
        <f t="shared" si="188"/>
        <v>766.81</v>
      </c>
      <c r="M1340" s="53">
        <f>IF(E1340&gt;0,ROUND(E1340*UCO!$A$14,2),0)</f>
        <v>0</v>
      </c>
      <c r="N1340" s="53">
        <f>IF(I1340&gt;0,ROUND(I1340*Filme!$B$3,2),0)</f>
        <v>0</v>
      </c>
      <c r="O1340" s="53">
        <f t="shared" si="189"/>
        <v>766.81</v>
      </c>
    </row>
    <row r="1341" spans="1:15">
      <c r="A1341" s="48">
        <v>30726034</v>
      </c>
      <c r="B1341" s="48" t="s">
        <v>1385</v>
      </c>
      <c r="C1341" s="49">
        <v>1</v>
      </c>
      <c r="D1341" s="50" t="s">
        <v>433</v>
      </c>
      <c r="E1341" s="51"/>
      <c r="F1341" s="52">
        <v>2</v>
      </c>
      <c r="G1341" s="52">
        <v>6</v>
      </c>
      <c r="H1341" s="52"/>
      <c r="I1341" s="52"/>
      <c r="J1341" s="52"/>
      <c r="K1341" s="53">
        <f t="shared" si="187"/>
        <v>1269.81</v>
      </c>
      <c r="L1341" s="53">
        <f t="shared" si="188"/>
        <v>1269.81</v>
      </c>
      <c r="M1341" s="53">
        <f>IF(E1341&gt;0,ROUND(E1341*UCO!$A$14,2),0)</f>
        <v>0</v>
      </c>
      <c r="N1341" s="53">
        <f>IF(I1341&gt;0,ROUND(I1341*Filme!$B$3,2),0)</f>
        <v>0</v>
      </c>
      <c r="O1341" s="53">
        <f t="shared" si="189"/>
        <v>1269.81</v>
      </c>
    </row>
    <row r="1342" spans="1:15">
      <c r="A1342" s="48">
        <v>30726042</v>
      </c>
      <c r="B1342" s="48" t="s">
        <v>1226</v>
      </c>
      <c r="C1342" s="49">
        <v>1</v>
      </c>
      <c r="D1342" s="50" t="s">
        <v>241</v>
      </c>
      <c r="E1342" s="51"/>
      <c r="F1342" s="52">
        <v>1</v>
      </c>
      <c r="G1342" s="52">
        <v>2</v>
      </c>
      <c r="H1342" s="52"/>
      <c r="I1342" s="52"/>
      <c r="J1342" s="52"/>
      <c r="K1342" s="53">
        <f t="shared" si="187"/>
        <v>542.33000000000004</v>
      </c>
      <c r="L1342" s="53">
        <f t="shared" si="188"/>
        <v>542.33000000000004</v>
      </c>
      <c r="M1342" s="53">
        <f>IF(E1342&gt;0,ROUND(E1342*UCO!$A$14,2),0)</f>
        <v>0</v>
      </c>
      <c r="N1342" s="53">
        <f>IF(I1342&gt;0,ROUND(I1342*Filme!$B$3,2),0)</f>
        <v>0</v>
      </c>
      <c r="O1342" s="53">
        <f t="shared" si="189"/>
        <v>542.33000000000004</v>
      </c>
    </row>
    <row r="1343" spans="1:15">
      <c r="A1343" s="48">
        <v>30726050</v>
      </c>
      <c r="B1343" s="48" t="s">
        <v>1386</v>
      </c>
      <c r="C1343" s="49">
        <v>1</v>
      </c>
      <c r="D1343" s="50" t="s">
        <v>70</v>
      </c>
      <c r="E1343" s="51"/>
      <c r="F1343" s="52">
        <v>1</v>
      </c>
      <c r="G1343" s="52">
        <v>2</v>
      </c>
      <c r="H1343" s="52"/>
      <c r="I1343" s="52"/>
      <c r="J1343" s="52"/>
      <c r="K1343" s="53">
        <f t="shared" si="187"/>
        <v>209.71</v>
      </c>
      <c r="L1343" s="53">
        <f t="shared" si="188"/>
        <v>209.71</v>
      </c>
      <c r="M1343" s="53">
        <f>IF(E1343&gt;0,ROUND(E1343*UCO!$A$14,2),0)</f>
        <v>0</v>
      </c>
      <c r="N1343" s="53">
        <f>IF(I1343&gt;0,ROUND(I1343*Filme!$B$3,2),0)</f>
        <v>0</v>
      </c>
      <c r="O1343" s="53">
        <f t="shared" si="189"/>
        <v>209.71</v>
      </c>
    </row>
    <row r="1344" spans="1:15">
      <c r="A1344" s="48">
        <v>30726069</v>
      </c>
      <c r="B1344" s="48" t="s">
        <v>1387</v>
      </c>
      <c r="C1344" s="49">
        <v>1</v>
      </c>
      <c r="D1344" s="50" t="s">
        <v>305</v>
      </c>
      <c r="E1344" s="51"/>
      <c r="F1344" s="52">
        <v>2</v>
      </c>
      <c r="G1344" s="52">
        <v>3</v>
      </c>
      <c r="H1344" s="52"/>
      <c r="I1344" s="52"/>
      <c r="J1344" s="52"/>
      <c r="K1344" s="53">
        <f t="shared" si="187"/>
        <v>802.86</v>
      </c>
      <c r="L1344" s="53">
        <f t="shared" si="188"/>
        <v>802.86</v>
      </c>
      <c r="M1344" s="53">
        <f>IF(E1344&gt;0,ROUND(E1344*UCO!$A$14,2),0)</f>
        <v>0</v>
      </c>
      <c r="N1344" s="53">
        <f>IF(I1344&gt;0,ROUND(I1344*Filme!$B$3,2),0)</f>
        <v>0</v>
      </c>
      <c r="O1344" s="53">
        <f t="shared" si="189"/>
        <v>802.86</v>
      </c>
    </row>
    <row r="1345" spans="1:15">
      <c r="A1345" s="48">
        <v>30726077</v>
      </c>
      <c r="B1345" s="48" t="s">
        <v>1388</v>
      </c>
      <c r="C1345" s="49">
        <v>1</v>
      </c>
      <c r="D1345" s="50" t="s">
        <v>382</v>
      </c>
      <c r="E1345" s="51"/>
      <c r="F1345" s="52">
        <v>1</v>
      </c>
      <c r="G1345" s="52">
        <v>3</v>
      </c>
      <c r="H1345" s="52"/>
      <c r="I1345" s="52"/>
      <c r="J1345" s="52"/>
      <c r="K1345" s="53">
        <f t="shared" si="187"/>
        <v>766.81</v>
      </c>
      <c r="L1345" s="53">
        <f t="shared" si="188"/>
        <v>766.81</v>
      </c>
      <c r="M1345" s="53">
        <f>IF(E1345&gt;0,ROUND(E1345*UCO!$A$14,2),0)</f>
        <v>0</v>
      </c>
      <c r="N1345" s="53">
        <f>IF(I1345&gt;0,ROUND(I1345*Filme!$B$3,2),0)</f>
        <v>0</v>
      </c>
      <c r="O1345" s="53">
        <f t="shared" si="189"/>
        <v>766.81</v>
      </c>
    </row>
    <row r="1346" spans="1:15">
      <c r="A1346" s="48">
        <v>30726085</v>
      </c>
      <c r="B1346" s="48" t="s">
        <v>1389</v>
      </c>
      <c r="C1346" s="49">
        <v>1</v>
      </c>
      <c r="D1346" s="50" t="s">
        <v>137</v>
      </c>
      <c r="E1346" s="51"/>
      <c r="F1346" s="52"/>
      <c r="G1346" s="52">
        <v>0</v>
      </c>
      <c r="H1346" s="52"/>
      <c r="I1346" s="52"/>
      <c r="J1346" s="52"/>
      <c r="K1346" s="53">
        <f t="shared" si="187"/>
        <v>104.87</v>
      </c>
      <c r="L1346" s="53">
        <f t="shared" si="188"/>
        <v>104.87</v>
      </c>
      <c r="M1346" s="53">
        <f>IF(E1346&gt;0,ROUND(E1346*UCO!$A$14,2),0)</f>
        <v>0</v>
      </c>
      <c r="N1346" s="53">
        <f>IF(I1346&gt;0,ROUND(I1346*Filme!$B$3,2),0)</f>
        <v>0</v>
      </c>
      <c r="O1346" s="53">
        <f t="shared" si="189"/>
        <v>104.87</v>
      </c>
    </row>
    <row r="1347" spans="1:15">
      <c r="A1347" s="48">
        <v>30726093</v>
      </c>
      <c r="B1347" s="48" t="s">
        <v>1390</v>
      </c>
      <c r="C1347" s="49">
        <v>1</v>
      </c>
      <c r="D1347" s="50" t="s">
        <v>53</v>
      </c>
      <c r="E1347" s="51"/>
      <c r="F1347" s="52">
        <v>1</v>
      </c>
      <c r="G1347" s="52">
        <v>1</v>
      </c>
      <c r="H1347" s="52"/>
      <c r="I1347" s="52"/>
      <c r="J1347" s="52"/>
      <c r="K1347" s="53">
        <f t="shared" si="187"/>
        <v>144.19999999999999</v>
      </c>
      <c r="L1347" s="53">
        <f t="shared" si="188"/>
        <v>144.19999999999999</v>
      </c>
      <c r="M1347" s="53">
        <f>IF(E1347&gt;0,ROUND(E1347*UCO!$A$14,2),0)</f>
        <v>0</v>
      </c>
      <c r="N1347" s="53">
        <f>IF(I1347&gt;0,ROUND(I1347*Filme!$B$3,2),0)</f>
        <v>0</v>
      </c>
      <c r="O1347" s="53">
        <f t="shared" si="189"/>
        <v>144.19999999999999</v>
      </c>
    </row>
    <row r="1348" spans="1:15">
      <c r="A1348" s="48">
        <v>30726107</v>
      </c>
      <c r="B1348" s="48" t="s">
        <v>1391</v>
      </c>
      <c r="C1348" s="49">
        <v>1</v>
      </c>
      <c r="D1348" s="50" t="s">
        <v>596</v>
      </c>
      <c r="E1348" s="51"/>
      <c r="F1348" s="52">
        <v>1</v>
      </c>
      <c r="G1348" s="52">
        <v>3</v>
      </c>
      <c r="H1348" s="52"/>
      <c r="I1348" s="52"/>
      <c r="J1348" s="52"/>
      <c r="K1348" s="53">
        <f t="shared" si="187"/>
        <v>599.66</v>
      </c>
      <c r="L1348" s="53">
        <f t="shared" si="188"/>
        <v>599.66</v>
      </c>
      <c r="M1348" s="53">
        <f>IF(E1348&gt;0,ROUND(E1348*UCO!$A$14,2),0)</f>
        <v>0</v>
      </c>
      <c r="N1348" s="53">
        <f>IF(I1348&gt;0,ROUND(I1348*Filme!$B$3,2),0)</f>
        <v>0</v>
      </c>
      <c r="O1348" s="53">
        <f t="shared" si="189"/>
        <v>599.66</v>
      </c>
    </row>
    <row r="1349" spans="1:15">
      <c r="A1349" s="48">
        <v>30726115</v>
      </c>
      <c r="B1349" s="48" t="s">
        <v>1392</v>
      </c>
      <c r="C1349" s="49">
        <v>1</v>
      </c>
      <c r="D1349" s="50" t="s">
        <v>137</v>
      </c>
      <c r="E1349" s="51"/>
      <c r="F1349" s="52">
        <v>1</v>
      </c>
      <c r="G1349" s="52">
        <v>2</v>
      </c>
      <c r="H1349" s="52"/>
      <c r="I1349" s="52"/>
      <c r="J1349" s="52"/>
      <c r="K1349" s="53">
        <f t="shared" si="187"/>
        <v>104.87</v>
      </c>
      <c r="L1349" s="53">
        <f t="shared" si="188"/>
        <v>104.87</v>
      </c>
      <c r="M1349" s="53">
        <f>IF(E1349&gt;0,ROUND(E1349*UCO!$A$14,2),0)</f>
        <v>0</v>
      </c>
      <c r="N1349" s="53">
        <f>IF(I1349&gt;0,ROUND(I1349*Filme!$B$3,2),0)</f>
        <v>0</v>
      </c>
      <c r="O1349" s="53">
        <f t="shared" si="189"/>
        <v>104.87</v>
      </c>
    </row>
    <row r="1350" spans="1:15">
      <c r="A1350" s="48">
        <v>30726123</v>
      </c>
      <c r="B1350" s="48" t="s">
        <v>1393</v>
      </c>
      <c r="C1350" s="49">
        <v>1</v>
      </c>
      <c r="D1350" s="50" t="s">
        <v>305</v>
      </c>
      <c r="E1350" s="51"/>
      <c r="F1350" s="52">
        <v>2</v>
      </c>
      <c r="G1350" s="52">
        <v>3</v>
      </c>
      <c r="H1350" s="52"/>
      <c r="I1350" s="52"/>
      <c r="J1350" s="52"/>
      <c r="K1350" s="53">
        <f t="shared" si="187"/>
        <v>802.86</v>
      </c>
      <c r="L1350" s="53">
        <f t="shared" si="188"/>
        <v>802.86</v>
      </c>
      <c r="M1350" s="53">
        <f>IF(E1350&gt;0,ROUND(E1350*UCO!$A$14,2),0)</f>
        <v>0</v>
      </c>
      <c r="N1350" s="53">
        <f>IF(I1350&gt;0,ROUND(I1350*Filme!$B$3,2),0)</f>
        <v>0</v>
      </c>
      <c r="O1350" s="53">
        <f t="shared" si="189"/>
        <v>802.86</v>
      </c>
    </row>
    <row r="1351" spans="1:15">
      <c r="A1351" s="48">
        <v>30726131</v>
      </c>
      <c r="B1351" s="48" t="s">
        <v>1394</v>
      </c>
      <c r="C1351" s="49">
        <v>1</v>
      </c>
      <c r="D1351" s="50" t="s">
        <v>305</v>
      </c>
      <c r="E1351" s="51"/>
      <c r="F1351" s="52">
        <v>2</v>
      </c>
      <c r="G1351" s="52">
        <v>4</v>
      </c>
      <c r="H1351" s="52"/>
      <c r="I1351" s="52"/>
      <c r="J1351" s="52"/>
      <c r="K1351" s="53">
        <f t="shared" si="187"/>
        <v>802.86</v>
      </c>
      <c r="L1351" s="53">
        <f t="shared" si="188"/>
        <v>802.86</v>
      </c>
      <c r="M1351" s="53">
        <f>IF(E1351&gt;0,ROUND(E1351*UCO!$A$14,2),0)</f>
        <v>0</v>
      </c>
      <c r="N1351" s="53">
        <f>IF(I1351&gt;0,ROUND(I1351*Filme!$B$3,2),0)</f>
        <v>0</v>
      </c>
      <c r="O1351" s="53">
        <f t="shared" si="189"/>
        <v>802.86</v>
      </c>
    </row>
    <row r="1352" spans="1:15">
      <c r="A1352" s="48">
        <v>30726140</v>
      </c>
      <c r="B1352" s="48" t="s">
        <v>1395</v>
      </c>
      <c r="C1352" s="49">
        <v>1</v>
      </c>
      <c r="D1352" s="50" t="s">
        <v>382</v>
      </c>
      <c r="E1352" s="51"/>
      <c r="F1352" s="52">
        <v>1</v>
      </c>
      <c r="G1352" s="52">
        <v>4</v>
      </c>
      <c r="H1352" s="52"/>
      <c r="I1352" s="52"/>
      <c r="J1352" s="52"/>
      <c r="K1352" s="53">
        <f t="shared" si="187"/>
        <v>766.81</v>
      </c>
      <c r="L1352" s="53">
        <f t="shared" si="188"/>
        <v>766.81</v>
      </c>
      <c r="M1352" s="53">
        <f>IF(E1352&gt;0,ROUND(E1352*UCO!$A$14,2),0)</f>
        <v>0</v>
      </c>
      <c r="N1352" s="53">
        <f>IF(I1352&gt;0,ROUND(I1352*Filme!$B$3,2),0)</f>
        <v>0</v>
      </c>
      <c r="O1352" s="53">
        <f t="shared" si="189"/>
        <v>766.81</v>
      </c>
    </row>
    <row r="1353" spans="1:15">
      <c r="A1353" s="48">
        <v>30726158</v>
      </c>
      <c r="B1353" s="48" t="s">
        <v>1396</v>
      </c>
      <c r="C1353" s="49">
        <v>1</v>
      </c>
      <c r="D1353" s="50" t="s">
        <v>382</v>
      </c>
      <c r="E1353" s="51"/>
      <c r="F1353" s="52">
        <v>2</v>
      </c>
      <c r="G1353" s="52">
        <v>5</v>
      </c>
      <c r="H1353" s="52"/>
      <c r="I1353" s="52"/>
      <c r="J1353" s="52"/>
      <c r="K1353" s="53">
        <f t="shared" si="187"/>
        <v>766.81</v>
      </c>
      <c r="L1353" s="53">
        <f t="shared" si="188"/>
        <v>766.81</v>
      </c>
      <c r="M1353" s="53">
        <f>IF(E1353&gt;0,ROUND(E1353*UCO!$A$14,2),0)</f>
        <v>0</v>
      </c>
      <c r="N1353" s="53">
        <f>IF(I1353&gt;0,ROUND(I1353*Filme!$B$3,2),0)</f>
        <v>0</v>
      </c>
      <c r="O1353" s="53">
        <f t="shared" si="189"/>
        <v>766.81</v>
      </c>
    </row>
    <row r="1354" spans="1:15">
      <c r="A1354" s="48">
        <v>30726166</v>
      </c>
      <c r="B1354" s="48" t="s">
        <v>1397</v>
      </c>
      <c r="C1354" s="49">
        <v>1</v>
      </c>
      <c r="D1354" s="50" t="s">
        <v>305</v>
      </c>
      <c r="E1354" s="51"/>
      <c r="F1354" s="52">
        <v>1</v>
      </c>
      <c r="G1354" s="52">
        <v>3</v>
      </c>
      <c r="H1354" s="52"/>
      <c r="I1354" s="52"/>
      <c r="J1354" s="52"/>
      <c r="K1354" s="53">
        <f t="shared" si="187"/>
        <v>802.86</v>
      </c>
      <c r="L1354" s="53">
        <f t="shared" si="188"/>
        <v>802.86</v>
      </c>
      <c r="M1354" s="53">
        <f>IF(E1354&gt;0,ROUND(E1354*UCO!$A$14,2),0)</f>
        <v>0</v>
      </c>
      <c r="N1354" s="53">
        <f>IF(I1354&gt;0,ROUND(I1354*Filme!$B$3,2),0)</f>
        <v>0</v>
      </c>
      <c r="O1354" s="53">
        <f t="shared" si="189"/>
        <v>802.86</v>
      </c>
    </row>
    <row r="1355" spans="1:15">
      <c r="A1355" s="48">
        <v>30726174</v>
      </c>
      <c r="B1355" s="48" t="s">
        <v>1398</v>
      </c>
      <c r="C1355" s="49">
        <v>1</v>
      </c>
      <c r="D1355" s="50" t="s">
        <v>137</v>
      </c>
      <c r="E1355" s="51"/>
      <c r="F1355" s="52">
        <v>1</v>
      </c>
      <c r="G1355" s="52">
        <v>1</v>
      </c>
      <c r="H1355" s="52"/>
      <c r="I1355" s="52"/>
      <c r="J1355" s="52"/>
      <c r="K1355" s="53">
        <f t="shared" si="187"/>
        <v>104.87</v>
      </c>
      <c r="L1355" s="53">
        <f t="shared" si="188"/>
        <v>104.87</v>
      </c>
      <c r="M1355" s="53">
        <f>IF(E1355&gt;0,ROUND(E1355*UCO!$A$14,2),0)</f>
        <v>0</v>
      </c>
      <c r="N1355" s="53">
        <f>IF(I1355&gt;0,ROUND(I1355*Filme!$B$3,2),0)</f>
        <v>0</v>
      </c>
      <c r="O1355" s="53">
        <f t="shared" si="189"/>
        <v>104.87</v>
      </c>
    </row>
    <row r="1356" spans="1:15">
      <c r="A1356" s="48">
        <v>30726182</v>
      </c>
      <c r="B1356" s="48" t="s">
        <v>1399</v>
      </c>
      <c r="C1356" s="49">
        <v>1</v>
      </c>
      <c r="D1356" s="50" t="s">
        <v>382</v>
      </c>
      <c r="E1356" s="51"/>
      <c r="F1356" s="52">
        <v>2</v>
      </c>
      <c r="G1356" s="52">
        <v>4</v>
      </c>
      <c r="H1356" s="52"/>
      <c r="I1356" s="52"/>
      <c r="J1356" s="52"/>
      <c r="K1356" s="53">
        <f t="shared" si="187"/>
        <v>766.81</v>
      </c>
      <c r="L1356" s="53">
        <f t="shared" si="188"/>
        <v>766.81</v>
      </c>
      <c r="M1356" s="53">
        <f>IF(E1356&gt;0,ROUND(E1356*UCO!$A$14,2),0)</f>
        <v>0</v>
      </c>
      <c r="N1356" s="53">
        <f>IF(I1356&gt;0,ROUND(I1356*Filme!$B$3,2),0)</f>
        <v>0</v>
      </c>
      <c r="O1356" s="53">
        <f t="shared" si="189"/>
        <v>766.81</v>
      </c>
    </row>
    <row r="1357" spans="1:15">
      <c r="A1357" s="48">
        <v>30726190</v>
      </c>
      <c r="B1357" s="48" t="s">
        <v>1400</v>
      </c>
      <c r="C1357" s="49">
        <v>1</v>
      </c>
      <c r="D1357" s="50" t="s">
        <v>335</v>
      </c>
      <c r="E1357" s="51"/>
      <c r="F1357" s="52">
        <v>2</v>
      </c>
      <c r="G1357" s="52">
        <v>3</v>
      </c>
      <c r="H1357" s="52"/>
      <c r="I1357" s="52"/>
      <c r="J1357" s="52"/>
      <c r="K1357" s="53">
        <f t="shared" si="187"/>
        <v>991.29</v>
      </c>
      <c r="L1357" s="53">
        <f t="shared" si="188"/>
        <v>991.29</v>
      </c>
      <c r="M1357" s="53">
        <f>IF(E1357&gt;0,ROUND(E1357*UCO!$A$14,2),0)</f>
        <v>0</v>
      </c>
      <c r="N1357" s="53">
        <f>IF(I1357&gt;0,ROUND(I1357*Filme!$B$3,2),0)</f>
        <v>0</v>
      </c>
      <c r="O1357" s="53">
        <f t="shared" si="189"/>
        <v>991.29</v>
      </c>
    </row>
    <row r="1358" spans="1:15">
      <c r="A1358" s="48">
        <v>30726204</v>
      </c>
      <c r="B1358" s="48" t="s">
        <v>1401</v>
      </c>
      <c r="C1358" s="49">
        <v>1</v>
      </c>
      <c r="D1358" s="50" t="s">
        <v>382</v>
      </c>
      <c r="E1358" s="51"/>
      <c r="F1358" s="52">
        <v>1</v>
      </c>
      <c r="G1358" s="52">
        <v>4</v>
      </c>
      <c r="H1358" s="52"/>
      <c r="I1358" s="52"/>
      <c r="J1358" s="52"/>
      <c r="K1358" s="53">
        <f t="shared" si="187"/>
        <v>766.81</v>
      </c>
      <c r="L1358" s="53">
        <f t="shared" si="188"/>
        <v>766.81</v>
      </c>
      <c r="M1358" s="53">
        <f>IF(E1358&gt;0,ROUND(E1358*UCO!$A$14,2),0)</f>
        <v>0</v>
      </c>
      <c r="N1358" s="53">
        <f>IF(I1358&gt;0,ROUND(I1358*Filme!$B$3,2),0)</f>
        <v>0</v>
      </c>
      <c r="O1358" s="53">
        <f t="shared" si="189"/>
        <v>766.81</v>
      </c>
    </row>
    <row r="1359" spans="1:15">
      <c r="A1359" s="48">
        <v>30726212</v>
      </c>
      <c r="B1359" s="48" t="s">
        <v>1402</v>
      </c>
      <c r="C1359" s="49">
        <v>1</v>
      </c>
      <c r="D1359" s="50" t="s">
        <v>241</v>
      </c>
      <c r="E1359" s="51"/>
      <c r="F1359" s="52">
        <v>1</v>
      </c>
      <c r="G1359" s="52">
        <v>3</v>
      </c>
      <c r="H1359" s="52"/>
      <c r="I1359" s="52"/>
      <c r="J1359" s="52"/>
      <c r="K1359" s="53">
        <f t="shared" si="187"/>
        <v>542.33000000000004</v>
      </c>
      <c r="L1359" s="53">
        <f t="shared" si="188"/>
        <v>542.33000000000004</v>
      </c>
      <c r="M1359" s="53">
        <f>IF(E1359&gt;0,ROUND(E1359*UCO!$A$14,2),0)</f>
        <v>0</v>
      </c>
      <c r="N1359" s="53">
        <f>IF(I1359&gt;0,ROUND(I1359*Filme!$B$3,2),0)</f>
        <v>0</v>
      </c>
      <c r="O1359" s="53">
        <f t="shared" si="189"/>
        <v>542.33000000000004</v>
      </c>
    </row>
    <row r="1360" spans="1:15">
      <c r="A1360" s="48">
        <v>30726220</v>
      </c>
      <c r="B1360" s="48" t="s">
        <v>1403</v>
      </c>
      <c r="C1360" s="49">
        <v>1</v>
      </c>
      <c r="D1360" s="50" t="s">
        <v>305</v>
      </c>
      <c r="E1360" s="51"/>
      <c r="F1360" s="52">
        <v>2</v>
      </c>
      <c r="G1360" s="52">
        <v>3</v>
      </c>
      <c r="H1360" s="52"/>
      <c r="I1360" s="52"/>
      <c r="J1360" s="52"/>
      <c r="K1360" s="53">
        <f t="shared" si="187"/>
        <v>802.86</v>
      </c>
      <c r="L1360" s="53">
        <f t="shared" si="188"/>
        <v>802.86</v>
      </c>
      <c r="M1360" s="53">
        <f>IF(E1360&gt;0,ROUND(E1360*UCO!$A$14,2),0)</f>
        <v>0</v>
      </c>
      <c r="N1360" s="53">
        <f>IF(I1360&gt;0,ROUND(I1360*Filme!$B$3,2),0)</f>
        <v>0</v>
      </c>
      <c r="O1360" s="53">
        <f t="shared" si="189"/>
        <v>802.86</v>
      </c>
    </row>
    <row r="1361" spans="1:15">
      <c r="A1361" s="48">
        <v>30726239</v>
      </c>
      <c r="B1361" s="48" t="s">
        <v>1404</v>
      </c>
      <c r="C1361" s="49">
        <v>1</v>
      </c>
      <c r="D1361" s="50" t="s">
        <v>596</v>
      </c>
      <c r="E1361" s="51"/>
      <c r="F1361" s="52">
        <v>1</v>
      </c>
      <c r="G1361" s="52">
        <v>3</v>
      </c>
      <c r="H1361" s="52"/>
      <c r="I1361" s="52"/>
      <c r="J1361" s="52"/>
      <c r="K1361" s="53">
        <f t="shared" si="187"/>
        <v>599.66</v>
      </c>
      <c r="L1361" s="53">
        <f t="shared" si="188"/>
        <v>599.66</v>
      </c>
      <c r="M1361" s="53">
        <f>IF(E1361&gt;0,ROUND(E1361*UCO!$A$14,2),0)</f>
        <v>0</v>
      </c>
      <c r="N1361" s="53">
        <f>IF(I1361&gt;0,ROUND(I1361*Filme!$B$3,2),0)</f>
        <v>0</v>
      </c>
      <c r="O1361" s="53">
        <f t="shared" si="189"/>
        <v>599.66</v>
      </c>
    </row>
    <row r="1362" spans="1:15">
      <c r="A1362" s="48">
        <v>30726247</v>
      </c>
      <c r="B1362" s="48" t="s">
        <v>1405</v>
      </c>
      <c r="C1362" s="49">
        <v>1</v>
      </c>
      <c r="D1362" s="50" t="s">
        <v>339</v>
      </c>
      <c r="E1362" s="51"/>
      <c r="F1362" s="52">
        <v>2</v>
      </c>
      <c r="G1362" s="52">
        <v>4</v>
      </c>
      <c r="H1362" s="52"/>
      <c r="I1362" s="52"/>
      <c r="J1362" s="52"/>
      <c r="K1362" s="53">
        <f t="shared" si="187"/>
        <v>909.36</v>
      </c>
      <c r="L1362" s="53">
        <f t="shared" si="188"/>
        <v>909.36</v>
      </c>
      <c r="M1362" s="53">
        <f>IF(E1362&gt;0,ROUND(E1362*UCO!$A$14,2),0)</f>
        <v>0</v>
      </c>
      <c r="N1362" s="53">
        <f>IF(I1362&gt;0,ROUND(I1362*Filme!$B$3,2),0)</f>
        <v>0</v>
      </c>
      <c r="O1362" s="53">
        <f t="shared" si="189"/>
        <v>909.36</v>
      </c>
    </row>
    <row r="1363" spans="1:15">
      <c r="A1363" s="48">
        <v>30726255</v>
      </c>
      <c r="B1363" s="48" t="s">
        <v>1406</v>
      </c>
      <c r="C1363" s="49">
        <v>1</v>
      </c>
      <c r="D1363" s="50" t="s">
        <v>331</v>
      </c>
      <c r="E1363" s="51"/>
      <c r="F1363" s="52">
        <v>2</v>
      </c>
      <c r="G1363" s="52">
        <v>6</v>
      </c>
      <c r="H1363" s="52"/>
      <c r="I1363" s="52"/>
      <c r="J1363" s="52"/>
      <c r="K1363" s="53">
        <f t="shared" si="187"/>
        <v>1091.25</v>
      </c>
      <c r="L1363" s="53">
        <f t="shared" si="188"/>
        <v>1091.25</v>
      </c>
      <c r="M1363" s="53">
        <f>IF(E1363&gt;0,ROUND(E1363*UCO!$A$14,2),0)</f>
        <v>0</v>
      </c>
      <c r="N1363" s="53">
        <f>IF(I1363&gt;0,ROUND(I1363*Filme!$B$3,2),0)</f>
        <v>0</v>
      </c>
      <c r="O1363" s="53">
        <f t="shared" si="189"/>
        <v>1091.25</v>
      </c>
    </row>
    <row r="1364" spans="1:15">
      <c r="A1364" s="48">
        <v>30726263</v>
      </c>
      <c r="B1364" s="48" t="s">
        <v>1407</v>
      </c>
      <c r="C1364" s="49">
        <v>1</v>
      </c>
      <c r="D1364" s="50" t="s">
        <v>339</v>
      </c>
      <c r="E1364" s="51"/>
      <c r="F1364" s="52">
        <v>2</v>
      </c>
      <c r="G1364" s="52">
        <v>3</v>
      </c>
      <c r="H1364" s="52"/>
      <c r="I1364" s="52"/>
      <c r="J1364" s="52"/>
      <c r="K1364" s="53">
        <f t="shared" si="187"/>
        <v>909.36</v>
      </c>
      <c r="L1364" s="53">
        <f t="shared" si="188"/>
        <v>909.36</v>
      </c>
      <c r="M1364" s="53">
        <f>IF(E1364&gt;0,ROUND(E1364*UCO!$A$14,2),0)</f>
        <v>0</v>
      </c>
      <c r="N1364" s="53">
        <f>IF(I1364&gt;0,ROUND(I1364*Filme!$B$3,2),0)</f>
        <v>0</v>
      </c>
      <c r="O1364" s="53">
        <f t="shared" si="189"/>
        <v>909.36</v>
      </c>
    </row>
    <row r="1365" spans="1:15">
      <c r="A1365" s="48">
        <v>30726271</v>
      </c>
      <c r="B1365" s="48" t="s">
        <v>1408</v>
      </c>
      <c r="C1365" s="49">
        <v>1</v>
      </c>
      <c r="D1365" s="50" t="s">
        <v>339</v>
      </c>
      <c r="E1365" s="51"/>
      <c r="F1365" s="52">
        <v>2</v>
      </c>
      <c r="G1365" s="52">
        <v>3</v>
      </c>
      <c r="H1365" s="52"/>
      <c r="I1365" s="52"/>
      <c r="J1365" s="52"/>
      <c r="K1365" s="53">
        <f t="shared" si="187"/>
        <v>909.36</v>
      </c>
      <c r="L1365" s="53">
        <f t="shared" si="188"/>
        <v>909.36</v>
      </c>
      <c r="M1365" s="53">
        <f>IF(E1365&gt;0,ROUND(E1365*UCO!$A$14,2),0)</f>
        <v>0</v>
      </c>
      <c r="N1365" s="53">
        <f>IF(I1365&gt;0,ROUND(I1365*Filme!$B$3,2),0)</f>
        <v>0</v>
      </c>
      <c r="O1365" s="53">
        <f t="shared" si="189"/>
        <v>909.36</v>
      </c>
    </row>
    <row r="1366" spans="1:15">
      <c r="A1366" s="48">
        <v>30726280</v>
      </c>
      <c r="B1366" s="48" t="s">
        <v>1409</v>
      </c>
      <c r="C1366" s="49">
        <v>1</v>
      </c>
      <c r="D1366" s="50" t="s">
        <v>596</v>
      </c>
      <c r="E1366" s="51"/>
      <c r="F1366" s="52">
        <v>1</v>
      </c>
      <c r="G1366" s="52">
        <v>3</v>
      </c>
      <c r="H1366" s="52"/>
      <c r="I1366" s="52"/>
      <c r="J1366" s="52"/>
      <c r="K1366" s="53">
        <f t="shared" si="187"/>
        <v>599.66</v>
      </c>
      <c r="L1366" s="53">
        <f t="shared" si="188"/>
        <v>599.66</v>
      </c>
      <c r="M1366" s="53">
        <f>IF(E1366&gt;0,ROUND(E1366*UCO!$A$14,2),0)</f>
        <v>0</v>
      </c>
      <c r="N1366" s="53">
        <f>IF(I1366&gt;0,ROUND(I1366*Filme!$B$3,2),0)</f>
        <v>0</v>
      </c>
      <c r="O1366" s="53">
        <f t="shared" si="189"/>
        <v>599.66</v>
      </c>
    </row>
    <row r="1367" spans="1:15">
      <c r="A1367" s="48">
        <v>30726298</v>
      </c>
      <c r="B1367" s="48" t="s">
        <v>1410</v>
      </c>
      <c r="C1367" s="49">
        <v>1</v>
      </c>
      <c r="D1367" s="50" t="s">
        <v>339</v>
      </c>
      <c r="E1367" s="51"/>
      <c r="F1367" s="52">
        <v>2</v>
      </c>
      <c r="G1367" s="52">
        <v>3</v>
      </c>
      <c r="H1367" s="52"/>
      <c r="I1367" s="52"/>
      <c r="J1367" s="52"/>
      <c r="K1367" s="53">
        <f t="shared" si="187"/>
        <v>909.36</v>
      </c>
      <c r="L1367" s="53">
        <f t="shared" si="188"/>
        <v>909.36</v>
      </c>
      <c r="M1367" s="53">
        <f>IF(E1367&gt;0,ROUND(E1367*UCO!$A$14,2),0)</f>
        <v>0</v>
      </c>
      <c r="N1367" s="53">
        <f>IF(I1367&gt;0,ROUND(I1367*Filme!$B$3,2),0)</f>
        <v>0</v>
      </c>
      <c r="O1367" s="53">
        <f t="shared" si="189"/>
        <v>909.36</v>
      </c>
    </row>
    <row r="1368" spans="1:15">
      <c r="A1368" s="48">
        <v>30726301</v>
      </c>
      <c r="B1368" s="48" t="s">
        <v>1411</v>
      </c>
      <c r="C1368" s="49">
        <v>1</v>
      </c>
      <c r="D1368" s="50" t="s">
        <v>382</v>
      </c>
      <c r="E1368" s="51"/>
      <c r="F1368" s="52">
        <v>2</v>
      </c>
      <c r="G1368" s="52">
        <v>4</v>
      </c>
      <c r="H1368" s="52"/>
      <c r="I1368" s="52"/>
      <c r="J1368" s="52"/>
      <c r="K1368" s="53">
        <f t="shared" si="187"/>
        <v>766.81</v>
      </c>
      <c r="L1368" s="53">
        <f t="shared" si="188"/>
        <v>766.81</v>
      </c>
      <c r="M1368" s="53">
        <f>IF(E1368&gt;0,ROUND(E1368*UCO!$A$14,2),0)</f>
        <v>0</v>
      </c>
      <c r="N1368" s="53">
        <f>IF(I1368&gt;0,ROUND(I1368*Filme!$B$3,2),0)</f>
        <v>0</v>
      </c>
      <c r="O1368" s="53">
        <f t="shared" si="189"/>
        <v>766.81</v>
      </c>
    </row>
    <row r="1369" spans="1:15" ht="39" customHeight="1">
      <c r="A1369" s="131" t="s">
        <v>1412</v>
      </c>
      <c r="B1369" s="132"/>
      <c r="C1369" s="132"/>
      <c r="D1369" s="132"/>
      <c r="E1369" s="132"/>
      <c r="F1369" s="132"/>
      <c r="G1369" s="132"/>
      <c r="H1369" s="132"/>
      <c r="I1369" s="132"/>
      <c r="J1369" s="132"/>
      <c r="K1369" s="132"/>
      <c r="L1369" s="132"/>
      <c r="M1369" s="132"/>
      <c r="N1369" s="132"/>
      <c r="O1369" s="132"/>
    </row>
    <row r="1370" spans="1:15">
      <c r="A1370" s="48">
        <v>30727014</v>
      </c>
      <c r="B1370" s="48" t="s">
        <v>1368</v>
      </c>
      <c r="C1370" s="49">
        <v>1</v>
      </c>
      <c r="D1370" s="50" t="s">
        <v>291</v>
      </c>
      <c r="E1370" s="51"/>
      <c r="F1370" s="52">
        <v>2</v>
      </c>
      <c r="G1370" s="52">
        <v>5</v>
      </c>
      <c r="H1370" s="52"/>
      <c r="I1370" s="52"/>
      <c r="J1370" s="52"/>
      <c r="K1370" s="53">
        <f t="shared" ref="K1370:K1387" si="190">VLOOKUP(D1370,Porte2026Geral,24,FALSE)</f>
        <v>709.46</v>
      </c>
      <c r="L1370" s="53">
        <f t="shared" ref="L1370:L1387" si="191">ROUND(C1370*K1370,2)</f>
        <v>709.46</v>
      </c>
      <c r="M1370" s="53">
        <f>IF(E1370&gt;0,ROUND(E1370*UCO!$A$14,2),0)</f>
        <v>0</v>
      </c>
      <c r="N1370" s="53">
        <f>IF(I1370&gt;0,ROUND(I1370*Filme!$B$3,2),0)</f>
        <v>0</v>
      </c>
      <c r="O1370" s="53">
        <f t="shared" ref="O1370:O1387" si="192">ROUND(L1370+M1370+N1370,2)</f>
        <v>709.46</v>
      </c>
    </row>
    <row r="1371" spans="1:15">
      <c r="A1371" s="48">
        <v>30727022</v>
      </c>
      <c r="B1371" s="48" t="s">
        <v>1413</v>
      </c>
      <c r="C1371" s="49">
        <v>1</v>
      </c>
      <c r="D1371" s="50" t="s">
        <v>382</v>
      </c>
      <c r="E1371" s="51"/>
      <c r="F1371" s="52">
        <v>2</v>
      </c>
      <c r="G1371" s="52">
        <v>4</v>
      </c>
      <c r="H1371" s="52"/>
      <c r="I1371" s="52"/>
      <c r="J1371" s="52"/>
      <c r="K1371" s="53">
        <f t="shared" si="190"/>
        <v>766.81</v>
      </c>
      <c r="L1371" s="53">
        <f t="shared" si="191"/>
        <v>766.81</v>
      </c>
      <c r="M1371" s="53">
        <f>IF(E1371&gt;0,ROUND(E1371*UCO!$A$14,2),0)</f>
        <v>0</v>
      </c>
      <c r="N1371" s="53">
        <f>IF(I1371&gt;0,ROUND(I1371*Filme!$B$3,2),0)</f>
        <v>0</v>
      </c>
      <c r="O1371" s="53">
        <f t="shared" si="192"/>
        <v>766.81</v>
      </c>
    </row>
    <row r="1372" spans="1:15">
      <c r="A1372" s="48">
        <v>30727030</v>
      </c>
      <c r="B1372" s="48" t="s">
        <v>1414</v>
      </c>
      <c r="C1372" s="49">
        <v>1</v>
      </c>
      <c r="D1372" s="50" t="s">
        <v>382</v>
      </c>
      <c r="E1372" s="51"/>
      <c r="F1372" s="52">
        <v>2</v>
      </c>
      <c r="G1372" s="52">
        <v>4</v>
      </c>
      <c r="H1372" s="52"/>
      <c r="I1372" s="52"/>
      <c r="J1372" s="52"/>
      <c r="K1372" s="53">
        <f t="shared" si="190"/>
        <v>766.81</v>
      </c>
      <c r="L1372" s="53">
        <f t="shared" si="191"/>
        <v>766.81</v>
      </c>
      <c r="M1372" s="53">
        <f>IF(E1372&gt;0,ROUND(E1372*UCO!$A$14,2),0)</f>
        <v>0</v>
      </c>
      <c r="N1372" s="53">
        <f>IF(I1372&gt;0,ROUND(I1372*Filme!$B$3,2),0)</f>
        <v>0</v>
      </c>
      <c r="O1372" s="53">
        <f t="shared" si="192"/>
        <v>766.81</v>
      </c>
    </row>
    <row r="1373" spans="1:15">
      <c r="A1373" s="48">
        <v>30727049</v>
      </c>
      <c r="B1373" s="48" t="s">
        <v>1415</v>
      </c>
      <c r="C1373" s="49">
        <v>1</v>
      </c>
      <c r="D1373" s="50" t="s">
        <v>291</v>
      </c>
      <c r="E1373" s="51"/>
      <c r="F1373" s="52">
        <v>1</v>
      </c>
      <c r="G1373" s="52">
        <v>3</v>
      </c>
      <c r="H1373" s="52"/>
      <c r="I1373" s="52"/>
      <c r="J1373" s="52"/>
      <c r="K1373" s="53">
        <f t="shared" si="190"/>
        <v>709.46</v>
      </c>
      <c r="L1373" s="53">
        <f t="shared" si="191"/>
        <v>709.46</v>
      </c>
      <c r="M1373" s="53">
        <f>IF(E1373&gt;0,ROUND(E1373*UCO!$A$14,2),0)</f>
        <v>0</v>
      </c>
      <c r="N1373" s="53">
        <f>IF(I1373&gt;0,ROUND(I1373*Filme!$B$3,2),0)</f>
        <v>0</v>
      </c>
      <c r="O1373" s="53">
        <f t="shared" si="192"/>
        <v>709.46</v>
      </c>
    </row>
    <row r="1374" spans="1:15">
      <c r="A1374" s="48">
        <v>30727057</v>
      </c>
      <c r="B1374" s="48" t="s">
        <v>1416</v>
      </c>
      <c r="C1374" s="49">
        <v>1</v>
      </c>
      <c r="D1374" s="50" t="s">
        <v>70</v>
      </c>
      <c r="E1374" s="51"/>
      <c r="F1374" s="52">
        <v>1</v>
      </c>
      <c r="G1374" s="52">
        <v>1</v>
      </c>
      <c r="H1374" s="52"/>
      <c r="I1374" s="52"/>
      <c r="J1374" s="52"/>
      <c r="K1374" s="53">
        <f t="shared" si="190"/>
        <v>209.71</v>
      </c>
      <c r="L1374" s="53">
        <f t="shared" si="191"/>
        <v>209.71</v>
      </c>
      <c r="M1374" s="53">
        <f>IF(E1374&gt;0,ROUND(E1374*UCO!$A$14,2),0)</f>
        <v>0</v>
      </c>
      <c r="N1374" s="53">
        <f>IF(I1374&gt;0,ROUND(I1374*Filme!$B$3,2),0)</f>
        <v>0</v>
      </c>
      <c r="O1374" s="53">
        <f t="shared" si="192"/>
        <v>209.71</v>
      </c>
    </row>
    <row r="1375" spans="1:15">
      <c r="A1375" s="48">
        <v>30727065</v>
      </c>
      <c r="B1375" s="48" t="s">
        <v>1417</v>
      </c>
      <c r="C1375" s="49">
        <v>1</v>
      </c>
      <c r="D1375" s="50" t="s">
        <v>382</v>
      </c>
      <c r="E1375" s="51"/>
      <c r="F1375" s="52">
        <v>2</v>
      </c>
      <c r="G1375" s="52">
        <v>4</v>
      </c>
      <c r="H1375" s="52"/>
      <c r="I1375" s="52"/>
      <c r="J1375" s="52"/>
      <c r="K1375" s="53">
        <f t="shared" si="190"/>
        <v>766.81</v>
      </c>
      <c r="L1375" s="53">
        <f t="shared" si="191"/>
        <v>766.81</v>
      </c>
      <c r="M1375" s="53">
        <f>IF(E1375&gt;0,ROUND(E1375*UCO!$A$14,2),0)</f>
        <v>0</v>
      </c>
      <c r="N1375" s="53">
        <f>IF(I1375&gt;0,ROUND(I1375*Filme!$B$3,2),0)</f>
        <v>0</v>
      </c>
      <c r="O1375" s="53">
        <f t="shared" si="192"/>
        <v>766.81</v>
      </c>
    </row>
    <row r="1376" spans="1:15">
      <c r="A1376" s="48">
        <v>30727073</v>
      </c>
      <c r="B1376" s="48" t="s">
        <v>1418</v>
      </c>
      <c r="C1376" s="49">
        <v>1</v>
      </c>
      <c r="D1376" s="50" t="s">
        <v>259</v>
      </c>
      <c r="E1376" s="51"/>
      <c r="F1376" s="52">
        <v>2</v>
      </c>
      <c r="G1376" s="52">
        <v>4</v>
      </c>
      <c r="H1376" s="52"/>
      <c r="I1376" s="52"/>
      <c r="J1376" s="52"/>
      <c r="K1376" s="53">
        <f t="shared" si="190"/>
        <v>852.02</v>
      </c>
      <c r="L1376" s="53">
        <f t="shared" si="191"/>
        <v>852.02</v>
      </c>
      <c r="M1376" s="53">
        <f>IF(E1376&gt;0,ROUND(E1376*UCO!$A$14,2),0)</f>
        <v>0</v>
      </c>
      <c r="N1376" s="53">
        <f>IF(I1376&gt;0,ROUND(I1376*Filme!$B$3,2),0)</f>
        <v>0</v>
      </c>
      <c r="O1376" s="53">
        <f t="shared" si="192"/>
        <v>852.02</v>
      </c>
    </row>
    <row r="1377" spans="1:15">
      <c r="A1377" s="48">
        <v>30727081</v>
      </c>
      <c r="B1377" s="48" t="s">
        <v>1419</v>
      </c>
      <c r="C1377" s="49">
        <v>1</v>
      </c>
      <c r="D1377" s="50" t="s">
        <v>382</v>
      </c>
      <c r="E1377" s="51"/>
      <c r="F1377" s="52">
        <v>2</v>
      </c>
      <c r="G1377" s="52">
        <v>3</v>
      </c>
      <c r="H1377" s="52"/>
      <c r="I1377" s="52"/>
      <c r="J1377" s="52"/>
      <c r="K1377" s="53">
        <f t="shared" si="190"/>
        <v>766.81</v>
      </c>
      <c r="L1377" s="53">
        <f t="shared" si="191"/>
        <v>766.81</v>
      </c>
      <c r="M1377" s="53">
        <f>IF(E1377&gt;0,ROUND(E1377*UCO!$A$14,2),0)</f>
        <v>0</v>
      </c>
      <c r="N1377" s="53">
        <f>IF(I1377&gt;0,ROUND(I1377*Filme!$B$3,2),0)</f>
        <v>0</v>
      </c>
      <c r="O1377" s="53">
        <f t="shared" si="192"/>
        <v>766.81</v>
      </c>
    </row>
    <row r="1378" spans="1:15">
      <c r="A1378" s="48">
        <v>30727090</v>
      </c>
      <c r="B1378" s="48" t="s">
        <v>1420</v>
      </c>
      <c r="C1378" s="49">
        <v>1</v>
      </c>
      <c r="D1378" s="50" t="s">
        <v>333</v>
      </c>
      <c r="E1378" s="51"/>
      <c r="F1378" s="52">
        <v>1</v>
      </c>
      <c r="G1378" s="52">
        <v>2</v>
      </c>
      <c r="H1378" s="52"/>
      <c r="I1378" s="52"/>
      <c r="J1378" s="52"/>
      <c r="K1378" s="53">
        <f t="shared" si="190"/>
        <v>417.82</v>
      </c>
      <c r="L1378" s="53">
        <f t="shared" si="191"/>
        <v>417.82</v>
      </c>
      <c r="M1378" s="53">
        <f>IF(E1378&gt;0,ROUND(E1378*UCO!$A$14,2),0)</f>
        <v>0</v>
      </c>
      <c r="N1378" s="53">
        <f>IF(I1378&gt;0,ROUND(I1378*Filme!$B$3,2),0)</f>
        <v>0</v>
      </c>
      <c r="O1378" s="53">
        <f t="shared" si="192"/>
        <v>417.82</v>
      </c>
    </row>
    <row r="1379" spans="1:15">
      <c r="A1379" s="48">
        <v>30727103</v>
      </c>
      <c r="B1379" s="48" t="s">
        <v>1421</v>
      </c>
      <c r="C1379" s="49">
        <v>1</v>
      </c>
      <c r="D1379" s="50" t="s">
        <v>51</v>
      </c>
      <c r="E1379" s="51"/>
      <c r="F1379" s="52"/>
      <c r="G1379" s="52">
        <v>0</v>
      </c>
      <c r="H1379" s="52"/>
      <c r="I1379" s="52"/>
      <c r="J1379" s="52"/>
      <c r="K1379" s="53">
        <f t="shared" si="190"/>
        <v>88.48</v>
      </c>
      <c r="L1379" s="53">
        <f t="shared" si="191"/>
        <v>88.48</v>
      </c>
      <c r="M1379" s="53">
        <f>IF(E1379&gt;0,ROUND(E1379*UCO!$A$14,2),0)</f>
        <v>0</v>
      </c>
      <c r="N1379" s="53">
        <f>IF(I1379&gt;0,ROUND(I1379*Filme!$B$3,2),0)</f>
        <v>0</v>
      </c>
      <c r="O1379" s="53">
        <f t="shared" si="192"/>
        <v>88.48</v>
      </c>
    </row>
    <row r="1380" spans="1:15">
      <c r="A1380" s="48">
        <v>30727111</v>
      </c>
      <c r="B1380" s="48" t="s">
        <v>1422</v>
      </c>
      <c r="C1380" s="49">
        <v>1</v>
      </c>
      <c r="D1380" s="50" t="s">
        <v>291</v>
      </c>
      <c r="E1380" s="51"/>
      <c r="F1380" s="52">
        <v>1</v>
      </c>
      <c r="G1380" s="52">
        <v>3</v>
      </c>
      <c r="H1380" s="52"/>
      <c r="I1380" s="52"/>
      <c r="J1380" s="52"/>
      <c r="K1380" s="53">
        <f t="shared" si="190"/>
        <v>709.46</v>
      </c>
      <c r="L1380" s="53">
        <f t="shared" si="191"/>
        <v>709.46</v>
      </c>
      <c r="M1380" s="53">
        <f>IF(E1380&gt;0,ROUND(E1380*UCO!$A$14,2),0)</f>
        <v>0</v>
      </c>
      <c r="N1380" s="53">
        <f>IF(I1380&gt;0,ROUND(I1380*Filme!$B$3,2),0)</f>
        <v>0</v>
      </c>
      <c r="O1380" s="53">
        <f t="shared" si="192"/>
        <v>709.46</v>
      </c>
    </row>
    <row r="1381" spans="1:15">
      <c r="A1381" s="48">
        <v>30727120</v>
      </c>
      <c r="B1381" s="48" t="s">
        <v>1423</v>
      </c>
      <c r="C1381" s="49">
        <v>1</v>
      </c>
      <c r="D1381" s="50" t="s">
        <v>53</v>
      </c>
      <c r="E1381" s="51"/>
      <c r="F1381" s="52">
        <v>1</v>
      </c>
      <c r="G1381" s="52">
        <v>3</v>
      </c>
      <c r="H1381" s="52"/>
      <c r="I1381" s="52"/>
      <c r="J1381" s="52"/>
      <c r="K1381" s="53">
        <f t="shared" si="190"/>
        <v>144.19999999999999</v>
      </c>
      <c r="L1381" s="53">
        <f t="shared" si="191"/>
        <v>144.19999999999999</v>
      </c>
      <c r="M1381" s="53">
        <f>IF(E1381&gt;0,ROUND(E1381*UCO!$A$14,2),0)</f>
        <v>0</v>
      </c>
      <c r="N1381" s="53">
        <f>IF(I1381&gt;0,ROUND(I1381*Filme!$B$3,2),0)</f>
        <v>0</v>
      </c>
      <c r="O1381" s="53">
        <f t="shared" si="192"/>
        <v>144.19999999999999</v>
      </c>
    </row>
    <row r="1382" spans="1:15">
      <c r="A1382" s="48">
        <v>30727138</v>
      </c>
      <c r="B1382" s="48" t="s">
        <v>1424</v>
      </c>
      <c r="C1382" s="49">
        <v>1</v>
      </c>
      <c r="D1382" s="50" t="s">
        <v>339</v>
      </c>
      <c r="E1382" s="51"/>
      <c r="F1382" s="52">
        <v>2</v>
      </c>
      <c r="G1382" s="52">
        <v>4</v>
      </c>
      <c r="H1382" s="52"/>
      <c r="I1382" s="52"/>
      <c r="J1382" s="52"/>
      <c r="K1382" s="53">
        <f t="shared" si="190"/>
        <v>909.36</v>
      </c>
      <c r="L1382" s="53">
        <f t="shared" si="191"/>
        <v>909.36</v>
      </c>
      <c r="M1382" s="53">
        <f>IF(E1382&gt;0,ROUND(E1382*UCO!$A$14,2),0)</f>
        <v>0</v>
      </c>
      <c r="N1382" s="53">
        <f>IF(I1382&gt;0,ROUND(I1382*Filme!$B$3,2),0)</f>
        <v>0</v>
      </c>
      <c r="O1382" s="53">
        <f t="shared" si="192"/>
        <v>909.36</v>
      </c>
    </row>
    <row r="1383" spans="1:15">
      <c r="A1383" s="48">
        <v>30727146</v>
      </c>
      <c r="B1383" s="48" t="s">
        <v>1425</v>
      </c>
      <c r="C1383" s="49">
        <v>1</v>
      </c>
      <c r="D1383" s="50" t="s">
        <v>53</v>
      </c>
      <c r="E1383" s="51"/>
      <c r="F1383" s="52">
        <v>1</v>
      </c>
      <c r="G1383" s="52">
        <v>3</v>
      </c>
      <c r="H1383" s="52"/>
      <c r="I1383" s="52"/>
      <c r="J1383" s="52"/>
      <c r="K1383" s="53">
        <f t="shared" si="190"/>
        <v>144.19999999999999</v>
      </c>
      <c r="L1383" s="53">
        <f t="shared" si="191"/>
        <v>144.19999999999999</v>
      </c>
      <c r="M1383" s="53">
        <f>IF(E1383&gt;0,ROUND(E1383*UCO!$A$14,2),0)</f>
        <v>0</v>
      </c>
      <c r="N1383" s="53">
        <f>IF(I1383&gt;0,ROUND(I1383*Filme!$B$3,2),0)</f>
        <v>0</v>
      </c>
      <c r="O1383" s="53">
        <f t="shared" si="192"/>
        <v>144.19999999999999</v>
      </c>
    </row>
    <row r="1384" spans="1:15">
      <c r="A1384" s="48">
        <v>30727154</v>
      </c>
      <c r="B1384" s="48" t="s">
        <v>1426</v>
      </c>
      <c r="C1384" s="49">
        <v>1</v>
      </c>
      <c r="D1384" s="50" t="s">
        <v>333</v>
      </c>
      <c r="E1384" s="51"/>
      <c r="F1384" s="52">
        <v>1</v>
      </c>
      <c r="G1384" s="52">
        <v>2</v>
      </c>
      <c r="H1384" s="52"/>
      <c r="I1384" s="52"/>
      <c r="J1384" s="52"/>
      <c r="K1384" s="53">
        <f t="shared" si="190"/>
        <v>417.82</v>
      </c>
      <c r="L1384" s="53">
        <f t="shared" si="191"/>
        <v>417.82</v>
      </c>
      <c r="M1384" s="53">
        <f>IF(E1384&gt;0,ROUND(E1384*UCO!$A$14,2),0)</f>
        <v>0</v>
      </c>
      <c r="N1384" s="53">
        <f>IF(I1384&gt;0,ROUND(I1384*Filme!$B$3,2),0)</f>
        <v>0</v>
      </c>
      <c r="O1384" s="53">
        <f t="shared" si="192"/>
        <v>417.82</v>
      </c>
    </row>
    <row r="1385" spans="1:15">
      <c r="A1385" s="48">
        <v>30727162</v>
      </c>
      <c r="B1385" s="48" t="s">
        <v>1427</v>
      </c>
      <c r="C1385" s="49">
        <v>1</v>
      </c>
      <c r="D1385" s="50" t="s">
        <v>339</v>
      </c>
      <c r="E1385" s="51"/>
      <c r="F1385" s="52">
        <v>2</v>
      </c>
      <c r="G1385" s="52">
        <v>3</v>
      </c>
      <c r="H1385" s="52"/>
      <c r="I1385" s="52"/>
      <c r="J1385" s="52"/>
      <c r="K1385" s="53">
        <f t="shared" si="190"/>
        <v>909.36</v>
      </c>
      <c r="L1385" s="53">
        <f t="shared" si="191"/>
        <v>909.36</v>
      </c>
      <c r="M1385" s="53">
        <f>IF(E1385&gt;0,ROUND(E1385*UCO!$A$14,2),0)</f>
        <v>0</v>
      </c>
      <c r="N1385" s="53">
        <f>IF(I1385&gt;0,ROUND(I1385*Filme!$B$3,2),0)</f>
        <v>0</v>
      </c>
      <c r="O1385" s="53">
        <f t="shared" si="192"/>
        <v>909.36</v>
      </c>
    </row>
    <row r="1386" spans="1:15">
      <c r="A1386" s="48">
        <v>30727170</v>
      </c>
      <c r="B1386" s="48" t="s">
        <v>1428</v>
      </c>
      <c r="C1386" s="49">
        <v>1</v>
      </c>
      <c r="D1386" s="50" t="s">
        <v>259</v>
      </c>
      <c r="E1386" s="51"/>
      <c r="F1386" s="52">
        <v>2</v>
      </c>
      <c r="G1386" s="52">
        <v>4</v>
      </c>
      <c r="H1386" s="52"/>
      <c r="I1386" s="52"/>
      <c r="J1386" s="52"/>
      <c r="K1386" s="53">
        <f t="shared" si="190"/>
        <v>852.02</v>
      </c>
      <c r="L1386" s="53">
        <f t="shared" si="191"/>
        <v>852.02</v>
      </c>
      <c r="M1386" s="53">
        <f>IF(E1386&gt;0,ROUND(E1386*UCO!$A$14,2),0)</f>
        <v>0</v>
      </c>
      <c r="N1386" s="53">
        <f>IF(I1386&gt;0,ROUND(I1386*Filme!$B$3,2),0)</f>
        <v>0</v>
      </c>
      <c r="O1386" s="53">
        <f t="shared" si="192"/>
        <v>852.02</v>
      </c>
    </row>
    <row r="1387" spans="1:15">
      <c r="A1387" s="48">
        <v>30727189</v>
      </c>
      <c r="B1387" s="48" t="s">
        <v>1429</v>
      </c>
      <c r="C1387" s="49">
        <v>1</v>
      </c>
      <c r="D1387" s="50" t="s">
        <v>333</v>
      </c>
      <c r="E1387" s="51"/>
      <c r="F1387" s="52">
        <v>2</v>
      </c>
      <c r="G1387" s="52">
        <v>4</v>
      </c>
      <c r="H1387" s="52"/>
      <c r="I1387" s="52"/>
      <c r="J1387" s="52"/>
      <c r="K1387" s="53">
        <f t="shared" si="190"/>
        <v>417.82</v>
      </c>
      <c r="L1387" s="53">
        <f t="shared" si="191"/>
        <v>417.82</v>
      </c>
      <c r="M1387" s="53">
        <f>IF(E1387&gt;0,ROUND(E1387*UCO!$A$14,2),0)</f>
        <v>0</v>
      </c>
      <c r="N1387" s="53">
        <f>IF(I1387&gt;0,ROUND(I1387*Filme!$B$3,2),0)</f>
        <v>0</v>
      </c>
      <c r="O1387" s="53">
        <f t="shared" si="192"/>
        <v>417.82</v>
      </c>
    </row>
    <row r="1388" spans="1:15" ht="35.25" customHeight="1">
      <c r="A1388" s="131" t="s">
        <v>1430</v>
      </c>
      <c r="B1388" s="132"/>
      <c r="C1388" s="132"/>
      <c r="D1388" s="132"/>
      <c r="E1388" s="132"/>
      <c r="F1388" s="132"/>
      <c r="G1388" s="132"/>
      <c r="H1388" s="132"/>
      <c r="I1388" s="132"/>
      <c r="J1388" s="132"/>
      <c r="K1388" s="132"/>
      <c r="L1388" s="132"/>
      <c r="M1388" s="132"/>
      <c r="N1388" s="132"/>
      <c r="O1388" s="132"/>
    </row>
    <row r="1389" spans="1:15">
      <c r="A1389" s="48">
        <v>30728010</v>
      </c>
      <c r="B1389" s="48" t="s">
        <v>1431</v>
      </c>
      <c r="C1389" s="49">
        <v>1</v>
      </c>
      <c r="D1389" s="50" t="s">
        <v>291</v>
      </c>
      <c r="E1389" s="51"/>
      <c r="F1389" s="52">
        <v>1</v>
      </c>
      <c r="G1389" s="52">
        <v>3</v>
      </c>
      <c r="H1389" s="52"/>
      <c r="I1389" s="52"/>
      <c r="J1389" s="52"/>
      <c r="K1389" s="53">
        <f t="shared" ref="K1389:K1405" si="193">VLOOKUP(D1389,Porte2026Geral,24,FALSE)</f>
        <v>709.46</v>
      </c>
      <c r="L1389" s="53">
        <f t="shared" ref="L1389:L1405" si="194">ROUND(C1389*K1389,2)</f>
        <v>709.46</v>
      </c>
      <c r="M1389" s="53">
        <f>IF(E1389&gt;0,ROUND(E1389*UCO!$A$14,2),0)</f>
        <v>0</v>
      </c>
      <c r="N1389" s="53">
        <f>IF(I1389&gt;0,ROUND(I1389*Filme!$B$3,2),0)</f>
        <v>0</v>
      </c>
      <c r="O1389" s="53">
        <f t="shared" ref="O1389:O1405" si="195">ROUND(L1389+M1389+N1389,2)</f>
        <v>709.46</v>
      </c>
    </row>
    <row r="1390" spans="1:15">
      <c r="A1390" s="48">
        <v>30728029</v>
      </c>
      <c r="B1390" s="48" t="s">
        <v>1432</v>
      </c>
      <c r="C1390" s="49">
        <v>1</v>
      </c>
      <c r="D1390" s="50" t="s">
        <v>333</v>
      </c>
      <c r="E1390" s="51"/>
      <c r="F1390" s="52">
        <v>1</v>
      </c>
      <c r="G1390" s="52">
        <v>2</v>
      </c>
      <c r="H1390" s="52"/>
      <c r="I1390" s="52"/>
      <c r="J1390" s="52"/>
      <c r="K1390" s="53">
        <f t="shared" si="193"/>
        <v>417.82</v>
      </c>
      <c r="L1390" s="53">
        <f t="shared" si="194"/>
        <v>417.82</v>
      </c>
      <c r="M1390" s="53">
        <f>IF(E1390&gt;0,ROUND(E1390*UCO!$A$14,2),0)</f>
        <v>0</v>
      </c>
      <c r="N1390" s="53">
        <f>IF(I1390&gt;0,ROUND(I1390*Filme!$B$3,2),0)</f>
        <v>0</v>
      </c>
      <c r="O1390" s="53">
        <f t="shared" si="195"/>
        <v>417.82</v>
      </c>
    </row>
    <row r="1391" spans="1:15">
      <c r="A1391" s="48">
        <v>30728037</v>
      </c>
      <c r="B1391" s="48" t="s">
        <v>1433</v>
      </c>
      <c r="C1391" s="49">
        <v>1</v>
      </c>
      <c r="D1391" s="50" t="s">
        <v>259</v>
      </c>
      <c r="E1391" s="51"/>
      <c r="F1391" s="52">
        <v>2</v>
      </c>
      <c r="G1391" s="52">
        <v>4</v>
      </c>
      <c r="H1391" s="52"/>
      <c r="I1391" s="52"/>
      <c r="J1391" s="52"/>
      <c r="K1391" s="53">
        <f t="shared" si="193"/>
        <v>852.02</v>
      </c>
      <c r="L1391" s="53">
        <f t="shared" si="194"/>
        <v>852.02</v>
      </c>
      <c r="M1391" s="53">
        <f>IF(E1391&gt;0,ROUND(E1391*UCO!$A$14,2),0)</f>
        <v>0</v>
      </c>
      <c r="N1391" s="53">
        <f>IF(I1391&gt;0,ROUND(I1391*Filme!$B$3,2),0)</f>
        <v>0</v>
      </c>
      <c r="O1391" s="53">
        <f t="shared" si="195"/>
        <v>852.02</v>
      </c>
    </row>
    <row r="1392" spans="1:15">
      <c r="A1392" s="48">
        <v>30728045</v>
      </c>
      <c r="B1392" s="48" t="s">
        <v>1434</v>
      </c>
      <c r="C1392" s="49">
        <v>1</v>
      </c>
      <c r="D1392" s="50" t="s">
        <v>259</v>
      </c>
      <c r="E1392" s="51"/>
      <c r="F1392" s="52">
        <v>1</v>
      </c>
      <c r="G1392" s="52">
        <v>3</v>
      </c>
      <c r="H1392" s="52"/>
      <c r="I1392" s="52"/>
      <c r="J1392" s="52"/>
      <c r="K1392" s="53">
        <f t="shared" si="193"/>
        <v>852.02</v>
      </c>
      <c r="L1392" s="53">
        <f t="shared" si="194"/>
        <v>852.02</v>
      </c>
      <c r="M1392" s="53">
        <f>IF(E1392&gt;0,ROUND(E1392*UCO!$A$14,2),0)</f>
        <v>0</v>
      </c>
      <c r="N1392" s="53">
        <f>IF(I1392&gt;0,ROUND(I1392*Filme!$B$3,2),0)</f>
        <v>0</v>
      </c>
      <c r="O1392" s="53">
        <f t="shared" si="195"/>
        <v>852.02</v>
      </c>
    </row>
    <row r="1393" spans="1:15">
      <c r="A1393" s="48">
        <v>30728053</v>
      </c>
      <c r="B1393" s="48" t="s">
        <v>1435</v>
      </c>
      <c r="C1393" s="49">
        <v>1</v>
      </c>
      <c r="D1393" s="50" t="s">
        <v>335</v>
      </c>
      <c r="E1393" s="51"/>
      <c r="F1393" s="52">
        <v>2</v>
      </c>
      <c r="G1393" s="52">
        <v>5</v>
      </c>
      <c r="H1393" s="52"/>
      <c r="I1393" s="52"/>
      <c r="J1393" s="52"/>
      <c r="K1393" s="53">
        <f t="shared" si="193"/>
        <v>991.29</v>
      </c>
      <c r="L1393" s="53">
        <f t="shared" si="194"/>
        <v>991.29</v>
      </c>
      <c r="M1393" s="53">
        <f>IF(E1393&gt;0,ROUND(E1393*UCO!$A$14,2),0)</f>
        <v>0</v>
      </c>
      <c r="N1393" s="53">
        <f>IF(I1393&gt;0,ROUND(I1393*Filme!$B$3,2),0)</f>
        <v>0</v>
      </c>
      <c r="O1393" s="53">
        <f t="shared" si="195"/>
        <v>991.29</v>
      </c>
    </row>
    <row r="1394" spans="1:15">
      <c r="A1394" s="48">
        <v>30728061</v>
      </c>
      <c r="B1394" s="48" t="s">
        <v>1436</v>
      </c>
      <c r="C1394" s="49">
        <v>1</v>
      </c>
      <c r="D1394" s="50" t="s">
        <v>382</v>
      </c>
      <c r="E1394" s="51"/>
      <c r="F1394" s="52">
        <v>1</v>
      </c>
      <c r="G1394" s="52">
        <v>3</v>
      </c>
      <c r="H1394" s="52"/>
      <c r="I1394" s="52"/>
      <c r="J1394" s="52"/>
      <c r="K1394" s="53">
        <f t="shared" si="193"/>
        <v>766.81</v>
      </c>
      <c r="L1394" s="53">
        <f t="shared" si="194"/>
        <v>766.81</v>
      </c>
      <c r="M1394" s="53">
        <f>IF(E1394&gt;0,ROUND(E1394*UCO!$A$14,2),0)</f>
        <v>0</v>
      </c>
      <c r="N1394" s="53">
        <f>IF(I1394&gt;0,ROUND(I1394*Filme!$B$3,2),0)</f>
        <v>0</v>
      </c>
      <c r="O1394" s="53">
        <f t="shared" si="195"/>
        <v>766.81</v>
      </c>
    </row>
    <row r="1395" spans="1:15">
      <c r="A1395" s="48">
        <v>30728070</v>
      </c>
      <c r="B1395" s="48" t="s">
        <v>1437</v>
      </c>
      <c r="C1395" s="49">
        <v>1</v>
      </c>
      <c r="D1395" s="50" t="s">
        <v>639</v>
      </c>
      <c r="E1395" s="51"/>
      <c r="F1395" s="52">
        <v>1</v>
      </c>
      <c r="G1395" s="52">
        <v>2</v>
      </c>
      <c r="H1395" s="52"/>
      <c r="I1395" s="52"/>
      <c r="J1395" s="52"/>
      <c r="K1395" s="53">
        <f t="shared" si="193"/>
        <v>501.37</v>
      </c>
      <c r="L1395" s="53">
        <f t="shared" si="194"/>
        <v>501.37</v>
      </c>
      <c r="M1395" s="53">
        <f>IF(E1395&gt;0,ROUND(E1395*UCO!$A$14,2),0)</f>
        <v>0</v>
      </c>
      <c r="N1395" s="53">
        <f>IF(I1395&gt;0,ROUND(I1395*Filme!$B$3,2),0)</f>
        <v>0</v>
      </c>
      <c r="O1395" s="53">
        <f t="shared" si="195"/>
        <v>501.37</v>
      </c>
    </row>
    <row r="1396" spans="1:15">
      <c r="A1396" s="48">
        <v>30728088</v>
      </c>
      <c r="B1396" s="48" t="s">
        <v>1438</v>
      </c>
      <c r="C1396" s="49">
        <v>1</v>
      </c>
      <c r="D1396" s="50" t="s">
        <v>70</v>
      </c>
      <c r="E1396" s="51"/>
      <c r="F1396" s="52">
        <v>1</v>
      </c>
      <c r="G1396" s="52">
        <v>1</v>
      </c>
      <c r="H1396" s="52"/>
      <c r="I1396" s="52"/>
      <c r="J1396" s="52"/>
      <c r="K1396" s="53">
        <f t="shared" si="193"/>
        <v>209.71</v>
      </c>
      <c r="L1396" s="53">
        <f t="shared" si="194"/>
        <v>209.71</v>
      </c>
      <c r="M1396" s="53">
        <f>IF(E1396&gt;0,ROUND(E1396*UCO!$A$14,2),0)</f>
        <v>0</v>
      </c>
      <c r="N1396" s="53">
        <f>IF(I1396&gt;0,ROUND(I1396*Filme!$B$3,2),0)</f>
        <v>0</v>
      </c>
      <c r="O1396" s="53">
        <f t="shared" si="195"/>
        <v>209.71</v>
      </c>
    </row>
    <row r="1397" spans="1:15">
      <c r="A1397" s="48">
        <v>30728096</v>
      </c>
      <c r="B1397" s="48" t="s">
        <v>1439</v>
      </c>
      <c r="C1397" s="49">
        <v>1</v>
      </c>
      <c r="D1397" s="50" t="s">
        <v>65</v>
      </c>
      <c r="E1397" s="51"/>
      <c r="F1397" s="52"/>
      <c r="G1397" s="52">
        <v>0</v>
      </c>
      <c r="H1397" s="52"/>
      <c r="I1397" s="52"/>
      <c r="J1397" s="52"/>
      <c r="K1397" s="53">
        <f t="shared" si="193"/>
        <v>65.56</v>
      </c>
      <c r="L1397" s="53">
        <f t="shared" si="194"/>
        <v>65.56</v>
      </c>
      <c r="M1397" s="53">
        <f>IF(E1397&gt;0,ROUND(E1397*UCO!$A$14,2),0)</f>
        <v>0</v>
      </c>
      <c r="N1397" s="53">
        <f>IF(I1397&gt;0,ROUND(I1397*Filme!$B$3,2),0)</f>
        <v>0</v>
      </c>
      <c r="O1397" s="53">
        <f t="shared" si="195"/>
        <v>65.56</v>
      </c>
    </row>
    <row r="1398" spans="1:15">
      <c r="A1398" s="48">
        <v>30728100</v>
      </c>
      <c r="B1398" s="48" t="s">
        <v>1194</v>
      </c>
      <c r="C1398" s="49">
        <v>1</v>
      </c>
      <c r="D1398" s="50" t="s">
        <v>305</v>
      </c>
      <c r="E1398" s="51"/>
      <c r="F1398" s="52">
        <v>2</v>
      </c>
      <c r="G1398" s="52">
        <v>4</v>
      </c>
      <c r="H1398" s="52"/>
      <c r="I1398" s="52"/>
      <c r="J1398" s="52"/>
      <c r="K1398" s="53">
        <f t="shared" si="193"/>
        <v>802.86</v>
      </c>
      <c r="L1398" s="53">
        <f t="shared" si="194"/>
        <v>802.86</v>
      </c>
      <c r="M1398" s="53">
        <f>IF(E1398&gt;0,ROUND(E1398*UCO!$A$14,2),0)</f>
        <v>0</v>
      </c>
      <c r="N1398" s="53">
        <f>IF(I1398&gt;0,ROUND(I1398*Filme!$B$3,2),0)</f>
        <v>0</v>
      </c>
      <c r="O1398" s="53">
        <f t="shared" si="195"/>
        <v>802.86</v>
      </c>
    </row>
    <row r="1399" spans="1:15">
      <c r="A1399" s="48">
        <v>30728118</v>
      </c>
      <c r="B1399" s="48" t="s">
        <v>1440</v>
      </c>
      <c r="C1399" s="49">
        <v>1</v>
      </c>
      <c r="D1399" s="50" t="s">
        <v>53</v>
      </c>
      <c r="E1399" s="51"/>
      <c r="F1399" s="52">
        <v>1</v>
      </c>
      <c r="G1399" s="52">
        <v>1</v>
      </c>
      <c r="H1399" s="52"/>
      <c r="I1399" s="52"/>
      <c r="J1399" s="52"/>
      <c r="K1399" s="53">
        <f t="shared" si="193"/>
        <v>144.19999999999999</v>
      </c>
      <c r="L1399" s="53">
        <f t="shared" si="194"/>
        <v>144.19999999999999</v>
      </c>
      <c r="M1399" s="53">
        <f>IF(E1399&gt;0,ROUND(E1399*UCO!$A$14,2),0)</f>
        <v>0</v>
      </c>
      <c r="N1399" s="53">
        <f>IF(I1399&gt;0,ROUND(I1399*Filme!$B$3,2),0)</f>
        <v>0</v>
      </c>
      <c r="O1399" s="53">
        <f t="shared" si="195"/>
        <v>144.19999999999999</v>
      </c>
    </row>
    <row r="1400" spans="1:15">
      <c r="A1400" s="48">
        <v>30728126</v>
      </c>
      <c r="B1400" s="48" t="s">
        <v>1441</v>
      </c>
      <c r="C1400" s="49">
        <v>1</v>
      </c>
      <c r="D1400" s="50" t="s">
        <v>259</v>
      </c>
      <c r="E1400" s="51"/>
      <c r="F1400" s="52">
        <v>2</v>
      </c>
      <c r="G1400" s="52">
        <v>3</v>
      </c>
      <c r="H1400" s="52"/>
      <c r="I1400" s="52"/>
      <c r="J1400" s="52"/>
      <c r="K1400" s="53">
        <f t="shared" si="193"/>
        <v>852.02</v>
      </c>
      <c r="L1400" s="53">
        <f t="shared" si="194"/>
        <v>852.02</v>
      </c>
      <c r="M1400" s="53">
        <f>IF(E1400&gt;0,ROUND(E1400*UCO!$A$14,2),0)</f>
        <v>0</v>
      </c>
      <c r="N1400" s="53">
        <f>IF(I1400&gt;0,ROUND(I1400*Filme!$B$3,2),0)</f>
        <v>0</v>
      </c>
      <c r="O1400" s="53">
        <f t="shared" si="195"/>
        <v>852.02</v>
      </c>
    </row>
    <row r="1401" spans="1:15">
      <c r="A1401" s="48">
        <v>30728134</v>
      </c>
      <c r="B1401" s="48" t="s">
        <v>1442</v>
      </c>
      <c r="C1401" s="49">
        <v>1</v>
      </c>
      <c r="D1401" s="50" t="s">
        <v>53</v>
      </c>
      <c r="E1401" s="51"/>
      <c r="F1401" s="52">
        <v>1</v>
      </c>
      <c r="G1401" s="52">
        <v>1</v>
      </c>
      <c r="H1401" s="52"/>
      <c r="I1401" s="52"/>
      <c r="J1401" s="52"/>
      <c r="K1401" s="53">
        <f t="shared" si="193"/>
        <v>144.19999999999999</v>
      </c>
      <c r="L1401" s="53">
        <f t="shared" si="194"/>
        <v>144.19999999999999</v>
      </c>
      <c r="M1401" s="53">
        <f>IF(E1401&gt;0,ROUND(E1401*UCO!$A$14,2),0)</f>
        <v>0</v>
      </c>
      <c r="N1401" s="53">
        <f>IF(I1401&gt;0,ROUND(I1401*Filme!$B$3,2),0)</f>
        <v>0</v>
      </c>
      <c r="O1401" s="53">
        <f t="shared" si="195"/>
        <v>144.19999999999999</v>
      </c>
    </row>
    <row r="1402" spans="1:15">
      <c r="A1402" s="48">
        <v>30728142</v>
      </c>
      <c r="B1402" s="48" t="s">
        <v>1443</v>
      </c>
      <c r="C1402" s="49">
        <v>1</v>
      </c>
      <c r="D1402" s="50" t="s">
        <v>259</v>
      </c>
      <c r="E1402" s="51"/>
      <c r="F1402" s="52">
        <v>1</v>
      </c>
      <c r="G1402" s="52">
        <v>3</v>
      </c>
      <c r="H1402" s="52"/>
      <c r="I1402" s="52"/>
      <c r="J1402" s="52"/>
      <c r="K1402" s="53">
        <f t="shared" si="193"/>
        <v>852.02</v>
      </c>
      <c r="L1402" s="53">
        <f t="shared" si="194"/>
        <v>852.02</v>
      </c>
      <c r="M1402" s="53">
        <f>IF(E1402&gt;0,ROUND(E1402*UCO!$A$14,2),0)</f>
        <v>0</v>
      </c>
      <c r="N1402" s="53">
        <f>IF(I1402&gt;0,ROUND(I1402*Filme!$B$3,2),0)</f>
        <v>0</v>
      </c>
      <c r="O1402" s="53">
        <f t="shared" si="195"/>
        <v>852.02</v>
      </c>
    </row>
    <row r="1403" spans="1:15">
      <c r="A1403" s="48">
        <v>30728150</v>
      </c>
      <c r="B1403" s="48" t="s">
        <v>1444</v>
      </c>
      <c r="C1403" s="49">
        <v>1</v>
      </c>
      <c r="D1403" s="50" t="s">
        <v>291</v>
      </c>
      <c r="E1403" s="51"/>
      <c r="F1403" s="52">
        <v>1</v>
      </c>
      <c r="G1403" s="52">
        <v>3</v>
      </c>
      <c r="H1403" s="52"/>
      <c r="I1403" s="52"/>
      <c r="J1403" s="52"/>
      <c r="K1403" s="53">
        <f t="shared" si="193"/>
        <v>709.46</v>
      </c>
      <c r="L1403" s="53">
        <f t="shared" si="194"/>
        <v>709.46</v>
      </c>
      <c r="M1403" s="53">
        <f>IF(E1403&gt;0,ROUND(E1403*UCO!$A$14,2),0)</f>
        <v>0</v>
      </c>
      <c r="N1403" s="53">
        <f>IF(I1403&gt;0,ROUND(I1403*Filme!$B$3,2),0)</f>
        <v>0</v>
      </c>
      <c r="O1403" s="53">
        <f t="shared" si="195"/>
        <v>709.46</v>
      </c>
    </row>
    <row r="1404" spans="1:15">
      <c r="A1404" s="48">
        <v>30728169</v>
      </c>
      <c r="B1404" s="48" t="s">
        <v>1445</v>
      </c>
      <c r="C1404" s="49">
        <v>1</v>
      </c>
      <c r="D1404" s="50" t="s">
        <v>596</v>
      </c>
      <c r="E1404" s="51"/>
      <c r="F1404" s="52">
        <v>1</v>
      </c>
      <c r="G1404" s="52">
        <v>3</v>
      </c>
      <c r="H1404" s="52"/>
      <c r="I1404" s="52"/>
      <c r="J1404" s="52"/>
      <c r="K1404" s="53">
        <f t="shared" si="193"/>
        <v>599.66</v>
      </c>
      <c r="L1404" s="53">
        <f t="shared" si="194"/>
        <v>599.66</v>
      </c>
      <c r="M1404" s="53">
        <f>IF(E1404&gt;0,ROUND(E1404*UCO!$A$14,2),0)</f>
        <v>0</v>
      </c>
      <c r="N1404" s="53">
        <f>IF(I1404&gt;0,ROUND(I1404*Filme!$B$3,2),0)</f>
        <v>0</v>
      </c>
      <c r="O1404" s="53">
        <f t="shared" si="195"/>
        <v>599.66</v>
      </c>
    </row>
    <row r="1405" spans="1:15">
      <c r="A1405" s="48">
        <v>30728177</v>
      </c>
      <c r="B1405" s="48" t="s">
        <v>1446</v>
      </c>
      <c r="C1405" s="49">
        <v>1</v>
      </c>
      <c r="D1405" s="50" t="s">
        <v>305</v>
      </c>
      <c r="E1405" s="51"/>
      <c r="F1405" s="52">
        <v>2</v>
      </c>
      <c r="G1405" s="52">
        <v>3</v>
      </c>
      <c r="H1405" s="52"/>
      <c r="I1405" s="52"/>
      <c r="J1405" s="52"/>
      <c r="K1405" s="53">
        <f t="shared" si="193"/>
        <v>802.86</v>
      </c>
      <c r="L1405" s="53">
        <f t="shared" si="194"/>
        <v>802.86</v>
      </c>
      <c r="M1405" s="53">
        <f>IF(E1405&gt;0,ROUND(E1405*UCO!$A$14,2),0)</f>
        <v>0</v>
      </c>
      <c r="N1405" s="53">
        <f>IF(I1405&gt;0,ROUND(I1405*Filme!$B$3,2),0)</f>
        <v>0</v>
      </c>
      <c r="O1405" s="53">
        <f t="shared" si="195"/>
        <v>802.86</v>
      </c>
    </row>
    <row r="1406" spans="1:15" ht="37.5" customHeight="1">
      <c r="A1406" s="131" t="s">
        <v>1447</v>
      </c>
      <c r="B1406" s="132"/>
      <c r="C1406" s="132"/>
      <c r="D1406" s="132"/>
      <c r="E1406" s="132"/>
      <c r="F1406" s="132"/>
      <c r="G1406" s="132"/>
      <c r="H1406" s="132"/>
      <c r="I1406" s="132"/>
      <c r="J1406" s="132"/>
      <c r="K1406" s="132"/>
      <c r="L1406" s="132"/>
      <c r="M1406" s="132"/>
      <c r="N1406" s="132"/>
      <c r="O1406" s="132"/>
    </row>
    <row r="1407" spans="1:15">
      <c r="A1407" s="48">
        <v>30729017</v>
      </c>
      <c r="B1407" s="48" t="s">
        <v>1448</v>
      </c>
      <c r="C1407" s="49">
        <v>1</v>
      </c>
      <c r="D1407" s="50" t="s">
        <v>291</v>
      </c>
      <c r="E1407" s="51"/>
      <c r="F1407" s="52">
        <v>1</v>
      </c>
      <c r="G1407" s="52">
        <v>3</v>
      </c>
      <c r="H1407" s="52"/>
      <c r="I1407" s="52"/>
      <c r="J1407" s="52"/>
      <c r="K1407" s="53">
        <f t="shared" ref="K1407:K1439" si="196">VLOOKUP(D1407,Porte2026Geral,24,FALSE)</f>
        <v>709.46</v>
      </c>
      <c r="L1407" s="53">
        <f t="shared" ref="L1407:L1439" si="197">ROUND(C1407*K1407,2)</f>
        <v>709.46</v>
      </c>
      <c r="M1407" s="53">
        <f>IF(E1407&gt;0,ROUND(E1407*UCO!$A$14,2),0)</f>
        <v>0</v>
      </c>
      <c r="N1407" s="53">
        <f>IF(I1407&gt;0,ROUND(I1407*Filme!$B$3,2),0)</f>
        <v>0</v>
      </c>
      <c r="O1407" s="53">
        <f t="shared" ref="O1407:O1439" si="198">ROUND(L1407+M1407+N1407,2)</f>
        <v>709.46</v>
      </c>
    </row>
    <row r="1408" spans="1:15">
      <c r="A1408" s="48">
        <v>30729025</v>
      </c>
      <c r="B1408" s="48" t="s">
        <v>1449</v>
      </c>
      <c r="C1408" s="49">
        <v>1</v>
      </c>
      <c r="D1408" s="50" t="s">
        <v>72</v>
      </c>
      <c r="E1408" s="51"/>
      <c r="F1408" s="52">
        <v>1</v>
      </c>
      <c r="G1408" s="52">
        <v>1</v>
      </c>
      <c r="H1408" s="52"/>
      <c r="I1408" s="52"/>
      <c r="J1408" s="52"/>
      <c r="K1408" s="53">
        <f t="shared" si="196"/>
        <v>309.68</v>
      </c>
      <c r="L1408" s="53">
        <f t="shared" si="197"/>
        <v>309.68</v>
      </c>
      <c r="M1408" s="53">
        <f>IF(E1408&gt;0,ROUND(E1408*UCO!$A$14,2),0)</f>
        <v>0</v>
      </c>
      <c r="N1408" s="53">
        <f>IF(I1408&gt;0,ROUND(I1408*Filme!$B$3,2),0)</f>
        <v>0</v>
      </c>
      <c r="O1408" s="53">
        <f t="shared" si="198"/>
        <v>309.68</v>
      </c>
    </row>
    <row r="1409" spans="1:15">
      <c r="A1409" s="48">
        <v>30729033</v>
      </c>
      <c r="B1409" s="48" t="s">
        <v>1450</v>
      </c>
      <c r="C1409" s="49">
        <v>1</v>
      </c>
      <c r="D1409" s="50" t="s">
        <v>70</v>
      </c>
      <c r="E1409" s="51"/>
      <c r="F1409" s="52">
        <v>1</v>
      </c>
      <c r="G1409" s="52">
        <v>2</v>
      </c>
      <c r="H1409" s="52"/>
      <c r="I1409" s="52"/>
      <c r="J1409" s="52"/>
      <c r="K1409" s="53">
        <f t="shared" si="196"/>
        <v>209.71</v>
      </c>
      <c r="L1409" s="53">
        <f t="shared" si="197"/>
        <v>209.71</v>
      </c>
      <c r="M1409" s="53">
        <f>IF(E1409&gt;0,ROUND(E1409*UCO!$A$14,2),0)</f>
        <v>0</v>
      </c>
      <c r="N1409" s="53">
        <f>IF(I1409&gt;0,ROUND(I1409*Filme!$B$3,2),0)</f>
        <v>0</v>
      </c>
      <c r="O1409" s="53">
        <f t="shared" si="198"/>
        <v>209.71</v>
      </c>
    </row>
    <row r="1410" spans="1:15">
      <c r="A1410" s="48">
        <v>30729041</v>
      </c>
      <c r="B1410" s="48" t="s">
        <v>1451</v>
      </c>
      <c r="C1410" s="49">
        <v>1</v>
      </c>
      <c r="D1410" s="50" t="s">
        <v>382</v>
      </c>
      <c r="E1410" s="51"/>
      <c r="F1410" s="52">
        <v>1</v>
      </c>
      <c r="G1410" s="52">
        <v>3</v>
      </c>
      <c r="H1410" s="52"/>
      <c r="I1410" s="52"/>
      <c r="J1410" s="52"/>
      <c r="K1410" s="53">
        <f t="shared" si="196"/>
        <v>766.81</v>
      </c>
      <c r="L1410" s="53">
        <f t="shared" si="197"/>
        <v>766.81</v>
      </c>
      <c r="M1410" s="53">
        <f>IF(E1410&gt;0,ROUND(E1410*UCO!$A$14,2),0)</f>
        <v>0</v>
      </c>
      <c r="N1410" s="53">
        <f>IF(I1410&gt;0,ROUND(I1410*Filme!$B$3,2),0)</f>
        <v>0</v>
      </c>
      <c r="O1410" s="53">
        <f t="shared" si="198"/>
        <v>766.81</v>
      </c>
    </row>
    <row r="1411" spans="1:15">
      <c r="A1411" s="48">
        <v>30729050</v>
      </c>
      <c r="B1411" s="48" t="s">
        <v>1452</v>
      </c>
      <c r="C1411" s="49">
        <v>1</v>
      </c>
      <c r="D1411" s="50" t="s">
        <v>333</v>
      </c>
      <c r="E1411" s="51"/>
      <c r="F1411" s="52">
        <v>1</v>
      </c>
      <c r="G1411" s="52">
        <v>2</v>
      </c>
      <c r="H1411" s="52"/>
      <c r="I1411" s="52"/>
      <c r="J1411" s="52"/>
      <c r="K1411" s="53">
        <f t="shared" si="196"/>
        <v>417.82</v>
      </c>
      <c r="L1411" s="53">
        <f t="shared" si="197"/>
        <v>417.82</v>
      </c>
      <c r="M1411" s="53">
        <f>IF(E1411&gt;0,ROUND(E1411*UCO!$A$14,2),0)</f>
        <v>0</v>
      </c>
      <c r="N1411" s="53">
        <f>IF(I1411&gt;0,ROUND(I1411*Filme!$B$3,2),0)</f>
        <v>0</v>
      </c>
      <c r="O1411" s="53">
        <f t="shared" si="198"/>
        <v>417.82</v>
      </c>
    </row>
    <row r="1412" spans="1:15">
      <c r="A1412" s="48">
        <v>30729068</v>
      </c>
      <c r="B1412" s="48" t="s">
        <v>1453</v>
      </c>
      <c r="C1412" s="49">
        <v>1</v>
      </c>
      <c r="D1412" s="50" t="s">
        <v>102</v>
      </c>
      <c r="E1412" s="51"/>
      <c r="F1412" s="52">
        <v>1</v>
      </c>
      <c r="G1412" s="52">
        <v>1</v>
      </c>
      <c r="H1412" s="52"/>
      <c r="I1412" s="52"/>
      <c r="J1412" s="52"/>
      <c r="K1412" s="53">
        <f t="shared" si="196"/>
        <v>183.5</v>
      </c>
      <c r="L1412" s="53">
        <f t="shared" si="197"/>
        <v>183.5</v>
      </c>
      <c r="M1412" s="53">
        <f>IF(E1412&gt;0,ROUND(E1412*UCO!$A$14,2),0)</f>
        <v>0</v>
      </c>
      <c r="N1412" s="53">
        <f>IF(I1412&gt;0,ROUND(I1412*Filme!$B$3,2),0)</f>
        <v>0</v>
      </c>
      <c r="O1412" s="53">
        <f t="shared" si="198"/>
        <v>183.5</v>
      </c>
    </row>
    <row r="1413" spans="1:15">
      <c r="A1413" s="48">
        <v>30729084</v>
      </c>
      <c r="B1413" s="48" t="s">
        <v>1454</v>
      </c>
      <c r="C1413" s="49">
        <v>1</v>
      </c>
      <c r="D1413" s="50" t="s">
        <v>333</v>
      </c>
      <c r="E1413" s="51"/>
      <c r="F1413" s="52">
        <v>1</v>
      </c>
      <c r="G1413" s="52">
        <v>4</v>
      </c>
      <c r="H1413" s="52"/>
      <c r="I1413" s="52"/>
      <c r="J1413" s="52"/>
      <c r="K1413" s="53">
        <f t="shared" si="196"/>
        <v>417.82</v>
      </c>
      <c r="L1413" s="53">
        <f t="shared" si="197"/>
        <v>417.82</v>
      </c>
      <c r="M1413" s="53">
        <f>IF(E1413&gt;0,ROUND(E1413*UCO!$A$14,2),0)</f>
        <v>0</v>
      </c>
      <c r="N1413" s="53">
        <f>IF(I1413&gt;0,ROUND(I1413*Filme!$B$3,2),0)</f>
        <v>0</v>
      </c>
      <c r="O1413" s="53">
        <f t="shared" si="198"/>
        <v>417.82</v>
      </c>
    </row>
    <row r="1414" spans="1:15">
      <c r="A1414" s="48">
        <v>30729092</v>
      </c>
      <c r="B1414" s="48" t="s">
        <v>1455</v>
      </c>
      <c r="C1414" s="49">
        <v>1</v>
      </c>
      <c r="D1414" s="50" t="s">
        <v>333</v>
      </c>
      <c r="E1414" s="51"/>
      <c r="F1414" s="52">
        <v>2</v>
      </c>
      <c r="G1414" s="52">
        <v>3</v>
      </c>
      <c r="H1414" s="52"/>
      <c r="I1414" s="52"/>
      <c r="J1414" s="52"/>
      <c r="K1414" s="53">
        <f t="shared" si="196"/>
        <v>417.82</v>
      </c>
      <c r="L1414" s="53">
        <f t="shared" si="197"/>
        <v>417.82</v>
      </c>
      <c r="M1414" s="53">
        <f>IF(E1414&gt;0,ROUND(E1414*UCO!$A$14,2),0)</f>
        <v>0</v>
      </c>
      <c r="N1414" s="53">
        <f>IF(I1414&gt;0,ROUND(I1414*Filme!$B$3,2),0)</f>
        <v>0</v>
      </c>
      <c r="O1414" s="53">
        <f t="shared" si="198"/>
        <v>417.82</v>
      </c>
    </row>
    <row r="1415" spans="1:15">
      <c r="A1415" s="48">
        <v>30729106</v>
      </c>
      <c r="B1415" s="48" t="s">
        <v>1456</v>
      </c>
      <c r="C1415" s="49">
        <v>1</v>
      </c>
      <c r="D1415" s="50" t="s">
        <v>70</v>
      </c>
      <c r="E1415" s="51"/>
      <c r="F1415" s="52">
        <v>1</v>
      </c>
      <c r="G1415" s="52">
        <v>2</v>
      </c>
      <c r="H1415" s="52"/>
      <c r="I1415" s="52"/>
      <c r="J1415" s="52"/>
      <c r="K1415" s="53">
        <f t="shared" si="196"/>
        <v>209.71</v>
      </c>
      <c r="L1415" s="53">
        <f t="shared" si="197"/>
        <v>209.71</v>
      </c>
      <c r="M1415" s="53">
        <f>IF(E1415&gt;0,ROUND(E1415*UCO!$A$14,2),0)</f>
        <v>0</v>
      </c>
      <c r="N1415" s="53">
        <f>IF(I1415&gt;0,ROUND(I1415*Filme!$B$3,2),0)</f>
        <v>0</v>
      </c>
      <c r="O1415" s="53">
        <f t="shared" si="198"/>
        <v>209.71</v>
      </c>
    </row>
    <row r="1416" spans="1:15">
      <c r="A1416" s="48">
        <v>30729114</v>
      </c>
      <c r="B1416" s="48" t="s">
        <v>1457</v>
      </c>
      <c r="C1416" s="49">
        <v>1</v>
      </c>
      <c r="D1416" s="50" t="s">
        <v>51</v>
      </c>
      <c r="E1416" s="51"/>
      <c r="F1416" s="52"/>
      <c r="G1416" s="52">
        <v>1</v>
      </c>
      <c r="H1416" s="52"/>
      <c r="I1416" s="52"/>
      <c r="J1416" s="52"/>
      <c r="K1416" s="53">
        <f t="shared" si="196"/>
        <v>88.48</v>
      </c>
      <c r="L1416" s="53">
        <f t="shared" si="197"/>
        <v>88.48</v>
      </c>
      <c r="M1416" s="53">
        <f>IF(E1416&gt;0,ROUND(E1416*UCO!$A$14,2),0)</f>
        <v>0</v>
      </c>
      <c r="N1416" s="53">
        <f>IF(I1416&gt;0,ROUND(I1416*Filme!$B$3,2),0)</f>
        <v>0</v>
      </c>
      <c r="O1416" s="53">
        <f t="shared" si="198"/>
        <v>88.48</v>
      </c>
    </row>
    <row r="1417" spans="1:15">
      <c r="A1417" s="48">
        <v>30729122</v>
      </c>
      <c r="B1417" s="48" t="s">
        <v>1458</v>
      </c>
      <c r="C1417" s="49">
        <v>1</v>
      </c>
      <c r="D1417" s="50" t="s">
        <v>72</v>
      </c>
      <c r="E1417" s="51"/>
      <c r="F1417" s="52">
        <v>1</v>
      </c>
      <c r="G1417" s="52">
        <v>1</v>
      </c>
      <c r="H1417" s="52"/>
      <c r="I1417" s="52"/>
      <c r="J1417" s="52"/>
      <c r="K1417" s="53">
        <f t="shared" si="196"/>
        <v>309.68</v>
      </c>
      <c r="L1417" s="53">
        <f t="shared" si="197"/>
        <v>309.68</v>
      </c>
      <c r="M1417" s="53">
        <f>IF(E1417&gt;0,ROUND(E1417*UCO!$A$14,2),0)</f>
        <v>0</v>
      </c>
      <c r="N1417" s="53">
        <f>IF(I1417&gt;0,ROUND(I1417*Filme!$B$3,2),0)</f>
        <v>0</v>
      </c>
      <c r="O1417" s="53">
        <f t="shared" si="198"/>
        <v>309.68</v>
      </c>
    </row>
    <row r="1418" spans="1:15">
      <c r="A1418" s="48">
        <v>30729130</v>
      </c>
      <c r="B1418" s="48" t="s">
        <v>1459</v>
      </c>
      <c r="C1418" s="49">
        <v>1</v>
      </c>
      <c r="D1418" s="50" t="s">
        <v>65</v>
      </c>
      <c r="E1418" s="51"/>
      <c r="F1418" s="52"/>
      <c r="G1418" s="52">
        <v>0</v>
      </c>
      <c r="H1418" s="52"/>
      <c r="I1418" s="52"/>
      <c r="J1418" s="52"/>
      <c r="K1418" s="53">
        <f t="shared" si="196"/>
        <v>65.56</v>
      </c>
      <c r="L1418" s="53">
        <f t="shared" si="197"/>
        <v>65.56</v>
      </c>
      <c r="M1418" s="53">
        <f>IF(E1418&gt;0,ROUND(E1418*UCO!$A$14,2),0)</f>
        <v>0</v>
      </c>
      <c r="N1418" s="53">
        <f>IF(I1418&gt;0,ROUND(I1418*Filme!$B$3,2),0)</f>
        <v>0</v>
      </c>
      <c r="O1418" s="53">
        <f t="shared" si="198"/>
        <v>65.56</v>
      </c>
    </row>
    <row r="1419" spans="1:15">
      <c r="A1419" s="48">
        <v>30729149</v>
      </c>
      <c r="B1419" s="48" t="s">
        <v>1460</v>
      </c>
      <c r="C1419" s="49">
        <v>1</v>
      </c>
      <c r="D1419" s="50" t="s">
        <v>137</v>
      </c>
      <c r="E1419" s="51"/>
      <c r="F1419" s="52">
        <v>1</v>
      </c>
      <c r="G1419" s="52">
        <v>1</v>
      </c>
      <c r="H1419" s="52"/>
      <c r="I1419" s="52"/>
      <c r="J1419" s="52"/>
      <c r="K1419" s="53">
        <f t="shared" si="196"/>
        <v>104.87</v>
      </c>
      <c r="L1419" s="53">
        <f t="shared" si="197"/>
        <v>104.87</v>
      </c>
      <c r="M1419" s="53">
        <f>IF(E1419&gt;0,ROUND(E1419*UCO!$A$14,2),0)</f>
        <v>0</v>
      </c>
      <c r="N1419" s="53">
        <f>IF(I1419&gt;0,ROUND(I1419*Filme!$B$3,2),0)</f>
        <v>0</v>
      </c>
      <c r="O1419" s="53">
        <f t="shared" si="198"/>
        <v>104.87</v>
      </c>
    </row>
    <row r="1420" spans="1:15">
      <c r="A1420" s="48">
        <v>30729157</v>
      </c>
      <c r="B1420" s="48" t="s">
        <v>1461</v>
      </c>
      <c r="C1420" s="49">
        <v>1</v>
      </c>
      <c r="D1420" s="50" t="s">
        <v>333</v>
      </c>
      <c r="E1420" s="51"/>
      <c r="F1420" s="52">
        <v>2</v>
      </c>
      <c r="G1420" s="52">
        <v>2</v>
      </c>
      <c r="H1420" s="52"/>
      <c r="I1420" s="52"/>
      <c r="J1420" s="52"/>
      <c r="K1420" s="53">
        <f t="shared" si="196"/>
        <v>417.82</v>
      </c>
      <c r="L1420" s="53">
        <f t="shared" si="197"/>
        <v>417.82</v>
      </c>
      <c r="M1420" s="53">
        <f>IF(E1420&gt;0,ROUND(E1420*UCO!$A$14,2),0)</f>
        <v>0</v>
      </c>
      <c r="N1420" s="53">
        <f>IF(I1420&gt;0,ROUND(I1420*Filme!$B$3,2),0)</f>
        <v>0</v>
      </c>
      <c r="O1420" s="53">
        <f t="shared" si="198"/>
        <v>417.82</v>
      </c>
    </row>
    <row r="1421" spans="1:15">
      <c r="A1421" s="48">
        <v>30729165</v>
      </c>
      <c r="B1421" s="48" t="s">
        <v>1462</v>
      </c>
      <c r="C1421" s="49">
        <v>1</v>
      </c>
      <c r="D1421" s="50" t="s">
        <v>51</v>
      </c>
      <c r="E1421" s="51"/>
      <c r="F1421" s="52">
        <v>1</v>
      </c>
      <c r="G1421" s="52">
        <v>1</v>
      </c>
      <c r="H1421" s="52"/>
      <c r="I1421" s="52"/>
      <c r="J1421" s="52"/>
      <c r="K1421" s="53">
        <f t="shared" si="196"/>
        <v>88.48</v>
      </c>
      <c r="L1421" s="53">
        <f t="shared" si="197"/>
        <v>88.48</v>
      </c>
      <c r="M1421" s="53">
        <f>IF(E1421&gt;0,ROUND(E1421*UCO!$A$14,2),0)</f>
        <v>0</v>
      </c>
      <c r="N1421" s="53">
        <f>IF(I1421&gt;0,ROUND(I1421*Filme!$B$3,2),0)</f>
        <v>0</v>
      </c>
      <c r="O1421" s="53">
        <f t="shared" si="198"/>
        <v>88.48</v>
      </c>
    </row>
    <row r="1422" spans="1:15">
      <c r="A1422" s="48">
        <v>30729173</v>
      </c>
      <c r="B1422" s="48" t="s">
        <v>1463</v>
      </c>
      <c r="C1422" s="49">
        <v>1</v>
      </c>
      <c r="D1422" s="50" t="s">
        <v>368</v>
      </c>
      <c r="E1422" s="51"/>
      <c r="F1422" s="52">
        <v>1</v>
      </c>
      <c r="G1422" s="52">
        <v>2</v>
      </c>
      <c r="H1422" s="52"/>
      <c r="I1422" s="52"/>
      <c r="J1422" s="52"/>
      <c r="K1422" s="53">
        <f t="shared" si="196"/>
        <v>334.24</v>
      </c>
      <c r="L1422" s="53">
        <f t="shared" si="197"/>
        <v>334.24</v>
      </c>
      <c r="M1422" s="53">
        <f>IF(E1422&gt;0,ROUND(E1422*UCO!$A$14,2),0)</f>
        <v>0</v>
      </c>
      <c r="N1422" s="53">
        <f>IF(I1422&gt;0,ROUND(I1422*Filme!$B$3,2),0)</f>
        <v>0</v>
      </c>
      <c r="O1422" s="53">
        <f t="shared" si="198"/>
        <v>334.24</v>
      </c>
    </row>
    <row r="1423" spans="1:15">
      <c r="A1423" s="48">
        <v>30729181</v>
      </c>
      <c r="B1423" s="48" t="s">
        <v>1464</v>
      </c>
      <c r="C1423" s="49">
        <v>1</v>
      </c>
      <c r="D1423" s="50" t="s">
        <v>241</v>
      </c>
      <c r="E1423" s="51"/>
      <c r="F1423" s="52">
        <v>1</v>
      </c>
      <c r="G1423" s="52">
        <v>2</v>
      </c>
      <c r="H1423" s="52"/>
      <c r="I1423" s="52"/>
      <c r="J1423" s="52"/>
      <c r="K1423" s="53">
        <f t="shared" si="196"/>
        <v>542.33000000000004</v>
      </c>
      <c r="L1423" s="53">
        <f t="shared" si="197"/>
        <v>542.33000000000004</v>
      </c>
      <c r="M1423" s="53">
        <f>IF(E1423&gt;0,ROUND(E1423*UCO!$A$14,2),0)</f>
        <v>0</v>
      </c>
      <c r="N1423" s="53">
        <f>IF(I1423&gt;0,ROUND(I1423*Filme!$B$3,2),0)</f>
        <v>0</v>
      </c>
      <c r="O1423" s="53">
        <f t="shared" si="198"/>
        <v>542.33000000000004</v>
      </c>
    </row>
    <row r="1424" spans="1:15">
      <c r="A1424" s="48">
        <v>30729190</v>
      </c>
      <c r="B1424" s="48" t="s">
        <v>1465</v>
      </c>
      <c r="C1424" s="49">
        <v>1</v>
      </c>
      <c r="D1424" s="50" t="s">
        <v>639</v>
      </c>
      <c r="E1424" s="51"/>
      <c r="F1424" s="52">
        <v>1</v>
      </c>
      <c r="G1424" s="52">
        <v>2</v>
      </c>
      <c r="H1424" s="52"/>
      <c r="I1424" s="52"/>
      <c r="J1424" s="52"/>
      <c r="K1424" s="53">
        <f t="shared" si="196"/>
        <v>501.37</v>
      </c>
      <c r="L1424" s="53">
        <f t="shared" si="197"/>
        <v>501.37</v>
      </c>
      <c r="M1424" s="53">
        <f>IF(E1424&gt;0,ROUND(E1424*UCO!$A$14,2),0)</f>
        <v>0</v>
      </c>
      <c r="N1424" s="53">
        <f>IF(I1424&gt;0,ROUND(I1424*Filme!$B$3,2),0)</f>
        <v>0</v>
      </c>
      <c r="O1424" s="53">
        <f t="shared" si="198"/>
        <v>501.37</v>
      </c>
    </row>
    <row r="1425" spans="1:15">
      <c r="A1425" s="48">
        <v>30729203</v>
      </c>
      <c r="B1425" s="48" t="s">
        <v>1466</v>
      </c>
      <c r="C1425" s="49">
        <v>1</v>
      </c>
      <c r="D1425" s="50" t="s">
        <v>500</v>
      </c>
      <c r="E1425" s="51"/>
      <c r="F1425" s="52">
        <v>1</v>
      </c>
      <c r="G1425" s="52">
        <v>2</v>
      </c>
      <c r="H1425" s="52"/>
      <c r="I1425" s="52"/>
      <c r="J1425" s="52"/>
      <c r="K1425" s="53">
        <f t="shared" si="196"/>
        <v>458.79</v>
      </c>
      <c r="L1425" s="53">
        <f t="shared" si="197"/>
        <v>458.79</v>
      </c>
      <c r="M1425" s="53">
        <f>IF(E1425&gt;0,ROUND(E1425*UCO!$A$14,2),0)</f>
        <v>0</v>
      </c>
      <c r="N1425" s="53">
        <f>IF(I1425&gt;0,ROUND(I1425*Filme!$B$3,2),0)</f>
        <v>0</v>
      </c>
      <c r="O1425" s="53">
        <f t="shared" si="198"/>
        <v>458.79</v>
      </c>
    </row>
    <row r="1426" spans="1:15">
      <c r="A1426" s="48">
        <v>30729211</v>
      </c>
      <c r="B1426" s="48" t="s">
        <v>1467</v>
      </c>
      <c r="C1426" s="49">
        <v>1</v>
      </c>
      <c r="D1426" s="50" t="s">
        <v>366</v>
      </c>
      <c r="E1426" s="51"/>
      <c r="F1426" s="52">
        <v>1</v>
      </c>
      <c r="G1426" s="52">
        <v>3</v>
      </c>
      <c r="H1426" s="52"/>
      <c r="I1426" s="52"/>
      <c r="J1426" s="52"/>
      <c r="K1426" s="53">
        <f t="shared" si="196"/>
        <v>383.42</v>
      </c>
      <c r="L1426" s="53">
        <f t="shared" si="197"/>
        <v>383.42</v>
      </c>
      <c r="M1426" s="53">
        <f>IF(E1426&gt;0,ROUND(E1426*UCO!$A$14,2),0)</f>
        <v>0</v>
      </c>
      <c r="N1426" s="53">
        <f>IF(I1426&gt;0,ROUND(I1426*Filme!$B$3,2),0)</f>
        <v>0</v>
      </c>
      <c r="O1426" s="53">
        <f t="shared" si="198"/>
        <v>383.42</v>
      </c>
    </row>
    <row r="1427" spans="1:15">
      <c r="A1427" s="48">
        <v>30729220</v>
      </c>
      <c r="B1427" s="48" t="s">
        <v>1468</v>
      </c>
      <c r="C1427" s="49">
        <v>1</v>
      </c>
      <c r="D1427" s="50" t="s">
        <v>382</v>
      </c>
      <c r="E1427" s="51"/>
      <c r="F1427" s="52">
        <v>1</v>
      </c>
      <c r="G1427" s="52">
        <v>4</v>
      </c>
      <c r="H1427" s="52"/>
      <c r="I1427" s="52"/>
      <c r="J1427" s="52"/>
      <c r="K1427" s="53">
        <f t="shared" si="196"/>
        <v>766.81</v>
      </c>
      <c r="L1427" s="53">
        <f t="shared" si="197"/>
        <v>766.81</v>
      </c>
      <c r="M1427" s="53">
        <f>IF(E1427&gt;0,ROUND(E1427*UCO!$A$14,2),0)</f>
        <v>0</v>
      </c>
      <c r="N1427" s="53">
        <f>IF(I1427&gt;0,ROUND(I1427*Filme!$B$3,2),0)</f>
        <v>0</v>
      </c>
      <c r="O1427" s="53">
        <f t="shared" si="198"/>
        <v>766.81</v>
      </c>
    </row>
    <row r="1428" spans="1:15">
      <c r="A1428" s="48">
        <v>30729238</v>
      </c>
      <c r="B1428" s="48" t="s">
        <v>1469</v>
      </c>
      <c r="C1428" s="49">
        <v>1</v>
      </c>
      <c r="D1428" s="50" t="s">
        <v>305</v>
      </c>
      <c r="E1428" s="51"/>
      <c r="F1428" s="52">
        <v>1</v>
      </c>
      <c r="G1428" s="52">
        <v>4</v>
      </c>
      <c r="H1428" s="52"/>
      <c r="I1428" s="52"/>
      <c r="J1428" s="52"/>
      <c r="K1428" s="53">
        <f t="shared" si="196"/>
        <v>802.86</v>
      </c>
      <c r="L1428" s="53">
        <f t="shared" si="197"/>
        <v>802.86</v>
      </c>
      <c r="M1428" s="53">
        <f>IF(E1428&gt;0,ROUND(E1428*UCO!$A$14,2),0)</f>
        <v>0</v>
      </c>
      <c r="N1428" s="53">
        <f>IF(I1428&gt;0,ROUND(I1428*Filme!$B$3,2),0)</f>
        <v>0</v>
      </c>
      <c r="O1428" s="53">
        <f t="shared" si="198"/>
        <v>802.86</v>
      </c>
    </row>
    <row r="1429" spans="1:15">
      <c r="A1429" s="48">
        <v>30729246</v>
      </c>
      <c r="B1429" s="48" t="s">
        <v>1470</v>
      </c>
      <c r="C1429" s="49">
        <v>1</v>
      </c>
      <c r="D1429" s="50" t="s">
        <v>366</v>
      </c>
      <c r="E1429" s="51"/>
      <c r="F1429" s="52">
        <v>1</v>
      </c>
      <c r="G1429" s="52">
        <v>2</v>
      </c>
      <c r="H1429" s="52"/>
      <c r="I1429" s="52"/>
      <c r="J1429" s="52"/>
      <c r="K1429" s="53">
        <f t="shared" si="196"/>
        <v>383.42</v>
      </c>
      <c r="L1429" s="53">
        <f t="shared" si="197"/>
        <v>383.42</v>
      </c>
      <c r="M1429" s="53">
        <f>IF(E1429&gt;0,ROUND(E1429*UCO!$A$14,2),0)</f>
        <v>0</v>
      </c>
      <c r="N1429" s="53">
        <f>IF(I1429&gt;0,ROUND(I1429*Filme!$B$3,2),0)</f>
        <v>0</v>
      </c>
      <c r="O1429" s="53">
        <f t="shared" si="198"/>
        <v>383.42</v>
      </c>
    </row>
    <row r="1430" spans="1:15">
      <c r="A1430" s="48">
        <v>30729254</v>
      </c>
      <c r="B1430" s="48" t="s">
        <v>1471</v>
      </c>
      <c r="C1430" s="49">
        <v>1</v>
      </c>
      <c r="D1430" s="50" t="s">
        <v>74</v>
      </c>
      <c r="E1430" s="51"/>
      <c r="F1430" s="52">
        <v>1</v>
      </c>
      <c r="G1430" s="52">
        <v>2</v>
      </c>
      <c r="H1430" s="52"/>
      <c r="I1430" s="52"/>
      <c r="J1430" s="52"/>
      <c r="K1430" s="53">
        <f t="shared" si="196"/>
        <v>360.46</v>
      </c>
      <c r="L1430" s="53">
        <f t="shared" si="197"/>
        <v>360.46</v>
      </c>
      <c r="M1430" s="53">
        <f>IF(E1430&gt;0,ROUND(E1430*UCO!$A$14,2),0)</f>
        <v>0</v>
      </c>
      <c r="N1430" s="53">
        <f>IF(I1430&gt;0,ROUND(I1430*Filme!$B$3,2),0)</f>
        <v>0</v>
      </c>
      <c r="O1430" s="53">
        <f t="shared" si="198"/>
        <v>360.46</v>
      </c>
    </row>
    <row r="1431" spans="1:15">
      <c r="A1431" s="48">
        <v>30729262</v>
      </c>
      <c r="B1431" s="48" t="s">
        <v>1472</v>
      </c>
      <c r="C1431" s="49">
        <v>1</v>
      </c>
      <c r="D1431" s="50" t="s">
        <v>137</v>
      </c>
      <c r="E1431" s="51"/>
      <c r="F1431" s="52">
        <v>1</v>
      </c>
      <c r="G1431" s="52">
        <v>1</v>
      </c>
      <c r="H1431" s="52"/>
      <c r="I1431" s="52"/>
      <c r="J1431" s="52"/>
      <c r="K1431" s="53">
        <f t="shared" si="196"/>
        <v>104.87</v>
      </c>
      <c r="L1431" s="53">
        <f t="shared" si="197"/>
        <v>104.87</v>
      </c>
      <c r="M1431" s="53">
        <f>IF(E1431&gt;0,ROUND(E1431*UCO!$A$14,2),0)</f>
        <v>0</v>
      </c>
      <c r="N1431" s="53">
        <f>IF(I1431&gt;0,ROUND(I1431*Filme!$B$3,2),0)</f>
        <v>0</v>
      </c>
      <c r="O1431" s="53">
        <f t="shared" si="198"/>
        <v>104.87</v>
      </c>
    </row>
    <row r="1432" spans="1:15">
      <c r="A1432" s="48">
        <v>30729270</v>
      </c>
      <c r="B1432" s="48" t="s">
        <v>1473</v>
      </c>
      <c r="C1432" s="49">
        <v>1</v>
      </c>
      <c r="D1432" s="50" t="s">
        <v>333</v>
      </c>
      <c r="E1432" s="51"/>
      <c r="F1432" s="52">
        <v>1</v>
      </c>
      <c r="G1432" s="52">
        <v>2</v>
      </c>
      <c r="H1432" s="52"/>
      <c r="I1432" s="52"/>
      <c r="J1432" s="52"/>
      <c r="K1432" s="53">
        <f t="shared" si="196"/>
        <v>417.82</v>
      </c>
      <c r="L1432" s="53">
        <f t="shared" si="197"/>
        <v>417.82</v>
      </c>
      <c r="M1432" s="53">
        <f>IF(E1432&gt;0,ROUND(E1432*UCO!$A$14,2),0)</f>
        <v>0</v>
      </c>
      <c r="N1432" s="53">
        <f>IF(I1432&gt;0,ROUND(I1432*Filme!$B$3,2),0)</f>
        <v>0</v>
      </c>
      <c r="O1432" s="53">
        <f t="shared" si="198"/>
        <v>417.82</v>
      </c>
    </row>
    <row r="1433" spans="1:15">
      <c r="A1433" s="48">
        <v>30729289</v>
      </c>
      <c r="B1433" s="48" t="s">
        <v>1474</v>
      </c>
      <c r="C1433" s="49">
        <v>1</v>
      </c>
      <c r="D1433" s="50" t="s">
        <v>339</v>
      </c>
      <c r="E1433" s="51"/>
      <c r="F1433" s="52">
        <v>2</v>
      </c>
      <c r="G1433" s="52">
        <v>3</v>
      </c>
      <c r="H1433" s="52"/>
      <c r="I1433" s="52"/>
      <c r="J1433" s="52"/>
      <c r="K1433" s="53">
        <f t="shared" si="196"/>
        <v>909.36</v>
      </c>
      <c r="L1433" s="53">
        <f t="shared" si="197"/>
        <v>909.36</v>
      </c>
      <c r="M1433" s="53">
        <f>IF(E1433&gt;0,ROUND(E1433*UCO!$A$14,2),0)</f>
        <v>0</v>
      </c>
      <c r="N1433" s="53">
        <f>IF(I1433&gt;0,ROUND(I1433*Filme!$B$3,2),0)</f>
        <v>0</v>
      </c>
      <c r="O1433" s="53">
        <f t="shared" si="198"/>
        <v>909.36</v>
      </c>
    </row>
    <row r="1434" spans="1:15">
      <c r="A1434" s="48">
        <v>30729297</v>
      </c>
      <c r="B1434" s="48" t="s">
        <v>1475</v>
      </c>
      <c r="C1434" s="49">
        <v>1</v>
      </c>
      <c r="D1434" s="50" t="s">
        <v>333</v>
      </c>
      <c r="E1434" s="51"/>
      <c r="F1434" s="52">
        <v>1</v>
      </c>
      <c r="G1434" s="52">
        <v>3</v>
      </c>
      <c r="H1434" s="52"/>
      <c r="I1434" s="52"/>
      <c r="J1434" s="52"/>
      <c r="K1434" s="53">
        <f t="shared" si="196"/>
        <v>417.82</v>
      </c>
      <c r="L1434" s="53">
        <f t="shared" si="197"/>
        <v>417.82</v>
      </c>
      <c r="M1434" s="53">
        <f>IF(E1434&gt;0,ROUND(E1434*UCO!$A$14,2),0)</f>
        <v>0</v>
      </c>
      <c r="N1434" s="53">
        <f>IF(I1434&gt;0,ROUND(I1434*Filme!$B$3,2),0)</f>
        <v>0</v>
      </c>
      <c r="O1434" s="53">
        <f t="shared" si="198"/>
        <v>417.82</v>
      </c>
    </row>
    <row r="1435" spans="1:15">
      <c r="A1435" s="48">
        <v>30729300</v>
      </c>
      <c r="B1435" s="48" t="s">
        <v>1476</v>
      </c>
      <c r="C1435" s="49">
        <v>1</v>
      </c>
      <c r="D1435" s="50" t="s">
        <v>335</v>
      </c>
      <c r="E1435" s="51"/>
      <c r="F1435" s="52">
        <v>1</v>
      </c>
      <c r="G1435" s="52">
        <v>3</v>
      </c>
      <c r="H1435" s="52"/>
      <c r="I1435" s="52"/>
      <c r="J1435" s="52"/>
      <c r="K1435" s="53">
        <f t="shared" si="196"/>
        <v>991.29</v>
      </c>
      <c r="L1435" s="53">
        <f t="shared" si="197"/>
        <v>991.29</v>
      </c>
      <c r="M1435" s="53">
        <f>IF(E1435&gt;0,ROUND(E1435*UCO!$A$14,2),0)</f>
        <v>0</v>
      </c>
      <c r="N1435" s="53">
        <f>IF(I1435&gt;0,ROUND(I1435*Filme!$B$3,2),0)</f>
        <v>0</v>
      </c>
      <c r="O1435" s="53">
        <f t="shared" si="198"/>
        <v>991.29</v>
      </c>
    </row>
    <row r="1436" spans="1:15">
      <c r="A1436" s="48">
        <v>30729319</v>
      </c>
      <c r="B1436" s="48" t="s">
        <v>1477</v>
      </c>
      <c r="C1436" s="49">
        <v>1</v>
      </c>
      <c r="D1436" s="50" t="s">
        <v>339</v>
      </c>
      <c r="E1436" s="51"/>
      <c r="F1436" s="52">
        <v>2</v>
      </c>
      <c r="G1436" s="52">
        <v>3</v>
      </c>
      <c r="H1436" s="52"/>
      <c r="I1436" s="52"/>
      <c r="J1436" s="52"/>
      <c r="K1436" s="53">
        <f t="shared" si="196"/>
        <v>909.36</v>
      </c>
      <c r="L1436" s="53">
        <f t="shared" si="197"/>
        <v>909.36</v>
      </c>
      <c r="M1436" s="53">
        <f>IF(E1436&gt;0,ROUND(E1436*UCO!$A$14,2),0)</f>
        <v>0</v>
      </c>
      <c r="N1436" s="53">
        <f>IF(I1436&gt;0,ROUND(I1436*Filme!$B$3,2),0)</f>
        <v>0</v>
      </c>
      <c r="O1436" s="53">
        <f t="shared" si="198"/>
        <v>909.36</v>
      </c>
    </row>
    <row r="1437" spans="1:15">
      <c r="A1437" s="48">
        <v>30729327</v>
      </c>
      <c r="B1437" s="48" t="s">
        <v>1478</v>
      </c>
      <c r="C1437" s="49">
        <v>1</v>
      </c>
      <c r="D1437" s="50" t="s">
        <v>335</v>
      </c>
      <c r="E1437" s="51"/>
      <c r="F1437" s="52">
        <v>1</v>
      </c>
      <c r="G1437" s="52">
        <v>3</v>
      </c>
      <c r="H1437" s="52"/>
      <c r="I1437" s="52"/>
      <c r="J1437" s="52"/>
      <c r="K1437" s="53">
        <f t="shared" si="196"/>
        <v>991.29</v>
      </c>
      <c r="L1437" s="53">
        <f t="shared" si="197"/>
        <v>991.29</v>
      </c>
      <c r="M1437" s="53">
        <f>IF(E1437&gt;0,ROUND(E1437*UCO!$A$14,2),0)</f>
        <v>0</v>
      </c>
      <c r="N1437" s="53">
        <f>IF(I1437&gt;0,ROUND(I1437*Filme!$B$3,2),0)</f>
        <v>0</v>
      </c>
      <c r="O1437" s="53">
        <f t="shared" si="198"/>
        <v>991.29</v>
      </c>
    </row>
    <row r="1438" spans="1:15">
      <c r="A1438" s="48">
        <v>30729335</v>
      </c>
      <c r="B1438" s="48" t="s">
        <v>1479</v>
      </c>
      <c r="C1438" s="49">
        <v>1</v>
      </c>
      <c r="D1438" s="50" t="s">
        <v>70</v>
      </c>
      <c r="E1438" s="51"/>
      <c r="F1438" s="52">
        <v>1</v>
      </c>
      <c r="G1438" s="52">
        <v>2</v>
      </c>
      <c r="H1438" s="52"/>
      <c r="I1438" s="52"/>
      <c r="J1438" s="52"/>
      <c r="K1438" s="53">
        <f t="shared" si="196"/>
        <v>209.71</v>
      </c>
      <c r="L1438" s="53">
        <f t="shared" si="197"/>
        <v>209.71</v>
      </c>
      <c r="M1438" s="53">
        <f>IF(E1438&gt;0,ROUND(E1438*UCO!$A$14,2),0)</f>
        <v>0</v>
      </c>
      <c r="N1438" s="53">
        <f>IF(I1438&gt;0,ROUND(I1438*Filme!$B$3,2),0)</f>
        <v>0</v>
      </c>
      <c r="O1438" s="53">
        <f t="shared" si="198"/>
        <v>209.71</v>
      </c>
    </row>
    <row r="1439" spans="1:15">
      <c r="A1439" s="48">
        <v>30729343</v>
      </c>
      <c r="B1439" s="48" t="s">
        <v>1480</v>
      </c>
      <c r="C1439" s="49">
        <v>1</v>
      </c>
      <c r="D1439" s="50" t="s">
        <v>335</v>
      </c>
      <c r="E1439" s="51"/>
      <c r="F1439" s="52">
        <v>1</v>
      </c>
      <c r="G1439" s="52">
        <v>3</v>
      </c>
      <c r="H1439" s="52"/>
      <c r="I1439" s="52"/>
      <c r="J1439" s="52"/>
      <c r="K1439" s="53">
        <f t="shared" si="196"/>
        <v>991.29</v>
      </c>
      <c r="L1439" s="53">
        <f t="shared" si="197"/>
        <v>991.29</v>
      </c>
      <c r="M1439" s="53">
        <f>IF(E1439&gt;0,ROUND(E1439*UCO!$A$14,2),0)</f>
        <v>0</v>
      </c>
      <c r="N1439" s="53">
        <f>IF(I1439&gt;0,ROUND(I1439*Filme!$B$3,2),0)</f>
        <v>0</v>
      </c>
      <c r="O1439" s="53">
        <f t="shared" si="198"/>
        <v>991.29</v>
      </c>
    </row>
    <row r="1440" spans="1:15" ht="33" customHeight="1">
      <c r="A1440" s="131" t="s">
        <v>1481</v>
      </c>
      <c r="B1440" s="132"/>
      <c r="C1440" s="132"/>
      <c r="D1440" s="132"/>
      <c r="E1440" s="132"/>
      <c r="F1440" s="132"/>
      <c r="G1440" s="132"/>
      <c r="H1440" s="132"/>
      <c r="I1440" s="132"/>
      <c r="J1440" s="132"/>
      <c r="K1440" s="132"/>
      <c r="L1440" s="132"/>
      <c r="M1440" s="132"/>
      <c r="N1440" s="132"/>
      <c r="O1440" s="132"/>
    </row>
    <row r="1441" spans="1:15">
      <c r="A1441" s="48">
        <v>30730015</v>
      </c>
      <c r="B1441" s="48" t="s">
        <v>1482</v>
      </c>
      <c r="C1441" s="49">
        <v>1</v>
      </c>
      <c r="D1441" s="50" t="s">
        <v>137</v>
      </c>
      <c r="E1441" s="51"/>
      <c r="F1441" s="52">
        <v>1</v>
      </c>
      <c r="G1441" s="52">
        <v>2</v>
      </c>
      <c r="H1441" s="52"/>
      <c r="I1441" s="52"/>
      <c r="J1441" s="52"/>
      <c r="K1441" s="53">
        <f t="shared" ref="K1441:K1452" si="199">VLOOKUP(D1441,Porte2026Geral,24,FALSE)</f>
        <v>104.87</v>
      </c>
      <c r="L1441" s="53">
        <f t="shared" ref="L1441:L1452" si="200">ROUND(C1441*K1441,2)</f>
        <v>104.87</v>
      </c>
      <c r="M1441" s="53">
        <f>IF(E1441&gt;0,ROUND(E1441*UCO!$A$14,2),0)</f>
        <v>0</v>
      </c>
      <c r="N1441" s="53">
        <f>IF(I1441&gt;0,ROUND(I1441*Filme!$B$3,2),0)</f>
        <v>0</v>
      </c>
      <c r="O1441" s="53">
        <f t="shared" ref="O1441:O1452" si="201">ROUND(L1441+M1441+N1441,2)</f>
        <v>104.87</v>
      </c>
    </row>
    <row r="1442" spans="1:15">
      <c r="A1442" s="48">
        <v>30730023</v>
      </c>
      <c r="B1442" s="48" t="s">
        <v>1483</v>
      </c>
      <c r="C1442" s="49">
        <v>1</v>
      </c>
      <c r="D1442" s="50" t="s">
        <v>51</v>
      </c>
      <c r="E1442" s="51"/>
      <c r="F1442" s="52">
        <v>1</v>
      </c>
      <c r="G1442" s="52">
        <v>1</v>
      </c>
      <c r="H1442" s="52"/>
      <c r="I1442" s="52"/>
      <c r="J1442" s="52"/>
      <c r="K1442" s="53">
        <f t="shared" si="199"/>
        <v>88.48</v>
      </c>
      <c r="L1442" s="53">
        <f t="shared" si="200"/>
        <v>88.48</v>
      </c>
      <c r="M1442" s="53">
        <f>IF(E1442&gt;0,ROUND(E1442*UCO!$A$14,2),0)</f>
        <v>0</v>
      </c>
      <c r="N1442" s="53">
        <f>IF(I1442&gt;0,ROUND(I1442*Filme!$B$3,2),0)</f>
        <v>0</v>
      </c>
      <c r="O1442" s="53">
        <f t="shared" si="201"/>
        <v>88.48</v>
      </c>
    </row>
    <row r="1443" spans="1:15">
      <c r="A1443" s="48">
        <v>30730031</v>
      </c>
      <c r="B1443" s="48" t="s">
        <v>1484</v>
      </c>
      <c r="C1443" s="49">
        <v>1</v>
      </c>
      <c r="D1443" s="50" t="s">
        <v>102</v>
      </c>
      <c r="E1443" s="51"/>
      <c r="F1443" s="52">
        <v>1</v>
      </c>
      <c r="G1443" s="52">
        <v>2</v>
      </c>
      <c r="H1443" s="52"/>
      <c r="I1443" s="52"/>
      <c r="J1443" s="52"/>
      <c r="K1443" s="53">
        <f t="shared" si="199"/>
        <v>183.5</v>
      </c>
      <c r="L1443" s="53">
        <f t="shared" si="200"/>
        <v>183.5</v>
      </c>
      <c r="M1443" s="53">
        <f>IF(E1443&gt;0,ROUND(E1443*UCO!$A$14,2),0)</f>
        <v>0</v>
      </c>
      <c r="N1443" s="53">
        <f>IF(I1443&gt;0,ROUND(I1443*Filme!$B$3,2),0)</f>
        <v>0</v>
      </c>
      <c r="O1443" s="53">
        <f t="shared" si="201"/>
        <v>183.5</v>
      </c>
    </row>
    <row r="1444" spans="1:15">
      <c r="A1444" s="48">
        <v>30730040</v>
      </c>
      <c r="B1444" s="48" t="s">
        <v>1485</v>
      </c>
      <c r="C1444" s="49">
        <v>1</v>
      </c>
      <c r="D1444" s="50" t="s">
        <v>70</v>
      </c>
      <c r="E1444" s="51"/>
      <c r="F1444" s="52">
        <v>1</v>
      </c>
      <c r="G1444" s="52">
        <v>1</v>
      </c>
      <c r="H1444" s="52"/>
      <c r="I1444" s="52"/>
      <c r="J1444" s="52"/>
      <c r="K1444" s="53">
        <f t="shared" si="199"/>
        <v>209.71</v>
      </c>
      <c r="L1444" s="53">
        <f t="shared" si="200"/>
        <v>209.71</v>
      </c>
      <c r="M1444" s="53">
        <f>IF(E1444&gt;0,ROUND(E1444*UCO!$A$14,2),0)</f>
        <v>0</v>
      </c>
      <c r="N1444" s="53">
        <f>IF(I1444&gt;0,ROUND(I1444*Filme!$B$3,2),0)</f>
        <v>0</v>
      </c>
      <c r="O1444" s="53">
        <f t="shared" si="201"/>
        <v>209.71</v>
      </c>
    </row>
    <row r="1445" spans="1:15">
      <c r="A1445" s="48">
        <v>30730058</v>
      </c>
      <c r="B1445" s="48" t="s">
        <v>1486</v>
      </c>
      <c r="C1445" s="49">
        <v>1</v>
      </c>
      <c r="D1445" s="50" t="s">
        <v>70</v>
      </c>
      <c r="E1445" s="51"/>
      <c r="F1445" s="52">
        <v>1</v>
      </c>
      <c r="G1445" s="52">
        <v>1</v>
      </c>
      <c r="H1445" s="52"/>
      <c r="I1445" s="52"/>
      <c r="J1445" s="52"/>
      <c r="K1445" s="53">
        <f t="shared" si="199"/>
        <v>209.71</v>
      </c>
      <c r="L1445" s="53">
        <f t="shared" si="200"/>
        <v>209.71</v>
      </c>
      <c r="M1445" s="53">
        <f>IF(E1445&gt;0,ROUND(E1445*UCO!$A$14,2),0)</f>
        <v>0</v>
      </c>
      <c r="N1445" s="53">
        <f>IF(I1445&gt;0,ROUND(I1445*Filme!$B$3,2),0)</f>
        <v>0</v>
      </c>
      <c r="O1445" s="53">
        <f t="shared" si="201"/>
        <v>209.71</v>
      </c>
    </row>
    <row r="1446" spans="1:15">
      <c r="A1446" s="48">
        <v>30730066</v>
      </c>
      <c r="B1446" s="48" t="s">
        <v>1487</v>
      </c>
      <c r="C1446" s="49">
        <v>1</v>
      </c>
      <c r="D1446" s="50" t="s">
        <v>74</v>
      </c>
      <c r="E1446" s="51"/>
      <c r="F1446" s="52">
        <v>1</v>
      </c>
      <c r="G1446" s="52">
        <v>2</v>
      </c>
      <c r="H1446" s="52"/>
      <c r="I1446" s="52"/>
      <c r="J1446" s="52"/>
      <c r="K1446" s="53">
        <f t="shared" si="199"/>
        <v>360.46</v>
      </c>
      <c r="L1446" s="53">
        <f t="shared" si="200"/>
        <v>360.46</v>
      </c>
      <c r="M1446" s="53">
        <f>IF(E1446&gt;0,ROUND(E1446*UCO!$A$14,2),0)</f>
        <v>0</v>
      </c>
      <c r="N1446" s="53">
        <f>IF(I1446&gt;0,ROUND(I1446*Filme!$B$3,2),0)</f>
        <v>0</v>
      </c>
      <c r="O1446" s="53">
        <f t="shared" si="201"/>
        <v>360.46</v>
      </c>
    </row>
    <row r="1447" spans="1:15">
      <c r="A1447" s="48">
        <v>30730074</v>
      </c>
      <c r="B1447" s="48" t="s">
        <v>1488</v>
      </c>
      <c r="C1447" s="49">
        <v>1</v>
      </c>
      <c r="D1447" s="50" t="s">
        <v>72</v>
      </c>
      <c r="E1447" s="51"/>
      <c r="F1447" s="52">
        <v>1</v>
      </c>
      <c r="G1447" s="52">
        <v>2</v>
      </c>
      <c r="H1447" s="52"/>
      <c r="I1447" s="52"/>
      <c r="J1447" s="52"/>
      <c r="K1447" s="53">
        <f t="shared" si="199"/>
        <v>309.68</v>
      </c>
      <c r="L1447" s="53">
        <f t="shared" si="200"/>
        <v>309.68</v>
      </c>
      <c r="M1447" s="53">
        <f>IF(E1447&gt;0,ROUND(E1447*UCO!$A$14,2),0)</f>
        <v>0</v>
      </c>
      <c r="N1447" s="53">
        <f>IF(I1447&gt;0,ROUND(I1447*Filme!$B$3,2),0)</f>
        <v>0</v>
      </c>
      <c r="O1447" s="53">
        <f t="shared" si="201"/>
        <v>309.68</v>
      </c>
    </row>
    <row r="1448" spans="1:15">
      <c r="A1448" s="48">
        <v>30730082</v>
      </c>
      <c r="B1448" s="48" t="s">
        <v>1489</v>
      </c>
      <c r="C1448" s="49">
        <v>1</v>
      </c>
      <c r="D1448" s="50" t="s">
        <v>102</v>
      </c>
      <c r="E1448" s="51"/>
      <c r="F1448" s="52">
        <v>2</v>
      </c>
      <c r="G1448" s="52">
        <v>3</v>
      </c>
      <c r="H1448" s="52"/>
      <c r="I1448" s="52"/>
      <c r="J1448" s="52"/>
      <c r="K1448" s="53">
        <f t="shared" si="199"/>
        <v>183.5</v>
      </c>
      <c r="L1448" s="53">
        <f t="shared" si="200"/>
        <v>183.5</v>
      </c>
      <c r="M1448" s="53">
        <f>IF(E1448&gt;0,ROUND(E1448*UCO!$A$14,2),0)</f>
        <v>0</v>
      </c>
      <c r="N1448" s="53">
        <f>IF(I1448&gt;0,ROUND(I1448*Filme!$B$3,2),0)</f>
        <v>0</v>
      </c>
      <c r="O1448" s="53">
        <f t="shared" si="201"/>
        <v>183.5</v>
      </c>
    </row>
    <row r="1449" spans="1:15">
      <c r="A1449" s="48">
        <v>30730090</v>
      </c>
      <c r="B1449" s="48" t="s">
        <v>1490</v>
      </c>
      <c r="C1449" s="49">
        <v>1</v>
      </c>
      <c r="D1449" s="50" t="s">
        <v>72</v>
      </c>
      <c r="E1449" s="51"/>
      <c r="F1449" s="52">
        <v>1</v>
      </c>
      <c r="G1449" s="52">
        <v>3</v>
      </c>
      <c r="H1449" s="52"/>
      <c r="I1449" s="52"/>
      <c r="J1449" s="52"/>
      <c r="K1449" s="53">
        <f t="shared" si="199"/>
        <v>309.68</v>
      </c>
      <c r="L1449" s="53">
        <f t="shared" si="200"/>
        <v>309.68</v>
      </c>
      <c r="M1449" s="53">
        <f>IF(E1449&gt;0,ROUND(E1449*UCO!$A$14,2),0)</f>
        <v>0</v>
      </c>
      <c r="N1449" s="53">
        <f>IF(I1449&gt;0,ROUND(I1449*Filme!$B$3,2),0)</f>
        <v>0</v>
      </c>
      <c r="O1449" s="53">
        <f t="shared" si="201"/>
        <v>309.68</v>
      </c>
    </row>
    <row r="1450" spans="1:15">
      <c r="A1450" s="48">
        <v>30730104</v>
      </c>
      <c r="B1450" s="48" t="s">
        <v>1491</v>
      </c>
      <c r="C1450" s="49">
        <v>1</v>
      </c>
      <c r="D1450" s="50" t="s">
        <v>72</v>
      </c>
      <c r="E1450" s="51"/>
      <c r="F1450" s="52">
        <v>1</v>
      </c>
      <c r="G1450" s="52">
        <v>2</v>
      </c>
      <c r="H1450" s="52"/>
      <c r="I1450" s="52"/>
      <c r="J1450" s="52"/>
      <c r="K1450" s="53">
        <f t="shared" si="199"/>
        <v>309.68</v>
      </c>
      <c r="L1450" s="53">
        <f t="shared" si="200"/>
        <v>309.68</v>
      </c>
      <c r="M1450" s="53">
        <f>IF(E1450&gt;0,ROUND(E1450*UCO!$A$14,2),0)</f>
        <v>0</v>
      </c>
      <c r="N1450" s="53">
        <f>IF(I1450&gt;0,ROUND(I1450*Filme!$B$3,2),0)</f>
        <v>0</v>
      </c>
      <c r="O1450" s="53">
        <f t="shared" si="201"/>
        <v>309.68</v>
      </c>
    </row>
    <row r="1451" spans="1:15">
      <c r="A1451" s="48">
        <v>30730112</v>
      </c>
      <c r="B1451" s="48" t="s">
        <v>1492</v>
      </c>
      <c r="C1451" s="49">
        <v>1</v>
      </c>
      <c r="D1451" s="50" t="s">
        <v>70</v>
      </c>
      <c r="E1451" s="51"/>
      <c r="F1451" s="52">
        <v>1</v>
      </c>
      <c r="G1451" s="52">
        <v>1</v>
      </c>
      <c r="H1451" s="52"/>
      <c r="I1451" s="52"/>
      <c r="J1451" s="52"/>
      <c r="K1451" s="53">
        <f t="shared" si="199"/>
        <v>209.71</v>
      </c>
      <c r="L1451" s="53">
        <f t="shared" si="200"/>
        <v>209.71</v>
      </c>
      <c r="M1451" s="53">
        <f>IF(E1451&gt;0,ROUND(E1451*UCO!$A$14,2),0)</f>
        <v>0</v>
      </c>
      <c r="N1451" s="53">
        <f>IF(I1451&gt;0,ROUND(I1451*Filme!$B$3,2),0)</f>
        <v>0</v>
      </c>
      <c r="O1451" s="53">
        <f t="shared" si="201"/>
        <v>209.71</v>
      </c>
    </row>
    <row r="1452" spans="1:15">
      <c r="A1452" s="48">
        <v>30730155</v>
      </c>
      <c r="B1452" s="48" t="s">
        <v>1493</v>
      </c>
      <c r="C1452" s="49">
        <v>1</v>
      </c>
      <c r="D1452" s="50" t="s">
        <v>72</v>
      </c>
      <c r="E1452" s="51"/>
      <c r="F1452" s="52">
        <v>1</v>
      </c>
      <c r="G1452" s="52">
        <v>3</v>
      </c>
      <c r="H1452" s="52"/>
      <c r="I1452" s="52"/>
      <c r="J1452" s="52"/>
      <c r="K1452" s="53">
        <f t="shared" si="199"/>
        <v>309.68</v>
      </c>
      <c r="L1452" s="53">
        <f t="shared" si="200"/>
        <v>309.68</v>
      </c>
      <c r="M1452" s="53">
        <f>IF(E1452&gt;0,ROUND(E1452*UCO!$A$14,2),0)</f>
        <v>0</v>
      </c>
      <c r="N1452" s="53">
        <f>IF(I1452&gt;0,ROUND(I1452*Filme!$B$3,2),0)</f>
        <v>0</v>
      </c>
      <c r="O1452" s="53">
        <f t="shared" si="201"/>
        <v>309.68</v>
      </c>
    </row>
    <row r="1453" spans="1:15" ht="28.5" customHeight="1">
      <c r="A1453" s="131" t="s">
        <v>1494</v>
      </c>
      <c r="B1453" s="132"/>
      <c r="C1453" s="132"/>
      <c r="D1453" s="132"/>
      <c r="E1453" s="132"/>
      <c r="F1453" s="132"/>
      <c r="G1453" s="132"/>
      <c r="H1453" s="132"/>
      <c r="I1453" s="132"/>
      <c r="J1453" s="132"/>
      <c r="K1453" s="132"/>
      <c r="L1453" s="132"/>
      <c r="M1453" s="132"/>
      <c r="N1453" s="132"/>
      <c r="O1453" s="132"/>
    </row>
    <row r="1454" spans="1:15">
      <c r="A1454" s="48">
        <v>30731011</v>
      </c>
      <c r="B1454" s="48" t="s">
        <v>1495</v>
      </c>
      <c r="C1454" s="49">
        <v>1</v>
      </c>
      <c r="D1454" s="50" t="s">
        <v>70</v>
      </c>
      <c r="E1454" s="51"/>
      <c r="F1454" s="52">
        <v>1</v>
      </c>
      <c r="G1454" s="52">
        <v>1</v>
      </c>
      <c r="H1454" s="52"/>
      <c r="I1454" s="52"/>
      <c r="J1454" s="52"/>
      <c r="K1454" s="53">
        <f t="shared" ref="K1454:K1476" si="202">VLOOKUP(D1454,Porte2026Geral,24,FALSE)</f>
        <v>209.71</v>
      </c>
      <c r="L1454" s="53">
        <f t="shared" ref="L1454:L1476" si="203">ROUND(C1454*K1454,2)</f>
        <v>209.71</v>
      </c>
      <c r="M1454" s="53">
        <f>IF(E1454&gt;0,ROUND(E1454*UCO!$A$14,2),0)</f>
        <v>0</v>
      </c>
      <c r="N1454" s="53">
        <f>IF(I1454&gt;0,ROUND(I1454*Filme!$B$3,2),0)</f>
        <v>0</v>
      </c>
      <c r="O1454" s="53">
        <f t="shared" ref="O1454:O1476" si="204">ROUND(L1454+M1454+N1454,2)</f>
        <v>209.71</v>
      </c>
    </row>
    <row r="1455" spans="1:15">
      <c r="A1455" s="48">
        <v>30731020</v>
      </c>
      <c r="B1455" s="48" t="s">
        <v>1496</v>
      </c>
      <c r="C1455" s="49">
        <v>1</v>
      </c>
      <c r="D1455" s="50" t="s">
        <v>102</v>
      </c>
      <c r="E1455" s="51"/>
      <c r="F1455" s="52">
        <v>1</v>
      </c>
      <c r="G1455" s="52">
        <v>1</v>
      </c>
      <c r="H1455" s="52"/>
      <c r="I1455" s="52"/>
      <c r="J1455" s="52"/>
      <c r="K1455" s="53">
        <f t="shared" si="202"/>
        <v>183.5</v>
      </c>
      <c r="L1455" s="53">
        <f t="shared" si="203"/>
        <v>183.5</v>
      </c>
      <c r="M1455" s="53">
        <f>IF(E1455&gt;0,ROUND(E1455*UCO!$A$14,2),0)</f>
        <v>0</v>
      </c>
      <c r="N1455" s="53">
        <f>IF(I1455&gt;0,ROUND(I1455*Filme!$B$3,2),0)</f>
        <v>0</v>
      </c>
      <c r="O1455" s="53">
        <f t="shared" si="204"/>
        <v>183.5</v>
      </c>
    </row>
    <row r="1456" spans="1:15">
      <c r="A1456" s="48">
        <v>30731038</v>
      </c>
      <c r="B1456" s="48" t="s">
        <v>1497</v>
      </c>
      <c r="C1456" s="49">
        <v>1</v>
      </c>
      <c r="D1456" s="50" t="s">
        <v>70</v>
      </c>
      <c r="E1456" s="51"/>
      <c r="F1456" s="52">
        <v>1</v>
      </c>
      <c r="G1456" s="52">
        <v>1</v>
      </c>
      <c r="H1456" s="52"/>
      <c r="I1456" s="52"/>
      <c r="J1456" s="52"/>
      <c r="K1456" s="53">
        <f t="shared" si="202"/>
        <v>209.71</v>
      </c>
      <c r="L1456" s="53">
        <f t="shared" si="203"/>
        <v>209.71</v>
      </c>
      <c r="M1456" s="53">
        <f>IF(E1456&gt;0,ROUND(E1456*UCO!$A$14,2),0)</f>
        <v>0</v>
      </c>
      <c r="N1456" s="53">
        <f>IF(I1456&gt;0,ROUND(I1456*Filme!$B$3,2),0)</f>
        <v>0</v>
      </c>
      <c r="O1456" s="53">
        <f t="shared" si="204"/>
        <v>209.71</v>
      </c>
    </row>
    <row r="1457" spans="1:15">
      <c r="A1457" s="48">
        <v>30731046</v>
      </c>
      <c r="B1457" s="48" t="s">
        <v>1498</v>
      </c>
      <c r="C1457" s="49">
        <v>1</v>
      </c>
      <c r="D1457" s="50" t="s">
        <v>102</v>
      </c>
      <c r="E1457" s="51"/>
      <c r="F1457" s="52">
        <v>1</v>
      </c>
      <c r="G1457" s="52">
        <v>1</v>
      </c>
      <c r="H1457" s="52"/>
      <c r="I1457" s="52"/>
      <c r="J1457" s="52"/>
      <c r="K1457" s="53">
        <f t="shared" si="202"/>
        <v>183.5</v>
      </c>
      <c r="L1457" s="53">
        <f t="shared" si="203"/>
        <v>183.5</v>
      </c>
      <c r="M1457" s="53">
        <f>IF(E1457&gt;0,ROUND(E1457*UCO!$A$14,2),0)</f>
        <v>0</v>
      </c>
      <c r="N1457" s="53">
        <f>IF(I1457&gt;0,ROUND(I1457*Filme!$B$3,2),0)</f>
        <v>0</v>
      </c>
      <c r="O1457" s="53">
        <f t="shared" si="204"/>
        <v>183.5</v>
      </c>
    </row>
    <row r="1458" spans="1:15">
      <c r="A1458" s="48">
        <v>30731054</v>
      </c>
      <c r="B1458" s="48" t="s">
        <v>1499</v>
      </c>
      <c r="C1458" s="49">
        <v>1</v>
      </c>
      <c r="D1458" s="50" t="s">
        <v>70</v>
      </c>
      <c r="E1458" s="51"/>
      <c r="F1458" s="52">
        <v>1</v>
      </c>
      <c r="G1458" s="52">
        <v>2</v>
      </c>
      <c r="H1458" s="52"/>
      <c r="I1458" s="52"/>
      <c r="J1458" s="52"/>
      <c r="K1458" s="53">
        <f t="shared" si="202"/>
        <v>209.71</v>
      </c>
      <c r="L1458" s="53">
        <f t="shared" si="203"/>
        <v>209.71</v>
      </c>
      <c r="M1458" s="53">
        <f>IF(E1458&gt;0,ROUND(E1458*UCO!$A$14,2),0)</f>
        <v>0</v>
      </c>
      <c r="N1458" s="53">
        <f>IF(I1458&gt;0,ROUND(I1458*Filme!$B$3,2),0)</f>
        <v>0</v>
      </c>
      <c r="O1458" s="53">
        <f t="shared" si="204"/>
        <v>209.71</v>
      </c>
    </row>
    <row r="1459" spans="1:15">
      <c r="A1459" s="48">
        <v>30731062</v>
      </c>
      <c r="B1459" s="48" t="s">
        <v>1500</v>
      </c>
      <c r="C1459" s="49">
        <v>1</v>
      </c>
      <c r="D1459" s="50" t="s">
        <v>74</v>
      </c>
      <c r="E1459" s="51"/>
      <c r="F1459" s="52">
        <v>1</v>
      </c>
      <c r="G1459" s="52">
        <v>2</v>
      </c>
      <c r="H1459" s="52"/>
      <c r="I1459" s="52"/>
      <c r="J1459" s="52"/>
      <c r="K1459" s="53">
        <f t="shared" si="202"/>
        <v>360.46</v>
      </c>
      <c r="L1459" s="53">
        <f t="shared" si="203"/>
        <v>360.46</v>
      </c>
      <c r="M1459" s="53">
        <f>IF(E1459&gt;0,ROUND(E1459*UCO!$A$14,2),0)</f>
        <v>0</v>
      </c>
      <c r="N1459" s="53">
        <f>IF(I1459&gt;0,ROUND(I1459*Filme!$B$3,2),0)</f>
        <v>0</v>
      </c>
      <c r="O1459" s="53">
        <f t="shared" si="204"/>
        <v>360.46</v>
      </c>
    </row>
    <row r="1460" spans="1:15">
      <c r="A1460" s="48">
        <v>30731070</v>
      </c>
      <c r="B1460" s="48" t="s">
        <v>1501</v>
      </c>
      <c r="C1460" s="49">
        <v>1</v>
      </c>
      <c r="D1460" s="50" t="s">
        <v>333</v>
      </c>
      <c r="E1460" s="51"/>
      <c r="F1460" s="52">
        <v>1</v>
      </c>
      <c r="G1460" s="52">
        <v>3</v>
      </c>
      <c r="H1460" s="52"/>
      <c r="I1460" s="52"/>
      <c r="J1460" s="52"/>
      <c r="K1460" s="53">
        <f t="shared" si="202"/>
        <v>417.82</v>
      </c>
      <c r="L1460" s="53">
        <f t="shared" si="203"/>
        <v>417.82</v>
      </c>
      <c r="M1460" s="53">
        <f>IF(E1460&gt;0,ROUND(E1460*UCO!$A$14,2),0)</f>
        <v>0</v>
      </c>
      <c r="N1460" s="53">
        <f>IF(I1460&gt;0,ROUND(I1460*Filme!$B$3,2),0)</f>
        <v>0</v>
      </c>
      <c r="O1460" s="53">
        <f t="shared" si="204"/>
        <v>417.82</v>
      </c>
    </row>
    <row r="1461" spans="1:15">
      <c r="A1461" s="48">
        <v>30731089</v>
      </c>
      <c r="B1461" s="48" t="s">
        <v>1502</v>
      </c>
      <c r="C1461" s="49">
        <v>1</v>
      </c>
      <c r="D1461" s="50" t="s">
        <v>74</v>
      </c>
      <c r="E1461" s="51"/>
      <c r="F1461" s="52">
        <v>1</v>
      </c>
      <c r="G1461" s="52">
        <v>1</v>
      </c>
      <c r="H1461" s="52"/>
      <c r="I1461" s="52"/>
      <c r="J1461" s="52"/>
      <c r="K1461" s="53">
        <f t="shared" si="202"/>
        <v>360.46</v>
      </c>
      <c r="L1461" s="53">
        <f t="shared" si="203"/>
        <v>360.46</v>
      </c>
      <c r="M1461" s="53">
        <f>IF(E1461&gt;0,ROUND(E1461*UCO!$A$14,2),0)</f>
        <v>0</v>
      </c>
      <c r="N1461" s="53">
        <f>IF(I1461&gt;0,ROUND(I1461*Filme!$B$3,2),0)</f>
        <v>0</v>
      </c>
      <c r="O1461" s="53">
        <f t="shared" si="204"/>
        <v>360.46</v>
      </c>
    </row>
    <row r="1462" spans="1:15">
      <c r="A1462" s="48">
        <v>30731097</v>
      </c>
      <c r="B1462" s="48" t="s">
        <v>1503</v>
      </c>
      <c r="C1462" s="49">
        <v>1</v>
      </c>
      <c r="D1462" s="50" t="s">
        <v>333</v>
      </c>
      <c r="E1462" s="51"/>
      <c r="F1462" s="52">
        <v>1</v>
      </c>
      <c r="G1462" s="52">
        <v>3</v>
      </c>
      <c r="H1462" s="52"/>
      <c r="I1462" s="52"/>
      <c r="J1462" s="52"/>
      <c r="K1462" s="53">
        <f t="shared" si="202"/>
        <v>417.82</v>
      </c>
      <c r="L1462" s="53">
        <f t="shared" si="203"/>
        <v>417.82</v>
      </c>
      <c r="M1462" s="53">
        <f>IF(E1462&gt;0,ROUND(E1462*UCO!$A$14,2),0)</f>
        <v>0</v>
      </c>
      <c r="N1462" s="53">
        <f>IF(I1462&gt;0,ROUND(I1462*Filme!$B$3,2),0)</f>
        <v>0</v>
      </c>
      <c r="O1462" s="53">
        <f t="shared" si="204"/>
        <v>417.82</v>
      </c>
    </row>
    <row r="1463" spans="1:15">
      <c r="A1463" s="48">
        <v>30731100</v>
      </c>
      <c r="B1463" s="48" t="s">
        <v>1504</v>
      </c>
      <c r="C1463" s="49">
        <v>1</v>
      </c>
      <c r="D1463" s="50" t="s">
        <v>72</v>
      </c>
      <c r="E1463" s="51"/>
      <c r="F1463" s="52">
        <v>1</v>
      </c>
      <c r="G1463" s="52">
        <v>2</v>
      </c>
      <c r="H1463" s="52"/>
      <c r="I1463" s="52"/>
      <c r="J1463" s="52"/>
      <c r="K1463" s="53">
        <f t="shared" si="202"/>
        <v>309.68</v>
      </c>
      <c r="L1463" s="53">
        <f t="shared" si="203"/>
        <v>309.68</v>
      </c>
      <c r="M1463" s="53">
        <f>IF(E1463&gt;0,ROUND(E1463*UCO!$A$14,2),0)</f>
        <v>0</v>
      </c>
      <c r="N1463" s="53">
        <f>IF(I1463&gt;0,ROUND(I1463*Filme!$B$3,2),0)</f>
        <v>0</v>
      </c>
      <c r="O1463" s="53">
        <f t="shared" si="204"/>
        <v>309.68</v>
      </c>
    </row>
    <row r="1464" spans="1:15">
      <c r="A1464" s="48">
        <v>30731119</v>
      </c>
      <c r="B1464" s="48" t="s">
        <v>1505</v>
      </c>
      <c r="C1464" s="49">
        <v>1</v>
      </c>
      <c r="D1464" s="50" t="s">
        <v>333</v>
      </c>
      <c r="E1464" s="51"/>
      <c r="F1464" s="52">
        <v>1</v>
      </c>
      <c r="G1464" s="52">
        <v>3</v>
      </c>
      <c r="H1464" s="52"/>
      <c r="I1464" s="52"/>
      <c r="J1464" s="52"/>
      <c r="K1464" s="53">
        <f t="shared" si="202"/>
        <v>417.82</v>
      </c>
      <c r="L1464" s="53">
        <f t="shared" si="203"/>
        <v>417.82</v>
      </c>
      <c r="M1464" s="53">
        <f>IF(E1464&gt;0,ROUND(E1464*UCO!$A$14,2),0)</f>
        <v>0</v>
      </c>
      <c r="N1464" s="53">
        <f>IF(I1464&gt;0,ROUND(I1464*Filme!$B$3,2),0)</f>
        <v>0</v>
      </c>
      <c r="O1464" s="53">
        <f t="shared" si="204"/>
        <v>417.82</v>
      </c>
    </row>
    <row r="1465" spans="1:15">
      <c r="A1465" s="48">
        <v>30731127</v>
      </c>
      <c r="B1465" s="48" t="s">
        <v>1506</v>
      </c>
      <c r="C1465" s="49">
        <v>1</v>
      </c>
      <c r="D1465" s="50" t="s">
        <v>72</v>
      </c>
      <c r="E1465" s="51"/>
      <c r="F1465" s="52">
        <v>2</v>
      </c>
      <c r="G1465" s="52">
        <v>4</v>
      </c>
      <c r="H1465" s="52"/>
      <c r="I1465" s="52"/>
      <c r="J1465" s="52"/>
      <c r="K1465" s="53">
        <f t="shared" si="202"/>
        <v>309.68</v>
      </c>
      <c r="L1465" s="53">
        <f t="shared" si="203"/>
        <v>309.68</v>
      </c>
      <c r="M1465" s="53">
        <f>IF(E1465&gt;0,ROUND(E1465*UCO!$A$14,2),0)</f>
        <v>0</v>
      </c>
      <c r="N1465" s="53">
        <f>IF(I1465&gt;0,ROUND(I1465*Filme!$B$3,2),0)</f>
        <v>0</v>
      </c>
      <c r="O1465" s="53">
        <f t="shared" si="204"/>
        <v>309.68</v>
      </c>
    </row>
    <row r="1466" spans="1:15">
      <c r="A1466" s="48">
        <v>30731135</v>
      </c>
      <c r="B1466" s="48" t="s">
        <v>1507</v>
      </c>
      <c r="C1466" s="49">
        <v>1</v>
      </c>
      <c r="D1466" s="50" t="s">
        <v>72</v>
      </c>
      <c r="E1466" s="51"/>
      <c r="F1466" s="52">
        <v>1</v>
      </c>
      <c r="G1466" s="52">
        <v>3</v>
      </c>
      <c r="H1466" s="52"/>
      <c r="I1466" s="52"/>
      <c r="J1466" s="52"/>
      <c r="K1466" s="53">
        <f t="shared" si="202"/>
        <v>309.68</v>
      </c>
      <c r="L1466" s="53">
        <f t="shared" si="203"/>
        <v>309.68</v>
      </c>
      <c r="M1466" s="53">
        <f>IF(E1466&gt;0,ROUND(E1466*UCO!$A$14,2),0)</f>
        <v>0</v>
      </c>
      <c r="N1466" s="53">
        <f>IF(I1466&gt;0,ROUND(I1466*Filme!$B$3,2),0)</f>
        <v>0</v>
      </c>
      <c r="O1466" s="53">
        <f t="shared" si="204"/>
        <v>309.68</v>
      </c>
    </row>
    <row r="1467" spans="1:15">
      <c r="A1467" s="48">
        <v>30731143</v>
      </c>
      <c r="B1467" s="48" t="s">
        <v>1508</v>
      </c>
      <c r="C1467" s="49">
        <v>1</v>
      </c>
      <c r="D1467" s="50" t="s">
        <v>333</v>
      </c>
      <c r="E1467" s="51"/>
      <c r="F1467" s="52">
        <v>1</v>
      </c>
      <c r="G1467" s="52">
        <v>3</v>
      </c>
      <c r="H1467" s="52"/>
      <c r="I1467" s="52"/>
      <c r="J1467" s="52"/>
      <c r="K1467" s="53">
        <f t="shared" si="202"/>
        <v>417.82</v>
      </c>
      <c r="L1467" s="53">
        <f t="shared" si="203"/>
        <v>417.82</v>
      </c>
      <c r="M1467" s="53">
        <f>IF(E1467&gt;0,ROUND(E1467*UCO!$A$14,2),0)</f>
        <v>0</v>
      </c>
      <c r="N1467" s="53">
        <f>IF(I1467&gt;0,ROUND(I1467*Filme!$B$3,2),0)</f>
        <v>0</v>
      </c>
      <c r="O1467" s="53">
        <f t="shared" si="204"/>
        <v>417.82</v>
      </c>
    </row>
    <row r="1468" spans="1:15">
      <c r="A1468" s="48">
        <v>30731151</v>
      </c>
      <c r="B1468" s="48" t="s">
        <v>1509</v>
      </c>
      <c r="C1468" s="49">
        <v>1</v>
      </c>
      <c r="D1468" s="50" t="s">
        <v>72</v>
      </c>
      <c r="E1468" s="51"/>
      <c r="F1468" s="52">
        <v>1</v>
      </c>
      <c r="G1468" s="52">
        <v>2</v>
      </c>
      <c r="H1468" s="52"/>
      <c r="I1468" s="52"/>
      <c r="J1468" s="52"/>
      <c r="K1468" s="53">
        <f t="shared" si="202"/>
        <v>309.68</v>
      </c>
      <c r="L1468" s="53">
        <f t="shared" si="203"/>
        <v>309.68</v>
      </c>
      <c r="M1468" s="53">
        <f>IF(E1468&gt;0,ROUND(E1468*UCO!$A$14,2),0)</f>
        <v>0</v>
      </c>
      <c r="N1468" s="53">
        <f>IF(I1468&gt;0,ROUND(I1468*Filme!$B$3,2),0)</f>
        <v>0</v>
      </c>
      <c r="O1468" s="53">
        <f t="shared" si="204"/>
        <v>309.68</v>
      </c>
    </row>
    <row r="1469" spans="1:15">
      <c r="A1469" s="48">
        <v>30731160</v>
      </c>
      <c r="B1469" s="48" t="s">
        <v>1510</v>
      </c>
      <c r="C1469" s="49">
        <v>1</v>
      </c>
      <c r="D1469" s="50" t="s">
        <v>70</v>
      </c>
      <c r="E1469" s="51"/>
      <c r="F1469" s="52">
        <v>1</v>
      </c>
      <c r="G1469" s="52">
        <v>2</v>
      </c>
      <c r="H1469" s="52"/>
      <c r="I1469" s="52"/>
      <c r="J1469" s="52"/>
      <c r="K1469" s="53">
        <f t="shared" si="202"/>
        <v>209.71</v>
      </c>
      <c r="L1469" s="53">
        <f t="shared" si="203"/>
        <v>209.71</v>
      </c>
      <c r="M1469" s="53">
        <f>IF(E1469&gt;0,ROUND(E1469*UCO!$A$14,2),0)</f>
        <v>0</v>
      </c>
      <c r="N1469" s="53">
        <f>IF(I1469&gt;0,ROUND(I1469*Filme!$B$3,2),0)</f>
        <v>0</v>
      </c>
      <c r="O1469" s="53">
        <f t="shared" si="204"/>
        <v>209.71</v>
      </c>
    </row>
    <row r="1470" spans="1:15">
      <c r="A1470" s="48">
        <v>30731178</v>
      </c>
      <c r="B1470" s="48" t="s">
        <v>1511</v>
      </c>
      <c r="C1470" s="49">
        <v>1</v>
      </c>
      <c r="D1470" s="50" t="s">
        <v>72</v>
      </c>
      <c r="E1470" s="51"/>
      <c r="F1470" s="52">
        <v>1</v>
      </c>
      <c r="G1470" s="52">
        <v>2</v>
      </c>
      <c r="H1470" s="52"/>
      <c r="I1470" s="52"/>
      <c r="J1470" s="52"/>
      <c r="K1470" s="53">
        <f t="shared" si="202"/>
        <v>309.68</v>
      </c>
      <c r="L1470" s="53">
        <f t="shared" si="203"/>
        <v>309.68</v>
      </c>
      <c r="M1470" s="53">
        <f>IF(E1470&gt;0,ROUND(E1470*UCO!$A$14,2),0)</f>
        <v>0</v>
      </c>
      <c r="N1470" s="53">
        <f>IF(I1470&gt;0,ROUND(I1470*Filme!$B$3,2),0)</f>
        <v>0</v>
      </c>
      <c r="O1470" s="53">
        <f t="shared" si="204"/>
        <v>309.68</v>
      </c>
    </row>
    <row r="1471" spans="1:15">
      <c r="A1471" s="48">
        <v>30731186</v>
      </c>
      <c r="B1471" s="48" t="s">
        <v>1512</v>
      </c>
      <c r="C1471" s="49">
        <v>1</v>
      </c>
      <c r="D1471" s="50" t="s">
        <v>137</v>
      </c>
      <c r="E1471" s="51"/>
      <c r="F1471" s="52">
        <v>1</v>
      </c>
      <c r="G1471" s="52">
        <v>1</v>
      </c>
      <c r="H1471" s="52"/>
      <c r="I1471" s="52"/>
      <c r="J1471" s="52"/>
      <c r="K1471" s="53">
        <f t="shared" si="202"/>
        <v>104.87</v>
      </c>
      <c r="L1471" s="53">
        <f t="shared" si="203"/>
        <v>104.87</v>
      </c>
      <c r="M1471" s="53">
        <f>IF(E1471&gt;0,ROUND(E1471*UCO!$A$14,2),0)</f>
        <v>0</v>
      </c>
      <c r="N1471" s="53">
        <f>IF(I1471&gt;0,ROUND(I1471*Filme!$B$3,2),0)</f>
        <v>0</v>
      </c>
      <c r="O1471" s="53">
        <f t="shared" si="204"/>
        <v>104.87</v>
      </c>
    </row>
    <row r="1472" spans="1:15">
      <c r="A1472" s="48">
        <v>30731194</v>
      </c>
      <c r="B1472" s="48" t="s">
        <v>1513</v>
      </c>
      <c r="C1472" s="49">
        <v>1</v>
      </c>
      <c r="D1472" s="50" t="s">
        <v>102</v>
      </c>
      <c r="E1472" s="51"/>
      <c r="F1472" s="52">
        <v>1</v>
      </c>
      <c r="G1472" s="52">
        <v>1</v>
      </c>
      <c r="H1472" s="52"/>
      <c r="I1472" s="52"/>
      <c r="J1472" s="52"/>
      <c r="K1472" s="53">
        <f t="shared" si="202"/>
        <v>183.5</v>
      </c>
      <c r="L1472" s="53">
        <f t="shared" si="203"/>
        <v>183.5</v>
      </c>
      <c r="M1472" s="53">
        <f>IF(E1472&gt;0,ROUND(E1472*UCO!$A$14,2),0)</f>
        <v>0</v>
      </c>
      <c r="N1472" s="53">
        <f>IF(I1472&gt;0,ROUND(I1472*Filme!$B$3,2),0)</f>
        <v>0</v>
      </c>
      <c r="O1472" s="53">
        <f t="shared" si="204"/>
        <v>183.5</v>
      </c>
    </row>
    <row r="1473" spans="1:15">
      <c r="A1473" s="48">
        <v>30731208</v>
      </c>
      <c r="B1473" s="48" t="s">
        <v>1514</v>
      </c>
      <c r="C1473" s="49">
        <v>1</v>
      </c>
      <c r="D1473" s="50" t="s">
        <v>74</v>
      </c>
      <c r="E1473" s="51"/>
      <c r="F1473" s="52">
        <v>1</v>
      </c>
      <c r="G1473" s="52">
        <v>1</v>
      </c>
      <c r="H1473" s="52"/>
      <c r="I1473" s="52"/>
      <c r="J1473" s="52"/>
      <c r="K1473" s="53">
        <f t="shared" si="202"/>
        <v>360.46</v>
      </c>
      <c r="L1473" s="53">
        <f t="shared" si="203"/>
        <v>360.46</v>
      </c>
      <c r="M1473" s="53">
        <f>IF(E1473&gt;0,ROUND(E1473*UCO!$A$14,2),0)</f>
        <v>0</v>
      </c>
      <c r="N1473" s="53">
        <f>IF(I1473&gt;0,ROUND(I1473*Filme!$B$3,2),0)</f>
        <v>0</v>
      </c>
      <c r="O1473" s="53">
        <f t="shared" si="204"/>
        <v>360.46</v>
      </c>
    </row>
    <row r="1474" spans="1:15">
      <c r="A1474" s="48">
        <v>30731216</v>
      </c>
      <c r="B1474" s="48" t="s">
        <v>1515</v>
      </c>
      <c r="C1474" s="49">
        <v>1</v>
      </c>
      <c r="D1474" s="50" t="s">
        <v>333</v>
      </c>
      <c r="E1474" s="51"/>
      <c r="F1474" s="52">
        <v>1</v>
      </c>
      <c r="G1474" s="52">
        <v>4</v>
      </c>
      <c r="H1474" s="52"/>
      <c r="I1474" s="52"/>
      <c r="J1474" s="52"/>
      <c r="K1474" s="53">
        <f t="shared" si="202"/>
        <v>417.82</v>
      </c>
      <c r="L1474" s="53">
        <f t="shared" si="203"/>
        <v>417.82</v>
      </c>
      <c r="M1474" s="53">
        <f>IF(E1474&gt;0,ROUND(E1474*UCO!$A$14,2),0)</f>
        <v>0</v>
      </c>
      <c r="N1474" s="53">
        <f>IF(I1474&gt;0,ROUND(I1474*Filme!$B$3,2),0)</f>
        <v>0</v>
      </c>
      <c r="O1474" s="53">
        <f t="shared" si="204"/>
        <v>417.82</v>
      </c>
    </row>
    <row r="1475" spans="1:15">
      <c r="A1475" s="48">
        <v>30731224</v>
      </c>
      <c r="B1475" s="48" t="s">
        <v>1516</v>
      </c>
      <c r="C1475" s="49">
        <v>1</v>
      </c>
      <c r="D1475" s="50" t="s">
        <v>72</v>
      </c>
      <c r="E1475" s="51"/>
      <c r="F1475" s="52">
        <v>2</v>
      </c>
      <c r="G1475" s="52">
        <v>4</v>
      </c>
      <c r="H1475" s="52"/>
      <c r="I1475" s="52"/>
      <c r="J1475" s="52"/>
      <c r="K1475" s="53">
        <f t="shared" si="202"/>
        <v>309.68</v>
      </c>
      <c r="L1475" s="53">
        <f t="shared" si="203"/>
        <v>309.68</v>
      </c>
      <c r="M1475" s="53">
        <f>IF(E1475&gt;0,ROUND(E1475*UCO!$A$14,2),0)</f>
        <v>0</v>
      </c>
      <c r="N1475" s="53">
        <f>IF(I1475&gt;0,ROUND(I1475*Filme!$B$3,2),0)</f>
        <v>0</v>
      </c>
      <c r="O1475" s="53">
        <f t="shared" si="204"/>
        <v>309.68</v>
      </c>
    </row>
    <row r="1476" spans="1:15">
      <c r="A1476" s="48">
        <v>30731232</v>
      </c>
      <c r="B1476" s="48" t="s">
        <v>1517</v>
      </c>
      <c r="C1476" s="49">
        <v>1</v>
      </c>
      <c r="D1476" s="50" t="s">
        <v>70</v>
      </c>
      <c r="E1476" s="51"/>
      <c r="F1476" s="52">
        <v>1</v>
      </c>
      <c r="G1476" s="52">
        <v>1</v>
      </c>
      <c r="H1476" s="52"/>
      <c r="I1476" s="52"/>
      <c r="J1476" s="52"/>
      <c r="K1476" s="53">
        <f t="shared" si="202"/>
        <v>209.71</v>
      </c>
      <c r="L1476" s="53">
        <f t="shared" si="203"/>
        <v>209.71</v>
      </c>
      <c r="M1476" s="53">
        <f>IF(E1476&gt;0,ROUND(E1476*UCO!$A$14,2),0)</f>
        <v>0</v>
      </c>
      <c r="N1476" s="53">
        <f>IF(I1476&gt;0,ROUND(I1476*Filme!$B$3,2),0)</f>
        <v>0</v>
      </c>
      <c r="O1476" s="53">
        <f t="shared" si="204"/>
        <v>209.71</v>
      </c>
    </row>
    <row r="1477" spans="1:15" ht="32.25" customHeight="1">
      <c r="A1477" s="131" t="s">
        <v>1518</v>
      </c>
      <c r="B1477" s="132"/>
      <c r="C1477" s="132"/>
      <c r="D1477" s="132"/>
      <c r="E1477" s="132"/>
      <c r="F1477" s="132"/>
      <c r="G1477" s="132"/>
      <c r="H1477" s="132"/>
      <c r="I1477" s="132"/>
      <c r="J1477" s="132"/>
      <c r="K1477" s="132"/>
      <c r="L1477" s="132"/>
      <c r="M1477" s="132"/>
      <c r="N1477" s="132"/>
      <c r="O1477" s="132"/>
    </row>
    <row r="1478" spans="1:15">
      <c r="A1478" s="48">
        <v>30732018</v>
      </c>
      <c r="B1478" s="48" t="s">
        <v>1519</v>
      </c>
      <c r="C1478" s="49">
        <v>1</v>
      </c>
      <c r="D1478" s="50" t="s">
        <v>469</v>
      </c>
      <c r="E1478" s="51"/>
      <c r="F1478" s="52">
        <v>3</v>
      </c>
      <c r="G1478" s="52">
        <v>5</v>
      </c>
      <c r="H1478" s="52"/>
      <c r="I1478" s="52"/>
      <c r="J1478" s="52"/>
      <c r="K1478" s="53">
        <f t="shared" ref="K1478:K1486" si="205">VLOOKUP(D1478,Porte2026Geral,24,FALSE)</f>
        <v>1491.02</v>
      </c>
      <c r="L1478" s="53">
        <f t="shared" ref="L1478:L1486" si="206">ROUND(C1478*K1478,2)</f>
        <v>1491.02</v>
      </c>
      <c r="M1478" s="53">
        <f>IF(E1478&gt;0,ROUND(E1478*UCO!$A$14,2),0)</f>
        <v>0</v>
      </c>
      <c r="N1478" s="53">
        <f>IF(I1478&gt;0,ROUND(I1478*Filme!$B$3,2),0)</f>
        <v>0</v>
      </c>
      <c r="O1478" s="53">
        <f t="shared" ref="O1478:O1486" si="207">ROUND(L1478+M1478+N1478,2)</f>
        <v>1491.02</v>
      </c>
    </row>
    <row r="1479" spans="1:15">
      <c r="A1479" s="48">
        <v>30732026</v>
      </c>
      <c r="B1479" s="48" t="s">
        <v>1520</v>
      </c>
      <c r="C1479" s="49">
        <v>1</v>
      </c>
      <c r="D1479" s="50" t="s">
        <v>305</v>
      </c>
      <c r="E1479" s="51"/>
      <c r="F1479" s="52">
        <v>2</v>
      </c>
      <c r="G1479" s="52">
        <v>2</v>
      </c>
      <c r="H1479" s="52"/>
      <c r="I1479" s="52"/>
      <c r="J1479" s="52"/>
      <c r="K1479" s="53">
        <f t="shared" si="205"/>
        <v>802.86</v>
      </c>
      <c r="L1479" s="53">
        <f t="shared" si="206"/>
        <v>802.86</v>
      </c>
      <c r="M1479" s="53">
        <f>IF(E1479&gt;0,ROUND(E1479*UCO!$A$14,2),0)</f>
        <v>0</v>
      </c>
      <c r="N1479" s="53">
        <f>IF(I1479&gt;0,ROUND(I1479*Filme!$B$3,2),0)</f>
        <v>0</v>
      </c>
      <c r="O1479" s="53">
        <f t="shared" si="207"/>
        <v>802.86</v>
      </c>
    </row>
    <row r="1480" spans="1:15">
      <c r="A1480" s="48">
        <v>30732034</v>
      </c>
      <c r="B1480" s="48" t="s">
        <v>1521</v>
      </c>
      <c r="C1480" s="49">
        <v>1</v>
      </c>
      <c r="D1480" s="50" t="s">
        <v>339</v>
      </c>
      <c r="E1480" s="51"/>
      <c r="F1480" s="52">
        <v>2</v>
      </c>
      <c r="G1480" s="52">
        <v>5</v>
      </c>
      <c r="H1480" s="52"/>
      <c r="I1480" s="52"/>
      <c r="J1480" s="52"/>
      <c r="K1480" s="53">
        <f t="shared" si="205"/>
        <v>909.36</v>
      </c>
      <c r="L1480" s="53">
        <f t="shared" si="206"/>
        <v>909.36</v>
      </c>
      <c r="M1480" s="53">
        <f>IF(E1480&gt;0,ROUND(E1480*UCO!$A$14,2),0)</f>
        <v>0</v>
      </c>
      <c r="N1480" s="53">
        <f>IF(I1480&gt;0,ROUND(I1480*Filme!$B$3,2),0)</f>
        <v>0</v>
      </c>
      <c r="O1480" s="53">
        <f t="shared" si="207"/>
        <v>909.36</v>
      </c>
    </row>
    <row r="1481" spans="1:15">
      <c r="A1481" s="48">
        <v>30732085</v>
      </c>
      <c r="B1481" s="48" t="s">
        <v>1522</v>
      </c>
      <c r="C1481" s="49">
        <v>1</v>
      </c>
      <c r="D1481" s="50" t="s">
        <v>339</v>
      </c>
      <c r="E1481" s="51"/>
      <c r="F1481" s="52">
        <v>2</v>
      </c>
      <c r="G1481" s="52">
        <v>5</v>
      </c>
      <c r="H1481" s="52"/>
      <c r="I1481" s="52"/>
      <c r="J1481" s="52"/>
      <c r="K1481" s="53">
        <f t="shared" si="205"/>
        <v>909.36</v>
      </c>
      <c r="L1481" s="53">
        <f t="shared" si="206"/>
        <v>909.36</v>
      </c>
      <c r="M1481" s="53">
        <f>IF(E1481&gt;0,ROUND(E1481*UCO!$A$14,2),0)</f>
        <v>0</v>
      </c>
      <c r="N1481" s="53">
        <f>IF(I1481&gt;0,ROUND(I1481*Filme!$B$3,2),0)</f>
        <v>0</v>
      </c>
      <c r="O1481" s="53">
        <f t="shared" si="207"/>
        <v>909.36</v>
      </c>
    </row>
    <row r="1482" spans="1:15">
      <c r="A1482" s="48">
        <v>30732093</v>
      </c>
      <c r="B1482" s="48" t="s">
        <v>1523</v>
      </c>
      <c r="C1482" s="49">
        <v>1</v>
      </c>
      <c r="D1482" s="50" t="s">
        <v>259</v>
      </c>
      <c r="E1482" s="51"/>
      <c r="F1482" s="52">
        <v>2</v>
      </c>
      <c r="G1482" s="52">
        <v>4</v>
      </c>
      <c r="H1482" s="52"/>
      <c r="I1482" s="52"/>
      <c r="J1482" s="52"/>
      <c r="K1482" s="53">
        <f t="shared" si="205"/>
        <v>852.02</v>
      </c>
      <c r="L1482" s="53">
        <f t="shared" si="206"/>
        <v>852.02</v>
      </c>
      <c r="M1482" s="53">
        <f>IF(E1482&gt;0,ROUND(E1482*UCO!$A$14,2),0)</f>
        <v>0</v>
      </c>
      <c r="N1482" s="53">
        <f>IF(I1482&gt;0,ROUND(I1482*Filme!$B$3,2),0)</f>
        <v>0</v>
      </c>
      <c r="O1482" s="53">
        <f t="shared" si="207"/>
        <v>852.02</v>
      </c>
    </row>
    <row r="1483" spans="1:15">
      <c r="A1483" s="48">
        <v>30732107</v>
      </c>
      <c r="B1483" s="48" t="s">
        <v>1524</v>
      </c>
      <c r="C1483" s="49">
        <v>1</v>
      </c>
      <c r="D1483" s="50" t="s">
        <v>259</v>
      </c>
      <c r="E1483" s="51"/>
      <c r="F1483" s="52">
        <v>2</v>
      </c>
      <c r="G1483" s="52">
        <v>4</v>
      </c>
      <c r="H1483" s="52"/>
      <c r="I1483" s="52"/>
      <c r="J1483" s="52"/>
      <c r="K1483" s="53">
        <f t="shared" si="205"/>
        <v>852.02</v>
      </c>
      <c r="L1483" s="53">
        <f t="shared" si="206"/>
        <v>852.02</v>
      </c>
      <c r="M1483" s="53">
        <f>IF(E1483&gt;0,ROUND(E1483*UCO!$A$14,2),0)</f>
        <v>0</v>
      </c>
      <c r="N1483" s="53">
        <f>IF(I1483&gt;0,ROUND(I1483*Filme!$B$3,2),0)</f>
        <v>0</v>
      </c>
      <c r="O1483" s="53">
        <f t="shared" si="207"/>
        <v>852.02</v>
      </c>
    </row>
    <row r="1484" spans="1:15">
      <c r="A1484" s="48">
        <v>30732115</v>
      </c>
      <c r="B1484" s="48" t="s">
        <v>1525</v>
      </c>
      <c r="C1484" s="49">
        <v>1</v>
      </c>
      <c r="D1484" s="50" t="s">
        <v>331</v>
      </c>
      <c r="E1484" s="51"/>
      <c r="F1484" s="52">
        <v>2</v>
      </c>
      <c r="G1484" s="52">
        <v>4</v>
      </c>
      <c r="H1484" s="52"/>
      <c r="I1484" s="52"/>
      <c r="J1484" s="52"/>
      <c r="K1484" s="53">
        <f t="shared" si="205"/>
        <v>1091.25</v>
      </c>
      <c r="L1484" s="53">
        <f t="shared" si="206"/>
        <v>1091.25</v>
      </c>
      <c r="M1484" s="53">
        <f>IF(E1484&gt;0,ROUND(E1484*UCO!$A$14,2),0)</f>
        <v>0</v>
      </c>
      <c r="N1484" s="53">
        <f>IF(I1484&gt;0,ROUND(I1484*Filme!$B$3,2),0)</f>
        <v>0</v>
      </c>
      <c r="O1484" s="53">
        <f t="shared" si="207"/>
        <v>1091.25</v>
      </c>
    </row>
    <row r="1485" spans="1:15">
      <c r="A1485" s="48">
        <v>30732123</v>
      </c>
      <c r="B1485" s="48" t="s">
        <v>1526</v>
      </c>
      <c r="C1485" s="49">
        <v>1</v>
      </c>
      <c r="D1485" s="50" t="s">
        <v>382</v>
      </c>
      <c r="E1485" s="51"/>
      <c r="F1485" s="52">
        <v>1</v>
      </c>
      <c r="G1485" s="52">
        <v>3</v>
      </c>
      <c r="H1485" s="52"/>
      <c r="I1485" s="52"/>
      <c r="J1485" s="52"/>
      <c r="K1485" s="53">
        <f t="shared" si="205"/>
        <v>766.81</v>
      </c>
      <c r="L1485" s="53">
        <f t="shared" si="206"/>
        <v>766.81</v>
      </c>
      <c r="M1485" s="53">
        <f>IF(E1485&gt;0,ROUND(E1485*UCO!$A$14,2),0)</f>
        <v>0</v>
      </c>
      <c r="N1485" s="53">
        <f>IF(I1485&gt;0,ROUND(I1485*Filme!$B$3,2),0)</f>
        <v>0</v>
      </c>
      <c r="O1485" s="53">
        <f t="shared" si="207"/>
        <v>766.81</v>
      </c>
    </row>
    <row r="1486" spans="1:15">
      <c r="A1486" s="48">
        <v>30732131</v>
      </c>
      <c r="B1486" s="48" t="s">
        <v>1527</v>
      </c>
      <c r="C1486" s="49">
        <v>1</v>
      </c>
      <c r="D1486" s="50" t="s">
        <v>382</v>
      </c>
      <c r="E1486" s="51"/>
      <c r="F1486" s="52">
        <v>1</v>
      </c>
      <c r="G1486" s="52">
        <v>3</v>
      </c>
      <c r="H1486" s="52"/>
      <c r="I1486" s="52"/>
      <c r="J1486" s="52"/>
      <c r="K1486" s="53">
        <f t="shared" si="205"/>
        <v>766.81</v>
      </c>
      <c r="L1486" s="53">
        <f t="shared" si="206"/>
        <v>766.81</v>
      </c>
      <c r="M1486" s="53">
        <f>IF(E1486&gt;0,ROUND(E1486*UCO!$A$14,2),0)</f>
        <v>0</v>
      </c>
      <c r="N1486" s="53">
        <f>IF(I1486&gt;0,ROUND(I1486*Filme!$B$3,2),0)</f>
        <v>0</v>
      </c>
      <c r="O1486" s="53">
        <f t="shared" si="207"/>
        <v>766.81</v>
      </c>
    </row>
    <row r="1487" spans="1:15" ht="34.5" customHeight="1">
      <c r="A1487" s="131" t="s">
        <v>1528</v>
      </c>
      <c r="B1487" s="132"/>
      <c r="C1487" s="132"/>
      <c r="D1487" s="132"/>
      <c r="E1487" s="132"/>
      <c r="F1487" s="132"/>
      <c r="G1487" s="132"/>
      <c r="H1487" s="132"/>
      <c r="I1487" s="132"/>
      <c r="J1487" s="132"/>
      <c r="K1487" s="132"/>
      <c r="L1487" s="132"/>
      <c r="M1487" s="132"/>
      <c r="N1487" s="132"/>
      <c r="O1487" s="132"/>
    </row>
    <row r="1488" spans="1:15">
      <c r="A1488" s="48">
        <v>30733014</v>
      </c>
      <c r="B1488" s="48" t="s">
        <v>1529</v>
      </c>
      <c r="C1488" s="49">
        <v>1</v>
      </c>
      <c r="D1488" s="50" t="s">
        <v>331</v>
      </c>
      <c r="E1488" s="51">
        <v>33.799999999999997</v>
      </c>
      <c r="F1488" s="52">
        <v>1</v>
      </c>
      <c r="G1488" s="52">
        <v>5</v>
      </c>
      <c r="H1488" s="52"/>
      <c r="I1488" s="52"/>
      <c r="J1488" s="52"/>
      <c r="K1488" s="53">
        <f t="shared" ref="K1488:K1497" si="208">VLOOKUP(D1488,Porte2026Geral,24,FALSE)</f>
        <v>1091.25</v>
      </c>
      <c r="L1488" s="53">
        <f t="shared" ref="L1488:L1497" si="209">ROUND(C1488*K1488,2)</f>
        <v>1091.25</v>
      </c>
      <c r="M1488" s="53">
        <f>IF(E1488&gt;0,ROUND(E1488*UCO!$A$29,2),0)</f>
        <v>637.47</v>
      </c>
      <c r="N1488" s="53">
        <f>IF(I1488&gt;0,ROUND(I1488*Filme!$B$3,2),0)</f>
        <v>0</v>
      </c>
      <c r="O1488" s="53">
        <f t="shared" ref="O1488:O1497" si="210">ROUND(L1488+M1488+N1488,2)</f>
        <v>1728.72</v>
      </c>
    </row>
    <row r="1489" spans="1:15">
      <c r="A1489" s="48">
        <v>30733022</v>
      </c>
      <c r="B1489" s="48" t="s">
        <v>1530</v>
      </c>
      <c r="C1489" s="49">
        <v>1</v>
      </c>
      <c r="D1489" s="50" t="s">
        <v>259</v>
      </c>
      <c r="E1489" s="51">
        <v>33.799999999999997</v>
      </c>
      <c r="F1489" s="52">
        <v>1</v>
      </c>
      <c r="G1489" s="52">
        <v>4</v>
      </c>
      <c r="H1489" s="52"/>
      <c r="I1489" s="52"/>
      <c r="J1489" s="52"/>
      <c r="K1489" s="53">
        <f t="shared" si="208"/>
        <v>852.02</v>
      </c>
      <c r="L1489" s="53">
        <f t="shared" si="209"/>
        <v>852.02</v>
      </c>
      <c r="M1489" s="53">
        <f>IF(E1489&gt;0,ROUND(E1489*UCO!$A$29,2),0)</f>
        <v>637.47</v>
      </c>
      <c r="N1489" s="53">
        <f>IF(I1489&gt;0,ROUND(I1489*Filme!$B$3,2),0)</f>
        <v>0</v>
      </c>
      <c r="O1489" s="53">
        <f t="shared" si="210"/>
        <v>1489.49</v>
      </c>
    </row>
    <row r="1490" spans="1:15">
      <c r="A1490" s="48">
        <v>30733030</v>
      </c>
      <c r="B1490" s="48" t="s">
        <v>1531</v>
      </c>
      <c r="C1490" s="49">
        <v>1</v>
      </c>
      <c r="D1490" s="50" t="s">
        <v>259</v>
      </c>
      <c r="E1490" s="51">
        <v>33.799999999999997</v>
      </c>
      <c r="F1490" s="52">
        <v>1</v>
      </c>
      <c r="G1490" s="52">
        <v>4</v>
      </c>
      <c r="H1490" s="52"/>
      <c r="I1490" s="52"/>
      <c r="J1490" s="52"/>
      <c r="K1490" s="53">
        <f t="shared" si="208"/>
        <v>852.02</v>
      </c>
      <c r="L1490" s="53">
        <f t="shared" si="209"/>
        <v>852.02</v>
      </c>
      <c r="M1490" s="53">
        <f>IF(E1490&gt;0,ROUND(E1490*UCO!$A$29,2),0)</f>
        <v>637.47</v>
      </c>
      <c r="N1490" s="53">
        <f>IF(I1490&gt;0,ROUND(I1490*Filme!$B$3,2),0)</f>
        <v>0</v>
      </c>
      <c r="O1490" s="53">
        <f t="shared" si="210"/>
        <v>1489.49</v>
      </c>
    </row>
    <row r="1491" spans="1:15">
      <c r="A1491" s="48">
        <v>30733049</v>
      </c>
      <c r="B1491" s="48" t="s">
        <v>1532</v>
      </c>
      <c r="C1491" s="49">
        <v>1</v>
      </c>
      <c r="D1491" s="50" t="s">
        <v>486</v>
      </c>
      <c r="E1491" s="51">
        <v>38.5</v>
      </c>
      <c r="F1491" s="52">
        <v>1</v>
      </c>
      <c r="G1491" s="52">
        <v>6</v>
      </c>
      <c r="H1491" s="52"/>
      <c r="I1491" s="52"/>
      <c r="J1491" s="52"/>
      <c r="K1491" s="53">
        <f t="shared" si="208"/>
        <v>1409.1</v>
      </c>
      <c r="L1491" s="53">
        <f t="shared" si="209"/>
        <v>1409.1</v>
      </c>
      <c r="M1491" s="53">
        <f>IF(E1491&gt;0,ROUND(E1491*UCO!$A$29,2),0)</f>
        <v>726.11</v>
      </c>
      <c r="N1491" s="53">
        <f>IF(I1491&gt;0,ROUND(I1491*Filme!$B$3,2),0)</f>
        <v>0</v>
      </c>
      <c r="O1491" s="53">
        <f t="shared" si="210"/>
        <v>2135.21</v>
      </c>
    </row>
    <row r="1492" spans="1:15">
      <c r="A1492" s="48">
        <v>30733057</v>
      </c>
      <c r="B1492" s="48" t="s">
        <v>1533</v>
      </c>
      <c r="C1492" s="49">
        <v>1</v>
      </c>
      <c r="D1492" s="50" t="s">
        <v>259</v>
      </c>
      <c r="E1492" s="51">
        <v>33.799999999999997</v>
      </c>
      <c r="F1492" s="52">
        <v>1</v>
      </c>
      <c r="G1492" s="52">
        <v>4</v>
      </c>
      <c r="H1492" s="52"/>
      <c r="I1492" s="52"/>
      <c r="J1492" s="52"/>
      <c r="K1492" s="53">
        <f t="shared" si="208"/>
        <v>852.02</v>
      </c>
      <c r="L1492" s="53">
        <f t="shared" si="209"/>
        <v>852.02</v>
      </c>
      <c r="M1492" s="53">
        <f>IF(E1492&gt;0,ROUND(E1492*UCO!$A$29,2),0)</f>
        <v>637.47</v>
      </c>
      <c r="N1492" s="53">
        <f>IF(I1492&gt;0,ROUND(I1492*Filme!$B$3,2),0)</f>
        <v>0</v>
      </c>
      <c r="O1492" s="53">
        <f t="shared" si="210"/>
        <v>1489.49</v>
      </c>
    </row>
    <row r="1493" spans="1:15">
      <c r="A1493" s="48">
        <v>30733065</v>
      </c>
      <c r="B1493" s="48" t="s">
        <v>1534</v>
      </c>
      <c r="C1493" s="49">
        <v>1</v>
      </c>
      <c r="D1493" s="50" t="s">
        <v>486</v>
      </c>
      <c r="E1493" s="51">
        <v>38.5</v>
      </c>
      <c r="F1493" s="52">
        <v>1</v>
      </c>
      <c r="G1493" s="52">
        <v>6</v>
      </c>
      <c r="H1493" s="52"/>
      <c r="I1493" s="52"/>
      <c r="J1493" s="52"/>
      <c r="K1493" s="53">
        <f t="shared" si="208"/>
        <v>1409.1</v>
      </c>
      <c r="L1493" s="53">
        <f t="shared" si="209"/>
        <v>1409.1</v>
      </c>
      <c r="M1493" s="53">
        <f>IF(E1493&gt;0,ROUND(E1493*UCO!$A$29,2),0)</f>
        <v>726.11</v>
      </c>
      <c r="N1493" s="53">
        <f>IF(I1493&gt;0,ROUND(I1493*Filme!$B$3,2),0)</f>
        <v>0</v>
      </c>
      <c r="O1493" s="53">
        <f t="shared" si="210"/>
        <v>2135.21</v>
      </c>
    </row>
    <row r="1494" spans="1:15">
      <c r="A1494" s="48">
        <v>30733073</v>
      </c>
      <c r="B1494" s="48" t="s">
        <v>1535</v>
      </c>
      <c r="C1494" s="49">
        <v>1</v>
      </c>
      <c r="D1494" s="50" t="s">
        <v>486</v>
      </c>
      <c r="E1494" s="51">
        <v>38.5</v>
      </c>
      <c r="F1494" s="52">
        <v>1</v>
      </c>
      <c r="G1494" s="52">
        <v>6</v>
      </c>
      <c r="H1494" s="52"/>
      <c r="I1494" s="52"/>
      <c r="J1494" s="52"/>
      <c r="K1494" s="53">
        <f t="shared" si="208"/>
        <v>1409.1</v>
      </c>
      <c r="L1494" s="53">
        <f t="shared" si="209"/>
        <v>1409.1</v>
      </c>
      <c r="M1494" s="53">
        <f>IF(E1494&gt;0,ROUND(E1494*UCO!$A$29,2),0)</f>
        <v>726.11</v>
      </c>
      <c r="N1494" s="53">
        <f>IF(I1494&gt;0,ROUND(I1494*Filme!$B$3,2),0)</f>
        <v>0</v>
      </c>
      <c r="O1494" s="53">
        <f t="shared" si="210"/>
        <v>2135.21</v>
      </c>
    </row>
    <row r="1495" spans="1:15">
      <c r="A1495" s="48">
        <v>30733081</v>
      </c>
      <c r="B1495" s="48" t="s">
        <v>1536</v>
      </c>
      <c r="C1495" s="49">
        <v>1</v>
      </c>
      <c r="D1495" s="50" t="s">
        <v>331</v>
      </c>
      <c r="E1495" s="51">
        <v>33.799999999999997</v>
      </c>
      <c r="F1495" s="52">
        <v>1</v>
      </c>
      <c r="G1495" s="52">
        <v>5</v>
      </c>
      <c r="H1495" s="52"/>
      <c r="I1495" s="52"/>
      <c r="J1495" s="52"/>
      <c r="K1495" s="53">
        <f t="shared" si="208"/>
        <v>1091.25</v>
      </c>
      <c r="L1495" s="53">
        <f t="shared" si="209"/>
        <v>1091.25</v>
      </c>
      <c r="M1495" s="53">
        <f>IF(E1495&gt;0,ROUND(E1495*UCO!$A$29,2),0)</f>
        <v>637.47</v>
      </c>
      <c r="N1495" s="53">
        <f>IF(I1495&gt;0,ROUND(I1495*Filme!$B$3,2),0)</f>
        <v>0</v>
      </c>
      <c r="O1495" s="53">
        <f t="shared" si="210"/>
        <v>1728.72</v>
      </c>
    </row>
    <row r="1496" spans="1:15">
      <c r="A1496" s="48">
        <v>30733090</v>
      </c>
      <c r="B1496" s="48" t="s">
        <v>1537</v>
      </c>
      <c r="C1496" s="49">
        <v>1</v>
      </c>
      <c r="D1496" s="50" t="s">
        <v>433</v>
      </c>
      <c r="E1496" s="51">
        <v>38.5</v>
      </c>
      <c r="F1496" s="52">
        <v>1</v>
      </c>
      <c r="G1496" s="52">
        <v>6</v>
      </c>
      <c r="H1496" s="52"/>
      <c r="I1496" s="52"/>
      <c r="J1496" s="52"/>
      <c r="K1496" s="53">
        <f t="shared" si="208"/>
        <v>1269.81</v>
      </c>
      <c r="L1496" s="53">
        <f t="shared" si="209"/>
        <v>1269.81</v>
      </c>
      <c r="M1496" s="53">
        <f>IF(E1496&gt;0,ROUND(E1496*UCO!$A$29,2),0)</f>
        <v>726.11</v>
      </c>
      <c r="N1496" s="53">
        <f>IF(I1496&gt;0,ROUND(I1496*Filme!$B$3,2),0)</f>
        <v>0</v>
      </c>
      <c r="O1496" s="53">
        <f t="shared" si="210"/>
        <v>1995.92</v>
      </c>
    </row>
    <row r="1497" spans="1:15">
      <c r="A1497" s="48">
        <v>30733103</v>
      </c>
      <c r="B1497" s="48" t="s">
        <v>1538</v>
      </c>
      <c r="C1497" s="49">
        <v>1</v>
      </c>
      <c r="D1497" s="50" t="s">
        <v>486</v>
      </c>
      <c r="E1497" s="51">
        <v>38.5</v>
      </c>
      <c r="F1497" s="52">
        <v>1</v>
      </c>
      <c r="G1497" s="52">
        <v>6</v>
      </c>
      <c r="H1497" s="52"/>
      <c r="I1497" s="52"/>
      <c r="J1497" s="52"/>
      <c r="K1497" s="53">
        <f t="shared" si="208"/>
        <v>1409.1</v>
      </c>
      <c r="L1497" s="53">
        <f t="shared" si="209"/>
        <v>1409.1</v>
      </c>
      <c r="M1497" s="53">
        <f>IF(E1497&gt;0,ROUND(E1497*UCO!$A$29,2),0)</f>
        <v>726.11</v>
      </c>
      <c r="N1497" s="53">
        <f>IF(I1497&gt;0,ROUND(I1497*Filme!$B$3,2),0)</f>
        <v>0</v>
      </c>
      <c r="O1497" s="53">
        <f t="shared" si="210"/>
        <v>2135.21</v>
      </c>
    </row>
    <row r="1498" spans="1:15" ht="26.25" customHeight="1">
      <c r="A1498" s="131" t="s">
        <v>1539</v>
      </c>
      <c r="B1498" s="132"/>
      <c r="C1498" s="132"/>
      <c r="D1498" s="132"/>
      <c r="E1498" s="132"/>
      <c r="F1498" s="132"/>
      <c r="G1498" s="132"/>
      <c r="H1498" s="132"/>
      <c r="I1498" s="132"/>
      <c r="J1498" s="132"/>
      <c r="K1498" s="132"/>
      <c r="L1498" s="132"/>
      <c r="M1498" s="132"/>
      <c r="N1498" s="132"/>
      <c r="O1498" s="132"/>
    </row>
    <row r="1499" spans="1:15">
      <c r="A1499" s="48">
        <v>30734010</v>
      </c>
      <c r="B1499" s="48" t="s">
        <v>1529</v>
      </c>
      <c r="C1499" s="49">
        <v>1</v>
      </c>
      <c r="D1499" s="50" t="s">
        <v>331</v>
      </c>
      <c r="E1499" s="51">
        <v>33.799999999999997</v>
      </c>
      <c r="F1499" s="52">
        <v>1</v>
      </c>
      <c r="G1499" s="52">
        <v>5</v>
      </c>
      <c r="H1499" s="52"/>
      <c r="I1499" s="52"/>
      <c r="J1499" s="52"/>
      <c r="K1499" s="53">
        <f t="shared" ref="K1499:K1504" si="211">VLOOKUP(D1499,Porte2026Geral,24,FALSE)</f>
        <v>1091.25</v>
      </c>
      <c r="L1499" s="53">
        <f t="shared" ref="L1499:L1504" si="212">ROUND(C1499*K1499,2)</f>
        <v>1091.25</v>
      </c>
      <c r="M1499" s="53">
        <f>IF(E1499&gt;0,ROUND(E1499*UCO!$A$29,2),0)</f>
        <v>637.47</v>
      </c>
      <c r="N1499" s="53">
        <f>IF(I1499&gt;0,ROUND(I1499*Filme!$B$3,2),0)</f>
        <v>0</v>
      </c>
      <c r="O1499" s="53">
        <f t="shared" ref="O1499:O1504" si="213">ROUND(L1499+M1499+N1499,2)</f>
        <v>1728.72</v>
      </c>
    </row>
    <row r="1500" spans="1:15">
      <c r="A1500" s="48">
        <v>30734029</v>
      </c>
      <c r="B1500" s="48" t="s">
        <v>1530</v>
      </c>
      <c r="C1500" s="49">
        <v>1</v>
      </c>
      <c r="D1500" s="50" t="s">
        <v>259</v>
      </c>
      <c r="E1500" s="51">
        <v>33.799999999999997</v>
      </c>
      <c r="F1500" s="52">
        <v>1</v>
      </c>
      <c r="G1500" s="52">
        <v>4</v>
      </c>
      <c r="H1500" s="52"/>
      <c r="I1500" s="52"/>
      <c r="J1500" s="52"/>
      <c r="K1500" s="53">
        <f t="shared" si="211"/>
        <v>852.02</v>
      </c>
      <c r="L1500" s="53">
        <f t="shared" si="212"/>
        <v>852.02</v>
      </c>
      <c r="M1500" s="53">
        <f>IF(E1500&gt;0,ROUND(E1500*UCO!$A$29,2),0)</f>
        <v>637.47</v>
      </c>
      <c r="N1500" s="53">
        <f>IF(I1500&gt;0,ROUND(I1500*Filme!$B$3,2),0)</f>
        <v>0</v>
      </c>
      <c r="O1500" s="53">
        <f t="shared" si="213"/>
        <v>1489.49</v>
      </c>
    </row>
    <row r="1501" spans="1:15">
      <c r="A1501" s="48">
        <v>30734037</v>
      </c>
      <c r="B1501" s="48" t="s">
        <v>1531</v>
      </c>
      <c r="C1501" s="49">
        <v>1</v>
      </c>
      <c r="D1501" s="50" t="s">
        <v>259</v>
      </c>
      <c r="E1501" s="51">
        <v>33.799999999999997</v>
      </c>
      <c r="F1501" s="52">
        <v>1</v>
      </c>
      <c r="G1501" s="52">
        <v>4</v>
      </c>
      <c r="H1501" s="52"/>
      <c r="I1501" s="52"/>
      <c r="J1501" s="52"/>
      <c r="K1501" s="53">
        <f t="shared" si="211"/>
        <v>852.02</v>
      </c>
      <c r="L1501" s="53">
        <f t="shared" si="212"/>
        <v>852.02</v>
      </c>
      <c r="M1501" s="53">
        <f>IF(E1501&gt;0,ROUND(E1501*UCO!$A$29,2),0)</f>
        <v>637.47</v>
      </c>
      <c r="N1501" s="53">
        <f>IF(I1501&gt;0,ROUND(I1501*Filme!$B$3,2),0)</f>
        <v>0</v>
      </c>
      <c r="O1501" s="53">
        <f t="shared" si="213"/>
        <v>1489.49</v>
      </c>
    </row>
    <row r="1502" spans="1:15">
      <c r="A1502" s="48">
        <v>30734045</v>
      </c>
      <c r="B1502" s="48" t="s">
        <v>1540</v>
      </c>
      <c r="C1502" s="49">
        <v>1</v>
      </c>
      <c r="D1502" s="50" t="s">
        <v>486</v>
      </c>
      <c r="E1502" s="51">
        <v>38.5</v>
      </c>
      <c r="F1502" s="52">
        <v>1</v>
      </c>
      <c r="G1502" s="52">
        <v>6</v>
      </c>
      <c r="H1502" s="52"/>
      <c r="I1502" s="52"/>
      <c r="J1502" s="52"/>
      <c r="K1502" s="53">
        <f t="shared" si="211"/>
        <v>1409.1</v>
      </c>
      <c r="L1502" s="53">
        <f t="shared" si="212"/>
        <v>1409.1</v>
      </c>
      <c r="M1502" s="53">
        <f>IF(E1502&gt;0,ROUND(E1502*UCO!$A$29,2),0)</f>
        <v>726.11</v>
      </c>
      <c r="N1502" s="53">
        <f>IF(I1502&gt;0,ROUND(I1502*Filme!$B$3,2),0)</f>
        <v>0</v>
      </c>
      <c r="O1502" s="53">
        <f t="shared" si="213"/>
        <v>2135.21</v>
      </c>
    </row>
    <row r="1503" spans="1:15">
      <c r="A1503" s="48">
        <v>30734053</v>
      </c>
      <c r="B1503" s="48" t="s">
        <v>1541</v>
      </c>
      <c r="C1503" s="49">
        <v>1</v>
      </c>
      <c r="D1503" s="50" t="s">
        <v>486</v>
      </c>
      <c r="E1503" s="51">
        <v>38.5</v>
      </c>
      <c r="F1503" s="52">
        <v>1</v>
      </c>
      <c r="G1503" s="52">
        <v>6</v>
      </c>
      <c r="H1503" s="52"/>
      <c r="I1503" s="52"/>
      <c r="J1503" s="52"/>
      <c r="K1503" s="53">
        <f t="shared" si="211"/>
        <v>1409.1</v>
      </c>
      <c r="L1503" s="53">
        <f t="shared" si="212"/>
        <v>1409.1</v>
      </c>
      <c r="M1503" s="53">
        <f>IF(E1503&gt;0,ROUND(E1503*UCO!$A$29,2),0)</f>
        <v>726.11</v>
      </c>
      <c r="N1503" s="53">
        <f>IF(I1503&gt;0,ROUND(I1503*Filme!$B$3,2),0)</f>
        <v>0</v>
      </c>
      <c r="O1503" s="53">
        <f t="shared" si="213"/>
        <v>2135.21</v>
      </c>
    </row>
    <row r="1504" spans="1:15">
      <c r="A1504" s="48">
        <v>30734061</v>
      </c>
      <c r="B1504" s="48" t="s">
        <v>1542</v>
      </c>
      <c r="C1504" s="49">
        <v>1</v>
      </c>
      <c r="D1504" s="50" t="s">
        <v>331</v>
      </c>
      <c r="E1504" s="51">
        <v>33.799999999999997</v>
      </c>
      <c r="F1504" s="52">
        <v>1</v>
      </c>
      <c r="G1504" s="52">
        <v>5</v>
      </c>
      <c r="H1504" s="52"/>
      <c r="I1504" s="52"/>
      <c r="J1504" s="52"/>
      <c r="K1504" s="53">
        <f t="shared" si="211"/>
        <v>1091.25</v>
      </c>
      <c r="L1504" s="53">
        <f t="shared" si="212"/>
        <v>1091.25</v>
      </c>
      <c r="M1504" s="53">
        <f>IF(E1504&gt;0,ROUND(E1504*UCO!$A$29,2),0)</f>
        <v>637.47</v>
      </c>
      <c r="N1504" s="53">
        <f>IF(I1504&gt;0,ROUND(I1504*Filme!$B$3,2),0)</f>
        <v>0</v>
      </c>
      <c r="O1504" s="53">
        <f t="shared" si="213"/>
        <v>1728.72</v>
      </c>
    </row>
    <row r="1505" spans="1:15" ht="30" customHeight="1">
      <c r="A1505" s="131" t="s">
        <v>1543</v>
      </c>
      <c r="B1505" s="132"/>
      <c r="C1505" s="132"/>
      <c r="D1505" s="132"/>
      <c r="E1505" s="132"/>
      <c r="F1505" s="132"/>
      <c r="G1505" s="132"/>
      <c r="H1505" s="132"/>
      <c r="I1505" s="132"/>
      <c r="J1505" s="132"/>
      <c r="K1505" s="132"/>
      <c r="L1505" s="132"/>
      <c r="M1505" s="132"/>
      <c r="N1505" s="132"/>
      <c r="O1505" s="132"/>
    </row>
    <row r="1506" spans="1:15">
      <c r="A1506" s="48">
        <v>30735017</v>
      </c>
      <c r="B1506" s="48" t="s">
        <v>1529</v>
      </c>
      <c r="C1506" s="49">
        <v>1</v>
      </c>
      <c r="D1506" s="50" t="s">
        <v>331</v>
      </c>
      <c r="E1506" s="51">
        <v>33.799999999999997</v>
      </c>
      <c r="F1506" s="52">
        <v>1</v>
      </c>
      <c r="G1506" s="52">
        <v>5</v>
      </c>
      <c r="H1506" s="52"/>
      <c r="I1506" s="52"/>
      <c r="J1506" s="52"/>
      <c r="K1506" s="53">
        <f t="shared" ref="K1506:K1514" si="214">VLOOKUP(D1506,Porte2026Geral,24,FALSE)</f>
        <v>1091.25</v>
      </c>
      <c r="L1506" s="53">
        <f t="shared" ref="L1506:L1514" si="215">ROUND(C1506*K1506,2)</f>
        <v>1091.25</v>
      </c>
      <c r="M1506" s="53">
        <f>IF(E1506&gt;0,ROUND(E1506*UCO!$A$29,2),0)</f>
        <v>637.47</v>
      </c>
      <c r="N1506" s="53">
        <f>IF(I1506&gt;0,ROUND(I1506*Filme!$B$3,2),0)</f>
        <v>0</v>
      </c>
      <c r="O1506" s="53">
        <f t="shared" ref="O1506:O1514" si="216">ROUND(L1506+M1506+N1506,2)</f>
        <v>1728.72</v>
      </c>
    </row>
    <row r="1507" spans="1:15">
      <c r="A1507" s="48">
        <v>30735025</v>
      </c>
      <c r="B1507" s="48" t="s">
        <v>1530</v>
      </c>
      <c r="C1507" s="49">
        <v>1</v>
      </c>
      <c r="D1507" s="50" t="s">
        <v>259</v>
      </c>
      <c r="E1507" s="51">
        <v>33.799999999999997</v>
      </c>
      <c r="F1507" s="52">
        <v>1</v>
      </c>
      <c r="G1507" s="52">
        <v>4</v>
      </c>
      <c r="H1507" s="52"/>
      <c r="I1507" s="52"/>
      <c r="J1507" s="52"/>
      <c r="K1507" s="53">
        <f t="shared" si="214"/>
        <v>852.02</v>
      </c>
      <c r="L1507" s="53">
        <f t="shared" si="215"/>
        <v>852.02</v>
      </c>
      <c r="M1507" s="53">
        <f>IF(E1507&gt;0,ROUND(E1507*UCO!$A$29,2),0)</f>
        <v>637.47</v>
      </c>
      <c r="N1507" s="53">
        <f>IF(I1507&gt;0,ROUND(I1507*Filme!$B$3,2),0)</f>
        <v>0</v>
      </c>
      <c r="O1507" s="53">
        <f t="shared" si="216"/>
        <v>1489.49</v>
      </c>
    </row>
    <row r="1508" spans="1:15">
      <c r="A1508" s="48">
        <v>30735033</v>
      </c>
      <c r="B1508" s="48" t="s">
        <v>1544</v>
      </c>
      <c r="C1508" s="49">
        <v>1</v>
      </c>
      <c r="D1508" s="50" t="s">
        <v>331</v>
      </c>
      <c r="E1508" s="51">
        <v>33.799999999999997</v>
      </c>
      <c r="F1508" s="52">
        <v>1</v>
      </c>
      <c r="G1508" s="52">
        <v>5</v>
      </c>
      <c r="H1508" s="52"/>
      <c r="I1508" s="52"/>
      <c r="J1508" s="52"/>
      <c r="K1508" s="53">
        <f t="shared" si="214"/>
        <v>1091.25</v>
      </c>
      <c r="L1508" s="53">
        <f t="shared" si="215"/>
        <v>1091.25</v>
      </c>
      <c r="M1508" s="53">
        <f>IF(E1508&gt;0,ROUND(E1508*UCO!$A$29,2),0)</f>
        <v>637.47</v>
      </c>
      <c r="N1508" s="53">
        <f>IF(I1508&gt;0,ROUND(I1508*Filme!$B$3,2),0)</f>
        <v>0</v>
      </c>
      <c r="O1508" s="53">
        <f t="shared" si="216"/>
        <v>1728.72</v>
      </c>
    </row>
    <row r="1509" spans="1:15">
      <c r="A1509" s="48">
        <v>30735041</v>
      </c>
      <c r="B1509" s="48" t="s">
        <v>1545</v>
      </c>
      <c r="C1509" s="49">
        <v>1</v>
      </c>
      <c r="D1509" s="50" t="s">
        <v>486</v>
      </c>
      <c r="E1509" s="51">
        <v>38.5</v>
      </c>
      <c r="F1509" s="52">
        <v>1</v>
      </c>
      <c r="G1509" s="52">
        <v>6</v>
      </c>
      <c r="H1509" s="52"/>
      <c r="I1509" s="52"/>
      <c r="J1509" s="52"/>
      <c r="K1509" s="53">
        <f t="shared" si="214"/>
        <v>1409.1</v>
      </c>
      <c r="L1509" s="53">
        <f t="shared" si="215"/>
        <v>1409.1</v>
      </c>
      <c r="M1509" s="53">
        <f>IF(E1509&gt;0,ROUND(E1509*UCO!$A$29,2),0)</f>
        <v>726.11</v>
      </c>
      <c r="N1509" s="53">
        <f>IF(I1509&gt;0,ROUND(I1509*Filme!$B$3,2),0)</f>
        <v>0</v>
      </c>
      <c r="O1509" s="53">
        <f t="shared" si="216"/>
        <v>2135.21</v>
      </c>
    </row>
    <row r="1510" spans="1:15">
      <c r="A1510" s="48">
        <v>30735050</v>
      </c>
      <c r="B1510" s="48" t="s">
        <v>1546</v>
      </c>
      <c r="C1510" s="49">
        <v>1</v>
      </c>
      <c r="D1510" s="50" t="s">
        <v>486</v>
      </c>
      <c r="E1510" s="51">
        <v>38.5</v>
      </c>
      <c r="F1510" s="52">
        <v>1</v>
      </c>
      <c r="G1510" s="52">
        <v>6</v>
      </c>
      <c r="H1510" s="52"/>
      <c r="I1510" s="52"/>
      <c r="J1510" s="52"/>
      <c r="K1510" s="53">
        <f t="shared" si="214"/>
        <v>1409.1</v>
      </c>
      <c r="L1510" s="53">
        <f t="shared" si="215"/>
        <v>1409.1</v>
      </c>
      <c r="M1510" s="53">
        <f>IF(E1510&gt;0,ROUND(E1510*UCO!$A$29,2),0)</f>
        <v>726.11</v>
      </c>
      <c r="N1510" s="53">
        <f>IF(I1510&gt;0,ROUND(I1510*Filme!$B$3,2),0)</f>
        <v>0</v>
      </c>
      <c r="O1510" s="53">
        <f t="shared" si="216"/>
        <v>2135.21</v>
      </c>
    </row>
    <row r="1511" spans="1:15">
      <c r="A1511" s="48">
        <v>30735068</v>
      </c>
      <c r="B1511" s="48" t="s">
        <v>1547</v>
      </c>
      <c r="C1511" s="49">
        <v>1</v>
      </c>
      <c r="D1511" s="50" t="s">
        <v>486</v>
      </c>
      <c r="E1511" s="51">
        <v>38.5</v>
      </c>
      <c r="F1511" s="52">
        <v>1</v>
      </c>
      <c r="G1511" s="52">
        <v>6</v>
      </c>
      <c r="H1511" s="52"/>
      <c r="I1511" s="52"/>
      <c r="J1511" s="52"/>
      <c r="K1511" s="53">
        <f t="shared" si="214"/>
        <v>1409.1</v>
      </c>
      <c r="L1511" s="53">
        <f t="shared" si="215"/>
        <v>1409.1</v>
      </c>
      <c r="M1511" s="53">
        <f>IF(E1511&gt;0,ROUND(E1511*UCO!$A$29,2),0)</f>
        <v>726.11</v>
      </c>
      <c r="N1511" s="53">
        <f>IF(I1511&gt;0,ROUND(I1511*Filme!$B$3,2),0)</f>
        <v>0</v>
      </c>
      <c r="O1511" s="53">
        <f t="shared" si="216"/>
        <v>2135.21</v>
      </c>
    </row>
    <row r="1512" spans="1:15">
      <c r="A1512" s="48">
        <v>30735076</v>
      </c>
      <c r="B1512" s="48" t="s">
        <v>1548</v>
      </c>
      <c r="C1512" s="49">
        <v>1</v>
      </c>
      <c r="D1512" s="50" t="s">
        <v>486</v>
      </c>
      <c r="E1512" s="51">
        <v>38.5</v>
      </c>
      <c r="F1512" s="52">
        <v>1</v>
      </c>
      <c r="G1512" s="52">
        <v>6</v>
      </c>
      <c r="H1512" s="52"/>
      <c r="I1512" s="52"/>
      <c r="J1512" s="52"/>
      <c r="K1512" s="53">
        <f t="shared" si="214"/>
        <v>1409.1</v>
      </c>
      <c r="L1512" s="53">
        <f t="shared" si="215"/>
        <v>1409.1</v>
      </c>
      <c r="M1512" s="53">
        <f>IF(E1512&gt;0,ROUND(E1512*UCO!$A$29,2),0)</f>
        <v>726.11</v>
      </c>
      <c r="N1512" s="53">
        <f>IF(I1512&gt;0,ROUND(I1512*Filme!$B$3,2),0)</f>
        <v>0</v>
      </c>
      <c r="O1512" s="53">
        <f t="shared" si="216"/>
        <v>2135.21</v>
      </c>
    </row>
    <row r="1513" spans="1:15">
      <c r="A1513" s="48">
        <v>30735084</v>
      </c>
      <c r="B1513" s="48" t="s">
        <v>1549</v>
      </c>
      <c r="C1513" s="49">
        <v>1</v>
      </c>
      <c r="D1513" s="50" t="s">
        <v>331</v>
      </c>
      <c r="E1513" s="51">
        <v>33.799999999999997</v>
      </c>
      <c r="F1513" s="52">
        <v>1</v>
      </c>
      <c r="G1513" s="52">
        <v>5</v>
      </c>
      <c r="H1513" s="52"/>
      <c r="I1513" s="52"/>
      <c r="J1513" s="52"/>
      <c r="K1513" s="53">
        <f t="shared" si="214"/>
        <v>1091.25</v>
      </c>
      <c r="L1513" s="53">
        <f t="shared" si="215"/>
        <v>1091.25</v>
      </c>
      <c r="M1513" s="53">
        <f>IF(E1513&gt;0,ROUND(E1513*UCO!$A$29,2),0)</f>
        <v>637.47</v>
      </c>
      <c r="N1513" s="53">
        <f>IF(I1513&gt;0,ROUND(I1513*Filme!$B$3,2),0)</f>
        <v>0</v>
      </c>
      <c r="O1513" s="53">
        <f t="shared" si="216"/>
        <v>1728.72</v>
      </c>
    </row>
    <row r="1514" spans="1:15">
      <c r="A1514" s="48">
        <v>30735092</v>
      </c>
      <c r="B1514" s="48" t="s">
        <v>1550</v>
      </c>
      <c r="C1514" s="49">
        <v>1</v>
      </c>
      <c r="D1514" s="50" t="s">
        <v>331</v>
      </c>
      <c r="E1514" s="51">
        <v>33.799999999999997</v>
      </c>
      <c r="F1514" s="52">
        <v>1</v>
      </c>
      <c r="G1514" s="52">
        <v>5</v>
      </c>
      <c r="H1514" s="52"/>
      <c r="I1514" s="52"/>
      <c r="J1514" s="52"/>
      <c r="K1514" s="53">
        <f t="shared" si="214"/>
        <v>1091.25</v>
      </c>
      <c r="L1514" s="53">
        <f t="shared" si="215"/>
        <v>1091.25</v>
      </c>
      <c r="M1514" s="53">
        <f>IF(E1514&gt;0,ROUND(E1514*UCO!$A$29,2),0)</f>
        <v>637.47</v>
      </c>
      <c r="N1514" s="53">
        <f>IF(I1514&gt;0,ROUND(I1514*Filme!$B$3,2),0)</f>
        <v>0</v>
      </c>
      <c r="O1514" s="53">
        <f t="shared" si="216"/>
        <v>1728.72</v>
      </c>
    </row>
    <row r="1515" spans="1:15" ht="28.5" customHeight="1">
      <c r="A1515" s="131" t="s">
        <v>1551</v>
      </c>
      <c r="B1515" s="132"/>
      <c r="C1515" s="132"/>
      <c r="D1515" s="132"/>
      <c r="E1515" s="132"/>
      <c r="F1515" s="132"/>
      <c r="G1515" s="132"/>
      <c r="H1515" s="132"/>
      <c r="I1515" s="132"/>
      <c r="J1515" s="132"/>
      <c r="K1515" s="132"/>
      <c r="L1515" s="132"/>
      <c r="M1515" s="132"/>
      <c r="N1515" s="132"/>
      <c r="O1515" s="132"/>
    </row>
    <row r="1516" spans="1:15">
      <c r="A1516" s="48">
        <v>30736013</v>
      </c>
      <c r="B1516" s="48" t="s">
        <v>1529</v>
      </c>
      <c r="C1516" s="49">
        <v>1</v>
      </c>
      <c r="D1516" s="50" t="s">
        <v>331</v>
      </c>
      <c r="E1516" s="51">
        <v>33.799999999999997</v>
      </c>
      <c r="F1516" s="52">
        <v>1</v>
      </c>
      <c r="G1516" s="52">
        <v>5</v>
      </c>
      <c r="H1516" s="52"/>
      <c r="I1516" s="52"/>
      <c r="J1516" s="52"/>
      <c r="K1516" s="53">
        <f t="shared" ref="K1516:K1521" si="217">VLOOKUP(D1516,Porte2026Geral,24,FALSE)</f>
        <v>1091.25</v>
      </c>
      <c r="L1516" s="53">
        <f t="shared" ref="L1516:L1521" si="218">ROUND(C1516*K1516,2)</f>
        <v>1091.25</v>
      </c>
      <c r="M1516" s="53">
        <f>IF(E1516&gt;0,ROUND(E1516*UCO!$A$29,2),0)</f>
        <v>637.47</v>
      </c>
      <c r="N1516" s="53">
        <f>IF(I1516&gt;0,ROUND(I1516*Filme!$B$3,2),0)</f>
        <v>0</v>
      </c>
      <c r="O1516" s="53">
        <f t="shared" ref="O1516:O1521" si="219">ROUND(L1516+M1516+N1516,2)</f>
        <v>1728.72</v>
      </c>
    </row>
    <row r="1517" spans="1:15">
      <c r="A1517" s="48">
        <v>30736021</v>
      </c>
      <c r="B1517" s="48" t="s">
        <v>1530</v>
      </c>
      <c r="C1517" s="49">
        <v>1</v>
      </c>
      <c r="D1517" s="50" t="s">
        <v>259</v>
      </c>
      <c r="E1517" s="51">
        <v>33.799999999999997</v>
      </c>
      <c r="F1517" s="52">
        <v>1</v>
      </c>
      <c r="G1517" s="52">
        <v>4</v>
      </c>
      <c r="H1517" s="52"/>
      <c r="I1517" s="52"/>
      <c r="J1517" s="52"/>
      <c r="K1517" s="53">
        <f t="shared" si="217"/>
        <v>852.02</v>
      </c>
      <c r="L1517" s="53">
        <f t="shared" si="218"/>
        <v>852.02</v>
      </c>
      <c r="M1517" s="53">
        <f>IF(E1517&gt;0,ROUND(E1517*UCO!$A$29,2),0)</f>
        <v>637.47</v>
      </c>
      <c r="N1517" s="53">
        <f>IF(I1517&gt;0,ROUND(I1517*Filme!$B$3,2),0)</f>
        <v>0</v>
      </c>
      <c r="O1517" s="53">
        <f t="shared" si="219"/>
        <v>1489.49</v>
      </c>
    </row>
    <row r="1518" spans="1:15">
      <c r="A1518" s="48">
        <v>30736030</v>
      </c>
      <c r="B1518" s="48" t="s">
        <v>1531</v>
      </c>
      <c r="C1518" s="49">
        <v>1</v>
      </c>
      <c r="D1518" s="50" t="s">
        <v>259</v>
      </c>
      <c r="E1518" s="51">
        <v>33.799999999999997</v>
      </c>
      <c r="F1518" s="52">
        <v>1</v>
      </c>
      <c r="G1518" s="52">
        <v>4</v>
      </c>
      <c r="H1518" s="52"/>
      <c r="I1518" s="52"/>
      <c r="J1518" s="52"/>
      <c r="K1518" s="53">
        <f t="shared" si="217"/>
        <v>852.02</v>
      </c>
      <c r="L1518" s="53">
        <f t="shared" si="218"/>
        <v>852.02</v>
      </c>
      <c r="M1518" s="53">
        <f>IF(E1518&gt;0,ROUND(E1518*UCO!$A$29,2),0)</f>
        <v>637.47</v>
      </c>
      <c r="N1518" s="53">
        <f>IF(I1518&gt;0,ROUND(I1518*Filme!$B$3,2),0)</f>
        <v>0</v>
      </c>
      <c r="O1518" s="53">
        <f t="shared" si="219"/>
        <v>1489.49</v>
      </c>
    </row>
    <row r="1519" spans="1:15">
      <c r="A1519" s="48">
        <v>30736048</v>
      </c>
      <c r="B1519" s="48" t="s">
        <v>1552</v>
      </c>
      <c r="C1519" s="49">
        <v>1</v>
      </c>
      <c r="D1519" s="50" t="s">
        <v>331</v>
      </c>
      <c r="E1519" s="51">
        <v>33.799999999999997</v>
      </c>
      <c r="F1519" s="52">
        <v>1</v>
      </c>
      <c r="G1519" s="52">
        <v>5</v>
      </c>
      <c r="H1519" s="52"/>
      <c r="I1519" s="52"/>
      <c r="J1519" s="52"/>
      <c r="K1519" s="53">
        <f t="shared" si="217"/>
        <v>1091.25</v>
      </c>
      <c r="L1519" s="53">
        <f t="shared" si="218"/>
        <v>1091.25</v>
      </c>
      <c r="M1519" s="53">
        <f>IF(E1519&gt;0,ROUND(E1519*UCO!$A$29,2),0)</f>
        <v>637.47</v>
      </c>
      <c r="N1519" s="53">
        <f>IF(I1519&gt;0,ROUND(I1519*Filme!$B$3,2),0)</f>
        <v>0</v>
      </c>
      <c r="O1519" s="53">
        <f t="shared" si="219"/>
        <v>1728.72</v>
      </c>
    </row>
    <row r="1520" spans="1:15">
      <c r="A1520" s="48">
        <v>30736056</v>
      </c>
      <c r="B1520" s="48" t="s">
        <v>1553</v>
      </c>
      <c r="C1520" s="49">
        <v>1</v>
      </c>
      <c r="D1520" s="50" t="s">
        <v>331</v>
      </c>
      <c r="E1520" s="51">
        <v>33.799999999999997</v>
      </c>
      <c r="F1520" s="52">
        <v>1</v>
      </c>
      <c r="G1520" s="52">
        <v>5</v>
      </c>
      <c r="H1520" s="52"/>
      <c r="I1520" s="52"/>
      <c r="J1520" s="52"/>
      <c r="K1520" s="53">
        <f t="shared" si="217"/>
        <v>1091.25</v>
      </c>
      <c r="L1520" s="53">
        <f t="shared" si="218"/>
        <v>1091.25</v>
      </c>
      <c r="M1520" s="53">
        <f>IF(E1520&gt;0,ROUND(E1520*UCO!$A$29,2),0)</f>
        <v>637.47</v>
      </c>
      <c r="N1520" s="53">
        <f>IF(I1520&gt;0,ROUND(I1520*Filme!$B$3,2),0)</f>
        <v>0</v>
      </c>
      <c r="O1520" s="53">
        <f t="shared" si="219"/>
        <v>1728.72</v>
      </c>
    </row>
    <row r="1521" spans="1:15">
      <c r="A1521" s="48">
        <v>30736064</v>
      </c>
      <c r="B1521" s="48" t="s">
        <v>1554</v>
      </c>
      <c r="C1521" s="49">
        <v>1</v>
      </c>
      <c r="D1521" s="50" t="s">
        <v>335</v>
      </c>
      <c r="E1521" s="51">
        <v>33.799999999999997</v>
      </c>
      <c r="F1521" s="52">
        <v>1</v>
      </c>
      <c r="G1521" s="52">
        <v>5</v>
      </c>
      <c r="H1521" s="52"/>
      <c r="I1521" s="52"/>
      <c r="J1521" s="52"/>
      <c r="K1521" s="53">
        <f t="shared" si="217"/>
        <v>991.29</v>
      </c>
      <c r="L1521" s="53">
        <f t="shared" si="218"/>
        <v>991.29</v>
      </c>
      <c r="M1521" s="53">
        <f>IF(E1521&gt;0,ROUND(E1521*UCO!$A$29,2),0)</f>
        <v>637.47</v>
      </c>
      <c r="N1521" s="53">
        <f>IF(I1521&gt;0,ROUND(I1521*Filme!$B$3,2),0)</f>
        <v>0</v>
      </c>
      <c r="O1521" s="53">
        <f t="shared" si="219"/>
        <v>1628.76</v>
      </c>
    </row>
    <row r="1522" spans="1:15" ht="25.5" customHeight="1">
      <c r="A1522" s="131" t="s">
        <v>1555</v>
      </c>
      <c r="B1522" s="132"/>
      <c r="C1522" s="132"/>
      <c r="D1522" s="132"/>
      <c r="E1522" s="132"/>
      <c r="F1522" s="132"/>
      <c r="G1522" s="132"/>
      <c r="H1522" s="132"/>
      <c r="I1522" s="132"/>
      <c r="J1522" s="132"/>
      <c r="K1522" s="132"/>
      <c r="L1522" s="132"/>
      <c r="M1522" s="132"/>
      <c r="N1522" s="132"/>
      <c r="O1522" s="132"/>
    </row>
    <row r="1523" spans="1:15">
      <c r="A1523" s="48">
        <v>30737010</v>
      </c>
      <c r="B1523" s="48" t="s">
        <v>1529</v>
      </c>
      <c r="C1523" s="49">
        <v>1</v>
      </c>
      <c r="D1523" s="50" t="s">
        <v>331</v>
      </c>
      <c r="E1523" s="51">
        <v>33.799999999999997</v>
      </c>
      <c r="F1523" s="52">
        <v>1</v>
      </c>
      <c r="G1523" s="52">
        <v>5</v>
      </c>
      <c r="H1523" s="52"/>
      <c r="I1523" s="52"/>
      <c r="J1523" s="52"/>
      <c r="K1523" s="53">
        <f t="shared" ref="K1523:K1529" si="220">VLOOKUP(D1523,Porte2026Geral,24,FALSE)</f>
        <v>1091.25</v>
      </c>
      <c r="L1523" s="53">
        <f t="shared" ref="L1523:L1529" si="221">ROUND(C1523*K1523,2)</f>
        <v>1091.25</v>
      </c>
      <c r="M1523" s="53">
        <f>IF(E1523&gt;0,ROUND(E1523*UCO!$A$29,2),0)</f>
        <v>637.47</v>
      </c>
      <c r="N1523" s="53">
        <f>IF(I1523&gt;0,ROUND(I1523*Filme!$B$3,2),0)</f>
        <v>0</v>
      </c>
      <c r="O1523" s="53">
        <f t="shared" ref="O1523:O1529" si="222">ROUND(L1523+M1523+N1523,2)</f>
        <v>1728.72</v>
      </c>
    </row>
    <row r="1524" spans="1:15">
      <c r="A1524" s="48">
        <v>30737028</v>
      </c>
      <c r="B1524" s="48" t="s">
        <v>1530</v>
      </c>
      <c r="C1524" s="49">
        <v>1</v>
      </c>
      <c r="D1524" s="50" t="s">
        <v>259</v>
      </c>
      <c r="E1524" s="51">
        <v>33.799999999999997</v>
      </c>
      <c r="F1524" s="52">
        <v>1</v>
      </c>
      <c r="G1524" s="52">
        <v>4</v>
      </c>
      <c r="H1524" s="52"/>
      <c r="I1524" s="52"/>
      <c r="J1524" s="52"/>
      <c r="K1524" s="53">
        <f t="shared" si="220"/>
        <v>852.02</v>
      </c>
      <c r="L1524" s="53">
        <f t="shared" si="221"/>
        <v>852.02</v>
      </c>
      <c r="M1524" s="53">
        <f>IF(E1524&gt;0,ROUND(E1524*UCO!$A$29,2),0)</f>
        <v>637.47</v>
      </c>
      <c r="N1524" s="53">
        <f>IF(I1524&gt;0,ROUND(I1524*Filme!$B$3,2),0)</f>
        <v>0</v>
      </c>
      <c r="O1524" s="53">
        <f t="shared" si="222"/>
        <v>1489.49</v>
      </c>
    </row>
    <row r="1525" spans="1:15">
      <c r="A1525" s="48">
        <v>30737036</v>
      </c>
      <c r="B1525" s="48" t="s">
        <v>1531</v>
      </c>
      <c r="C1525" s="49">
        <v>1</v>
      </c>
      <c r="D1525" s="50" t="s">
        <v>259</v>
      </c>
      <c r="E1525" s="51">
        <v>33.799999999999997</v>
      </c>
      <c r="F1525" s="52">
        <v>1</v>
      </c>
      <c r="G1525" s="52">
        <v>4</v>
      </c>
      <c r="H1525" s="52"/>
      <c r="I1525" s="52"/>
      <c r="J1525" s="52"/>
      <c r="K1525" s="53">
        <f t="shared" si="220"/>
        <v>852.02</v>
      </c>
      <c r="L1525" s="53">
        <f t="shared" si="221"/>
        <v>852.02</v>
      </c>
      <c r="M1525" s="53">
        <f>IF(E1525&gt;0,ROUND(E1525*UCO!$A$29,2),0)</f>
        <v>637.47</v>
      </c>
      <c r="N1525" s="53">
        <f>IF(I1525&gt;0,ROUND(I1525*Filme!$B$3,2),0)</f>
        <v>0</v>
      </c>
      <c r="O1525" s="53">
        <f t="shared" si="222"/>
        <v>1489.49</v>
      </c>
    </row>
    <row r="1526" spans="1:15">
      <c r="A1526" s="48">
        <v>30737044</v>
      </c>
      <c r="B1526" s="48" t="s">
        <v>1556</v>
      </c>
      <c r="C1526" s="49">
        <v>1</v>
      </c>
      <c r="D1526" s="50" t="s">
        <v>486</v>
      </c>
      <c r="E1526" s="51">
        <v>38.5</v>
      </c>
      <c r="F1526" s="52">
        <v>1</v>
      </c>
      <c r="G1526" s="52">
        <v>6</v>
      </c>
      <c r="H1526" s="52"/>
      <c r="I1526" s="52"/>
      <c r="J1526" s="52"/>
      <c r="K1526" s="53">
        <f t="shared" si="220"/>
        <v>1409.1</v>
      </c>
      <c r="L1526" s="53">
        <f t="shared" si="221"/>
        <v>1409.1</v>
      </c>
      <c r="M1526" s="53">
        <f>IF(E1526&gt;0,ROUND(E1526*UCO!$A$29,2),0)</f>
        <v>726.11</v>
      </c>
      <c r="N1526" s="53">
        <f>IF(I1526&gt;0,ROUND(I1526*Filme!$B$3,2),0)</f>
        <v>0</v>
      </c>
      <c r="O1526" s="53">
        <f t="shared" si="222"/>
        <v>2135.21</v>
      </c>
    </row>
    <row r="1527" spans="1:15">
      <c r="A1527" s="48">
        <v>30737052</v>
      </c>
      <c r="B1527" s="48" t="s">
        <v>1557</v>
      </c>
      <c r="C1527" s="49">
        <v>1</v>
      </c>
      <c r="D1527" s="50" t="s">
        <v>331</v>
      </c>
      <c r="E1527" s="51">
        <v>33.799999999999997</v>
      </c>
      <c r="F1527" s="52">
        <v>1</v>
      </c>
      <c r="G1527" s="52">
        <v>5</v>
      </c>
      <c r="H1527" s="52"/>
      <c r="I1527" s="52"/>
      <c r="J1527" s="52"/>
      <c r="K1527" s="53">
        <f t="shared" si="220"/>
        <v>1091.25</v>
      </c>
      <c r="L1527" s="53">
        <f t="shared" si="221"/>
        <v>1091.25</v>
      </c>
      <c r="M1527" s="53">
        <f>IF(E1527&gt;0,ROUND(E1527*UCO!$A$29,2),0)</f>
        <v>637.47</v>
      </c>
      <c r="N1527" s="53">
        <f>IF(I1527&gt;0,ROUND(I1527*Filme!$B$3,2),0)</f>
        <v>0</v>
      </c>
      <c r="O1527" s="53">
        <f t="shared" si="222"/>
        <v>1728.72</v>
      </c>
    </row>
    <row r="1528" spans="1:15">
      <c r="A1528" s="48">
        <v>30737060</v>
      </c>
      <c r="B1528" s="48" t="s">
        <v>1542</v>
      </c>
      <c r="C1528" s="49">
        <v>1</v>
      </c>
      <c r="D1528" s="50" t="s">
        <v>331</v>
      </c>
      <c r="E1528" s="51">
        <v>33.799999999999997</v>
      </c>
      <c r="F1528" s="52">
        <v>1</v>
      </c>
      <c r="G1528" s="52">
        <v>5</v>
      </c>
      <c r="H1528" s="52"/>
      <c r="I1528" s="52"/>
      <c r="J1528" s="52"/>
      <c r="K1528" s="53">
        <f t="shared" si="220"/>
        <v>1091.25</v>
      </c>
      <c r="L1528" s="53">
        <f t="shared" si="221"/>
        <v>1091.25</v>
      </c>
      <c r="M1528" s="53">
        <f>IF(E1528&gt;0,ROUND(E1528*UCO!$A$29,2),0)</f>
        <v>637.47</v>
      </c>
      <c r="N1528" s="53">
        <f>IF(I1528&gt;0,ROUND(I1528*Filme!$B$3,2),0)</f>
        <v>0</v>
      </c>
      <c r="O1528" s="53">
        <f t="shared" si="222"/>
        <v>1728.72</v>
      </c>
    </row>
    <row r="1529" spans="1:15">
      <c r="A1529" s="48">
        <v>30737079</v>
      </c>
      <c r="B1529" s="48" t="s">
        <v>1558</v>
      </c>
      <c r="C1529" s="49">
        <v>1</v>
      </c>
      <c r="D1529" s="50" t="s">
        <v>331</v>
      </c>
      <c r="E1529" s="51">
        <v>33.799999999999997</v>
      </c>
      <c r="F1529" s="52">
        <v>1</v>
      </c>
      <c r="G1529" s="52">
        <v>5</v>
      </c>
      <c r="H1529" s="52"/>
      <c r="I1529" s="52"/>
      <c r="J1529" s="52"/>
      <c r="K1529" s="53">
        <f t="shared" si="220"/>
        <v>1091.25</v>
      </c>
      <c r="L1529" s="53">
        <f t="shared" si="221"/>
        <v>1091.25</v>
      </c>
      <c r="M1529" s="53">
        <f>IF(E1529&gt;0,ROUND(E1529*UCO!$A$29,2),0)</f>
        <v>637.47</v>
      </c>
      <c r="N1529" s="53">
        <f>IF(I1529&gt;0,ROUND(I1529*Filme!$B$3,2),0)</f>
        <v>0</v>
      </c>
      <c r="O1529" s="53">
        <f t="shared" si="222"/>
        <v>1728.72</v>
      </c>
    </row>
    <row r="1530" spans="1:15" ht="26.25" customHeight="1">
      <c r="A1530" s="131" t="s">
        <v>1559</v>
      </c>
      <c r="B1530" s="132"/>
      <c r="C1530" s="132"/>
      <c r="D1530" s="132"/>
      <c r="E1530" s="132"/>
      <c r="F1530" s="132"/>
      <c r="G1530" s="132"/>
      <c r="H1530" s="132"/>
      <c r="I1530" s="132"/>
      <c r="J1530" s="132"/>
      <c r="K1530" s="132"/>
      <c r="L1530" s="132"/>
      <c r="M1530" s="132"/>
      <c r="N1530" s="132"/>
      <c r="O1530" s="132"/>
    </row>
    <row r="1531" spans="1:15">
      <c r="A1531" s="48">
        <v>30738016</v>
      </c>
      <c r="B1531" s="48" t="s">
        <v>1529</v>
      </c>
      <c r="C1531" s="49">
        <v>1</v>
      </c>
      <c r="D1531" s="50" t="s">
        <v>486</v>
      </c>
      <c r="E1531" s="51">
        <v>38.5</v>
      </c>
      <c r="F1531" s="52">
        <v>1</v>
      </c>
      <c r="G1531" s="52">
        <v>6</v>
      </c>
      <c r="H1531" s="52"/>
      <c r="I1531" s="52"/>
      <c r="J1531" s="52"/>
      <c r="K1531" s="53">
        <f>VLOOKUP(D1531,Porte2026Geral,24,FALSE)</f>
        <v>1409.1</v>
      </c>
      <c r="L1531" s="53">
        <f>ROUND(C1531*K1531,2)</f>
        <v>1409.1</v>
      </c>
      <c r="M1531" s="53">
        <f>IF(E1531&gt;0,ROUND(E1531*UCO!$A$29,2),0)</f>
        <v>726.11</v>
      </c>
      <c r="N1531" s="53">
        <f>IF(I1531&gt;0,ROUND(I1531*Filme!$B$3,2),0)</f>
        <v>0</v>
      </c>
      <c r="O1531" s="53">
        <f>ROUND(L1531+M1531+N1531,2)</f>
        <v>2135.21</v>
      </c>
    </row>
    <row r="1532" spans="1:15">
      <c r="A1532" s="48">
        <v>30738024</v>
      </c>
      <c r="B1532" s="48" t="s">
        <v>1560</v>
      </c>
      <c r="C1532" s="49">
        <v>1</v>
      </c>
      <c r="D1532" s="50" t="s">
        <v>331</v>
      </c>
      <c r="E1532" s="51">
        <v>33.799999999999997</v>
      </c>
      <c r="F1532" s="52">
        <v>1</v>
      </c>
      <c r="G1532" s="52">
        <v>5</v>
      </c>
      <c r="H1532" s="52"/>
      <c r="I1532" s="52"/>
      <c r="J1532" s="52"/>
      <c r="K1532" s="53">
        <f>VLOOKUP(D1532,Porte2026Geral,24,FALSE)</f>
        <v>1091.25</v>
      </c>
      <c r="L1532" s="53">
        <f>ROUND(C1532*K1532,2)</f>
        <v>1091.25</v>
      </c>
      <c r="M1532" s="53">
        <f>IF(E1532&gt;0,ROUND(E1532*UCO!$A$29,2),0)</f>
        <v>637.47</v>
      </c>
      <c r="N1532" s="53">
        <f>IF(I1532&gt;0,ROUND(I1532*Filme!$B$3,2),0)</f>
        <v>0</v>
      </c>
      <c r="O1532" s="53">
        <f>ROUND(L1532+M1532+N1532,2)</f>
        <v>1728.72</v>
      </c>
    </row>
    <row r="1533" spans="1:15">
      <c r="A1533" s="48">
        <v>30738032</v>
      </c>
      <c r="B1533" s="48" t="s">
        <v>1561</v>
      </c>
      <c r="C1533" s="49">
        <v>1</v>
      </c>
      <c r="D1533" s="50" t="s">
        <v>486</v>
      </c>
      <c r="E1533" s="51">
        <v>38.5</v>
      </c>
      <c r="F1533" s="52">
        <v>1</v>
      </c>
      <c r="G1533" s="52">
        <v>6</v>
      </c>
      <c r="H1533" s="52"/>
      <c r="I1533" s="52"/>
      <c r="J1533" s="52"/>
      <c r="K1533" s="53">
        <f>VLOOKUP(D1533,Porte2026Geral,24,FALSE)</f>
        <v>1409.1</v>
      </c>
      <c r="L1533" s="53">
        <f>ROUND(C1533*K1533,2)</f>
        <v>1409.1</v>
      </c>
      <c r="M1533" s="53">
        <f>IF(E1533&gt;0,ROUND(E1533*UCO!$A$29,2),0)</f>
        <v>726.11</v>
      </c>
      <c r="N1533" s="53">
        <f>IF(I1533&gt;0,ROUND(I1533*Filme!$B$3,2),0)</f>
        <v>0</v>
      </c>
      <c r="O1533" s="53">
        <f>ROUND(L1533+M1533+N1533,2)</f>
        <v>2135.21</v>
      </c>
    </row>
    <row r="1534" spans="1:15">
      <c r="A1534" s="48">
        <v>30738040</v>
      </c>
      <c r="B1534" s="48" t="s">
        <v>1562</v>
      </c>
      <c r="C1534" s="49">
        <v>1</v>
      </c>
      <c r="D1534" s="50" t="s">
        <v>488</v>
      </c>
      <c r="E1534" s="51">
        <v>42.9</v>
      </c>
      <c r="F1534" s="52">
        <v>1</v>
      </c>
      <c r="G1534" s="52">
        <v>7</v>
      </c>
      <c r="H1534" s="52"/>
      <c r="I1534" s="52"/>
      <c r="J1534" s="52"/>
      <c r="K1534" s="53">
        <f>VLOOKUP(D1534,Porte2026Geral,24,FALSE)</f>
        <v>1998.93</v>
      </c>
      <c r="L1534" s="53">
        <f>ROUND(C1534*K1534,2)</f>
        <v>1998.93</v>
      </c>
      <c r="M1534" s="53">
        <f>IF(E1534&gt;0,ROUND(E1534*UCO!$A$29,2),0)</f>
        <v>809.09</v>
      </c>
      <c r="N1534" s="53">
        <f>IF(I1534&gt;0,ROUND(I1534*Filme!$B$3,2),0)</f>
        <v>0</v>
      </c>
      <c r="O1534" s="53">
        <f>ROUND(L1534+M1534+N1534,2)</f>
        <v>2808.02</v>
      </c>
    </row>
    <row r="1535" spans="1:15">
      <c r="A1535" s="48">
        <v>30738059</v>
      </c>
      <c r="B1535" s="48" t="s">
        <v>1563</v>
      </c>
      <c r="C1535" s="49">
        <v>1</v>
      </c>
      <c r="D1535" s="50" t="s">
        <v>257</v>
      </c>
      <c r="E1535" s="51">
        <v>38.5</v>
      </c>
      <c r="F1535" s="52">
        <v>1</v>
      </c>
      <c r="G1535" s="52">
        <v>6</v>
      </c>
      <c r="H1535" s="52"/>
      <c r="I1535" s="52"/>
      <c r="J1535" s="52"/>
      <c r="K1535" s="53">
        <f>VLOOKUP(D1535,Porte2026Geral,24,FALSE)</f>
        <v>1635.2</v>
      </c>
      <c r="L1535" s="53">
        <f>ROUND(C1535*K1535,2)</f>
        <v>1635.2</v>
      </c>
      <c r="M1535" s="53">
        <f>IF(E1535&gt;0,ROUND(E1535*UCO!$A$29,2),0)</f>
        <v>726.11</v>
      </c>
      <c r="N1535" s="53">
        <f>IF(I1535&gt;0,ROUND(I1535*Filme!$B$3,2),0)</f>
        <v>0</v>
      </c>
      <c r="O1535" s="53">
        <f>ROUND(L1535+M1535+N1535,2)</f>
        <v>2361.31</v>
      </c>
    </row>
    <row r="1536" spans="1:15" ht="22.5" customHeight="1">
      <c r="A1536" s="129" t="s">
        <v>1564</v>
      </c>
      <c r="B1536" s="130"/>
      <c r="C1536" s="130"/>
      <c r="D1536" s="130"/>
      <c r="E1536" s="130"/>
      <c r="F1536" s="130"/>
      <c r="G1536" s="130"/>
      <c r="H1536" s="130"/>
      <c r="I1536" s="130"/>
      <c r="J1536" s="130"/>
      <c r="K1536" s="130"/>
      <c r="L1536" s="130"/>
      <c r="M1536" s="130"/>
      <c r="N1536" s="130"/>
      <c r="O1536" s="130"/>
    </row>
    <row r="1537" spans="1:15" ht="22.5" customHeight="1">
      <c r="A1537" s="129" t="s">
        <v>1565</v>
      </c>
      <c r="B1537" s="130"/>
      <c r="C1537" s="130"/>
      <c r="D1537" s="130"/>
      <c r="E1537" s="130"/>
      <c r="F1537" s="130"/>
      <c r="G1537" s="130"/>
      <c r="H1537" s="130"/>
      <c r="I1537" s="130"/>
      <c r="J1537" s="130"/>
      <c r="K1537" s="130"/>
      <c r="L1537" s="130"/>
      <c r="M1537" s="130"/>
      <c r="N1537" s="130"/>
      <c r="O1537" s="130"/>
    </row>
    <row r="1538" spans="1:15" ht="22.5" customHeight="1">
      <c r="A1538" s="129" t="s">
        <v>1566</v>
      </c>
      <c r="B1538" s="130"/>
      <c r="C1538" s="130"/>
      <c r="D1538" s="130"/>
      <c r="E1538" s="130"/>
      <c r="F1538" s="130"/>
      <c r="G1538" s="130"/>
      <c r="H1538" s="130"/>
      <c r="I1538" s="130"/>
      <c r="J1538" s="130"/>
      <c r="K1538" s="130"/>
      <c r="L1538" s="130"/>
      <c r="M1538" s="130"/>
      <c r="N1538" s="130"/>
      <c r="O1538" s="130"/>
    </row>
    <row r="1539" spans="1:15" ht="22.5" customHeight="1">
      <c r="A1539" s="129" t="s">
        <v>1567</v>
      </c>
      <c r="B1539" s="130"/>
      <c r="C1539" s="130"/>
      <c r="D1539" s="130"/>
      <c r="E1539" s="130"/>
      <c r="F1539" s="130"/>
      <c r="G1539" s="130"/>
      <c r="H1539" s="130"/>
      <c r="I1539" s="130"/>
      <c r="J1539" s="130"/>
      <c r="K1539" s="130"/>
      <c r="L1539" s="130"/>
      <c r="M1539" s="130"/>
      <c r="N1539" s="130"/>
      <c r="O1539" s="130"/>
    </row>
    <row r="1540" spans="1:15" ht="22.5" customHeight="1">
      <c r="A1540" s="129" t="s">
        <v>1568</v>
      </c>
      <c r="B1540" s="130"/>
      <c r="C1540" s="130"/>
      <c r="D1540" s="130"/>
      <c r="E1540" s="130"/>
      <c r="F1540" s="130"/>
      <c r="G1540" s="130"/>
      <c r="H1540" s="130"/>
      <c r="I1540" s="130"/>
      <c r="J1540" s="130"/>
      <c r="K1540" s="130"/>
      <c r="L1540" s="130"/>
      <c r="M1540" s="130"/>
      <c r="N1540" s="130"/>
      <c r="O1540" s="130"/>
    </row>
    <row r="1541" spans="1:15" ht="22.5" customHeight="1">
      <c r="A1541" s="129" t="s">
        <v>1569</v>
      </c>
      <c r="B1541" s="130"/>
      <c r="C1541" s="130"/>
      <c r="D1541" s="130"/>
      <c r="E1541" s="130"/>
      <c r="F1541" s="130"/>
      <c r="G1541" s="130"/>
      <c r="H1541" s="130"/>
      <c r="I1541" s="130"/>
      <c r="J1541" s="130"/>
      <c r="K1541" s="130"/>
      <c r="L1541" s="130"/>
      <c r="M1541" s="130"/>
      <c r="N1541" s="130"/>
      <c r="O1541" s="130"/>
    </row>
    <row r="1542" spans="1:15" ht="30" customHeight="1">
      <c r="A1542" s="129" t="s">
        <v>1570</v>
      </c>
      <c r="B1542" s="130"/>
      <c r="C1542" s="130"/>
      <c r="D1542" s="130"/>
      <c r="E1542" s="130"/>
      <c r="F1542" s="130"/>
      <c r="G1542" s="130"/>
      <c r="H1542" s="130"/>
      <c r="I1542" s="130"/>
      <c r="J1542" s="130"/>
      <c r="K1542" s="130"/>
      <c r="L1542" s="130"/>
      <c r="M1542" s="130"/>
      <c r="N1542" s="130"/>
      <c r="O1542" s="130"/>
    </row>
    <row r="1543" spans="1:15" ht="22.5" customHeight="1">
      <c r="A1543" s="129" t="s">
        <v>1571</v>
      </c>
      <c r="B1543" s="130"/>
      <c r="C1543" s="130"/>
      <c r="D1543" s="130"/>
      <c r="E1543" s="130"/>
      <c r="F1543" s="130"/>
      <c r="G1543" s="130"/>
      <c r="H1543" s="130"/>
      <c r="I1543" s="130"/>
      <c r="J1543" s="130"/>
      <c r="K1543" s="130"/>
      <c r="L1543" s="130"/>
      <c r="M1543" s="130"/>
      <c r="N1543" s="130"/>
      <c r="O1543" s="130"/>
    </row>
    <row r="1544" spans="1:15" ht="31.5" customHeight="1">
      <c r="A1544" s="129" t="s">
        <v>1572</v>
      </c>
      <c r="B1544" s="130"/>
      <c r="C1544" s="130"/>
      <c r="D1544" s="130"/>
      <c r="E1544" s="130"/>
      <c r="F1544" s="130"/>
      <c r="G1544" s="130"/>
      <c r="H1544" s="130"/>
      <c r="I1544" s="130"/>
      <c r="J1544" s="130"/>
      <c r="K1544" s="130"/>
      <c r="L1544" s="130"/>
      <c r="M1544" s="130"/>
      <c r="N1544" s="130"/>
      <c r="O1544" s="130"/>
    </row>
    <row r="1545" spans="1:15" ht="27.75" customHeight="1">
      <c r="A1545" s="129" t="s">
        <v>1573</v>
      </c>
      <c r="B1545" s="130"/>
      <c r="C1545" s="130"/>
      <c r="D1545" s="130"/>
      <c r="E1545" s="130"/>
      <c r="F1545" s="130"/>
      <c r="G1545" s="130"/>
      <c r="H1545" s="130"/>
      <c r="I1545" s="130"/>
      <c r="J1545" s="130"/>
      <c r="K1545" s="130"/>
      <c r="L1545" s="130"/>
      <c r="M1545" s="130"/>
      <c r="N1545" s="130"/>
      <c r="O1545" s="130"/>
    </row>
    <row r="1546" spans="1:15" ht="27.75" customHeight="1">
      <c r="A1546" s="131" t="s">
        <v>1574</v>
      </c>
      <c r="B1546" s="132"/>
      <c r="C1546" s="132"/>
      <c r="D1546" s="132"/>
      <c r="E1546" s="132"/>
      <c r="F1546" s="132"/>
      <c r="G1546" s="132"/>
      <c r="H1546" s="132"/>
      <c r="I1546" s="132"/>
      <c r="J1546" s="132"/>
      <c r="K1546" s="132"/>
      <c r="L1546" s="132"/>
      <c r="M1546" s="132"/>
      <c r="N1546" s="132"/>
      <c r="O1546" s="132"/>
    </row>
    <row r="1547" spans="1:15">
      <c r="A1547" s="48">
        <v>30801010</v>
      </c>
      <c r="B1547" s="48" t="s">
        <v>1575</v>
      </c>
      <c r="C1547" s="49">
        <v>1</v>
      </c>
      <c r="D1547" s="50" t="s">
        <v>382</v>
      </c>
      <c r="E1547" s="51"/>
      <c r="F1547" s="52">
        <v>2</v>
      </c>
      <c r="G1547" s="52">
        <v>2</v>
      </c>
      <c r="H1547" s="52"/>
      <c r="I1547" s="52"/>
      <c r="J1547" s="52"/>
      <c r="K1547" s="53">
        <f t="shared" ref="K1547:K1562" si="223">VLOOKUP(D1547,Porte2026Geral,24,FALSE)</f>
        <v>766.81</v>
      </c>
      <c r="L1547" s="53">
        <f t="shared" ref="L1547:L1562" si="224">ROUND(C1547*K1547,2)</f>
        <v>766.81</v>
      </c>
      <c r="M1547" s="53">
        <f>IF(E1547&gt;0,ROUND(E1547*UCO!$A$14,2),0)</f>
        <v>0</v>
      </c>
      <c r="N1547" s="53">
        <f>IF(I1547&gt;0,ROUND(I1547*Filme!$B$3,2),0)</f>
        <v>0</v>
      </c>
      <c r="O1547" s="53">
        <f t="shared" ref="O1547:O1562" si="225">ROUND(L1547+M1547+N1547,2)</f>
        <v>766.81</v>
      </c>
    </row>
    <row r="1548" spans="1:15">
      <c r="A1548" s="48">
        <v>30801028</v>
      </c>
      <c r="B1548" s="48" t="s">
        <v>1576</v>
      </c>
      <c r="C1548" s="49">
        <v>1</v>
      </c>
      <c r="D1548" s="50" t="s">
        <v>257</v>
      </c>
      <c r="E1548" s="51"/>
      <c r="F1548" s="52">
        <v>2</v>
      </c>
      <c r="G1548" s="52">
        <v>5</v>
      </c>
      <c r="H1548" s="52"/>
      <c r="I1548" s="52"/>
      <c r="J1548" s="52"/>
      <c r="K1548" s="53">
        <f t="shared" si="223"/>
        <v>1635.2</v>
      </c>
      <c r="L1548" s="53">
        <f t="shared" si="224"/>
        <v>1635.2</v>
      </c>
      <c r="M1548" s="53">
        <f>IF(E1548&gt;0,ROUND(E1548*UCO!$A$14,2),0)</f>
        <v>0</v>
      </c>
      <c r="N1548" s="53">
        <f>IF(I1548&gt;0,ROUND(I1548*Filme!$B$3,2),0)</f>
        <v>0</v>
      </c>
      <c r="O1548" s="53">
        <f t="shared" si="225"/>
        <v>1635.2</v>
      </c>
    </row>
    <row r="1549" spans="1:15">
      <c r="A1549" s="48">
        <v>30801036</v>
      </c>
      <c r="B1549" s="48" t="s">
        <v>1577</v>
      </c>
      <c r="C1549" s="49">
        <v>1</v>
      </c>
      <c r="D1549" s="50" t="s">
        <v>339</v>
      </c>
      <c r="E1549" s="51"/>
      <c r="F1549" s="52">
        <v>2</v>
      </c>
      <c r="G1549" s="52">
        <v>2</v>
      </c>
      <c r="H1549" s="52"/>
      <c r="I1549" s="52"/>
      <c r="J1549" s="52"/>
      <c r="K1549" s="53">
        <f t="shared" si="223"/>
        <v>909.36</v>
      </c>
      <c r="L1549" s="53">
        <f t="shared" si="224"/>
        <v>909.36</v>
      </c>
      <c r="M1549" s="53">
        <f>IF(E1549&gt;0,ROUND(E1549*UCO!$A$14,2),0)</f>
        <v>0</v>
      </c>
      <c r="N1549" s="53">
        <f>IF(I1549&gt;0,ROUND(I1549*Filme!$B$3,2),0)</f>
        <v>0</v>
      </c>
      <c r="O1549" s="53">
        <f t="shared" si="225"/>
        <v>909.36</v>
      </c>
    </row>
    <row r="1550" spans="1:15">
      <c r="A1550" s="48">
        <v>30801044</v>
      </c>
      <c r="B1550" s="48" t="s">
        <v>1578</v>
      </c>
      <c r="C1550" s="49">
        <v>1</v>
      </c>
      <c r="D1550" s="50" t="s">
        <v>102</v>
      </c>
      <c r="E1550" s="51"/>
      <c r="F1550" s="52"/>
      <c r="G1550" s="52">
        <v>1</v>
      </c>
      <c r="H1550" s="52"/>
      <c r="I1550" s="52"/>
      <c r="J1550" s="52"/>
      <c r="K1550" s="53">
        <f t="shared" si="223"/>
        <v>183.5</v>
      </c>
      <c r="L1550" s="53">
        <f t="shared" si="224"/>
        <v>183.5</v>
      </c>
      <c r="M1550" s="53">
        <f>IF(E1550&gt;0,ROUND(E1550*UCO!$A$14,2),0)</f>
        <v>0</v>
      </c>
      <c r="N1550" s="53">
        <f>IF(I1550&gt;0,ROUND(I1550*Filme!$B$3,2),0)</f>
        <v>0</v>
      </c>
      <c r="O1550" s="53">
        <f t="shared" si="225"/>
        <v>183.5</v>
      </c>
    </row>
    <row r="1551" spans="1:15">
      <c r="A1551" s="48">
        <v>30801052</v>
      </c>
      <c r="B1551" s="48" t="s">
        <v>1579</v>
      </c>
      <c r="C1551" s="49">
        <v>1</v>
      </c>
      <c r="D1551" s="50" t="s">
        <v>488</v>
      </c>
      <c r="E1551" s="51"/>
      <c r="F1551" s="52">
        <v>2</v>
      </c>
      <c r="G1551" s="52">
        <v>6</v>
      </c>
      <c r="H1551" s="52"/>
      <c r="I1551" s="52"/>
      <c r="J1551" s="52"/>
      <c r="K1551" s="53">
        <f t="shared" si="223"/>
        <v>1998.93</v>
      </c>
      <c r="L1551" s="53">
        <f t="shared" si="224"/>
        <v>1998.93</v>
      </c>
      <c r="M1551" s="53">
        <f>IF(E1551&gt;0,ROUND(E1551*UCO!$A$14,2),0)</f>
        <v>0</v>
      </c>
      <c r="N1551" s="53">
        <f>IF(I1551&gt;0,ROUND(I1551*Filme!$B$3,2),0)</f>
        <v>0</v>
      </c>
      <c r="O1551" s="53">
        <f t="shared" si="225"/>
        <v>1998.93</v>
      </c>
    </row>
    <row r="1552" spans="1:15">
      <c r="A1552" s="48">
        <v>30801060</v>
      </c>
      <c r="B1552" s="48" t="s">
        <v>1580</v>
      </c>
      <c r="C1552" s="49">
        <v>1</v>
      </c>
      <c r="D1552" s="50" t="s">
        <v>364</v>
      </c>
      <c r="E1552" s="51"/>
      <c r="F1552" s="52">
        <v>2</v>
      </c>
      <c r="G1552" s="52">
        <v>6</v>
      </c>
      <c r="H1552" s="52"/>
      <c r="I1552" s="52"/>
      <c r="J1552" s="52"/>
      <c r="K1552" s="53">
        <f t="shared" si="223"/>
        <v>1794.15</v>
      </c>
      <c r="L1552" s="53">
        <f t="shared" si="224"/>
        <v>1794.15</v>
      </c>
      <c r="M1552" s="53">
        <f>IF(E1552&gt;0,ROUND(E1552*UCO!$A$14,2),0)</f>
        <v>0</v>
      </c>
      <c r="N1552" s="53">
        <f>IF(I1552&gt;0,ROUND(I1552*Filme!$B$3,2),0)</f>
        <v>0</v>
      </c>
      <c r="O1552" s="53">
        <f t="shared" si="225"/>
        <v>1794.15</v>
      </c>
    </row>
    <row r="1553" spans="1:15">
      <c r="A1553" s="48">
        <v>30801079</v>
      </c>
      <c r="B1553" s="48" t="s">
        <v>1581</v>
      </c>
      <c r="C1553" s="49">
        <v>1</v>
      </c>
      <c r="D1553" s="50" t="s">
        <v>364</v>
      </c>
      <c r="E1553" s="51"/>
      <c r="F1553" s="52">
        <v>2</v>
      </c>
      <c r="G1553" s="52">
        <v>5</v>
      </c>
      <c r="H1553" s="52"/>
      <c r="I1553" s="52"/>
      <c r="J1553" s="52"/>
      <c r="K1553" s="53">
        <f t="shared" si="223"/>
        <v>1794.15</v>
      </c>
      <c r="L1553" s="53">
        <f t="shared" si="224"/>
        <v>1794.15</v>
      </c>
      <c r="M1553" s="53">
        <f>IF(E1553&gt;0,ROUND(E1553*UCO!$A$14,2),0)</f>
        <v>0</v>
      </c>
      <c r="N1553" s="53">
        <f>IF(I1553&gt;0,ROUND(I1553*Filme!$B$3,2),0)</f>
        <v>0</v>
      </c>
      <c r="O1553" s="53">
        <f t="shared" si="225"/>
        <v>1794.15</v>
      </c>
    </row>
    <row r="1554" spans="1:15">
      <c r="A1554" s="48">
        <v>30801087</v>
      </c>
      <c r="B1554" s="48" t="s">
        <v>1582</v>
      </c>
      <c r="C1554" s="49">
        <v>1</v>
      </c>
      <c r="D1554" s="50" t="s">
        <v>74</v>
      </c>
      <c r="E1554" s="51"/>
      <c r="F1554" s="52">
        <v>1</v>
      </c>
      <c r="G1554" s="52">
        <v>3</v>
      </c>
      <c r="H1554" s="52"/>
      <c r="I1554" s="52"/>
      <c r="J1554" s="52"/>
      <c r="K1554" s="53">
        <f t="shared" si="223"/>
        <v>360.46</v>
      </c>
      <c r="L1554" s="53">
        <f t="shared" si="224"/>
        <v>360.46</v>
      </c>
      <c r="M1554" s="53">
        <f>IF(E1554&gt;0,ROUND(E1554*UCO!$A$14,2),0)</f>
        <v>0</v>
      </c>
      <c r="N1554" s="53">
        <f>IF(I1554&gt;0,ROUND(I1554*Filme!$B$3,2),0)</f>
        <v>0</v>
      </c>
      <c r="O1554" s="53">
        <f t="shared" si="225"/>
        <v>360.46</v>
      </c>
    </row>
    <row r="1555" spans="1:15">
      <c r="A1555" s="48">
        <v>30801095</v>
      </c>
      <c r="B1555" s="48" t="s">
        <v>1583</v>
      </c>
      <c r="C1555" s="49">
        <v>1</v>
      </c>
      <c r="D1555" s="50" t="s">
        <v>245</v>
      </c>
      <c r="E1555" s="51"/>
      <c r="F1555" s="52">
        <v>1</v>
      </c>
      <c r="G1555" s="52">
        <v>2</v>
      </c>
      <c r="H1555" s="52"/>
      <c r="I1555" s="52"/>
      <c r="J1555" s="52"/>
      <c r="K1555" s="53">
        <f t="shared" si="223"/>
        <v>275.27999999999997</v>
      </c>
      <c r="L1555" s="53">
        <f t="shared" si="224"/>
        <v>275.27999999999997</v>
      </c>
      <c r="M1555" s="53">
        <f>IF(E1555&gt;0,ROUND(E1555*UCO!$A$14,2),0)</f>
        <v>0</v>
      </c>
      <c r="N1555" s="53">
        <f>IF(I1555&gt;0,ROUND(I1555*Filme!$B$3,2),0)</f>
        <v>0</v>
      </c>
      <c r="O1555" s="53">
        <f t="shared" si="225"/>
        <v>275.27999999999997</v>
      </c>
    </row>
    <row r="1556" spans="1:15">
      <c r="A1556" s="48">
        <v>30801109</v>
      </c>
      <c r="B1556" s="48" t="s">
        <v>1584</v>
      </c>
      <c r="C1556" s="49">
        <v>1</v>
      </c>
      <c r="D1556" s="50" t="s">
        <v>259</v>
      </c>
      <c r="E1556" s="51"/>
      <c r="F1556" s="52">
        <v>1</v>
      </c>
      <c r="G1556" s="52">
        <v>3</v>
      </c>
      <c r="H1556" s="52"/>
      <c r="I1556" s="52"/>
      <c r="J1556" s="52"/>
      <c r="K1556" s="53">
        <f t="shared" si="223"/>
        <v>852.02</v>
      </c>
      <c r="L1556" s="53">
        <f t="shared" si="224"/>
        <v>852.02</v>
      </c>
      <c r="M1556" s="53">
        <f>IF(E1556&gt;0,ROUND(E1556*UCO!$A$14,2),0)</f>
        <v>0</v>
      </c>
      <c r="N1556" s="53">
        <f>IF(I1556&gt;0,ROUND(I1556*Filme!$B$3,2),0)</f>
        <v>0</v>
      </c>
      <c r="O1556" s="53">
        <f t="shared" si="225"/>
        <v>852.02</v>
      </c>
    </row>
    <row r="1557" spans="1:15">
      <c r="A1557" s="48">
        <v>30801117</v>
      </c>
      <c r="B1557" s="48" t="s">
        <v>1585</v>
      </c>
      <c r="C1557" s="49">
        <v>1</v>
      </c>
      <c r="D1557" s="50" t="s">
        <v>469</v>
      </c>
      <c r="E1557" s="51"/>
      <c r="F1557" s="52">
        <v>2</v>
      </c>
      <c r="G1557" s="52">
        <v>5</v>
      </c>
      <c r="H1557" s="52"/>
      <c r="I1557" s="52"/>
      <c r="J1557" s="52"/>
      <c r="K1557" s="53">
        <f t="shared" si="223"/>
        <v>1491.02</v>
      </c>
      <c r="L1557" s="53">
        <f t="shared" si="224"/>
        <v>1491.02</v>
      </c>
      <c r="M1557" s="53">
        <f>IF(E1557&gt;0,ROUND(E1557*UCO!$A$14,2),0)</f>
        <v>0</v>
      </c>
      <c r="N1557" s="53">
        <f>IF(I1557&gt;0,ROUND(I1557*Filme!$B$3,2),0)</f>
        <v>0</v>
      </c>
      <c r="O1557" s="53">
        <f t="shared" si="225"/>
        <v>1491.02</v>
      </c>
    </row>
    <row r="1558" spans="1:15">
      <c r="A1558" s="48">
        <v>30801133</v>
      </c>
      <c r="B1558" s="48" t="s">
        <v>1586</v>
      </c>
      <c r="C1558" s="49">
        <v>1</v>
      </c>
      <c r="D1558" s="50" t="s">
        <v>72</v>
      </c>
      <c r="E1558" s="51"/>
      <c r="F1558" s="52">
        <v>1</v>
      </c>
      <c r="G1558" s="52">
        <v>5</v>
      </c>
      <c r="H1558" s="52"/>
      <c r="I1558" s="52"/>
      <c r="J1558" s="52"/>
      <c r="K1558" s="53">
        <f t="shared" si="223"/>
        <v>309.68</v>
      </c>
      <c r="L1558" s="53">
        <f t="shared" si="224"/>
        <v>309.68</v>
      </c>
      <c r="M1558" s="53">
        <f>IF(E1558&gt;0,ROUND(E1558*UCO!$A$14,2),0)</f>
        <v>0</v>
      </c>
      <c r="N1558" s="53">
        <f>IF(I1558&gt;0,ROUND(I1558*Filme!$B$3,2),0)</f>
        <v>0</v>
      </c>
      <c r="O1558" s="53">
        <f t="shared" si="225"/>
        <v>309.68</v>
      </c>
    </row>
    <row r="1559" spans="1:15">
      <c r="A1559" s="48">
        <v>30801141</v>
      </c>
      <c r="B1559" s="48" t="s">
        <v>1587</v>
      </c>
      <c r="C1559" s="49">
        <v>1</v>
      </c>
      <c r="D1559" s="50" t="s">
        <v>93</v>
      </c>
      <c r="E1559" s="51"/>
      <c r="F1559" s="52">
        <v>1</v>
      </c>
      <c r="G1559" s="52">
        <v>3</v>
      </c>
      <c r="H1559" s="52"/>
      <c r="I1559" s="52"/>
      <c r="J1559" s="52"/>
      <c r="K1559" s="53">
        <f t="shared" si="223"/>
        <v>250.68</v>
      </c>
      <c r="L1559" s="53">
        <f t="shared" si="224"/>
        <v>250.68</v>
      </c>
      <c r="M1559" s="53">
        <f>IF(E1559&gt;0,ROUND(E1559*UCO!$A$14,2),0)</f>
        <v>0</v>
      </c>
      <c r="N1559" s="53">
        <f>IF(I1559&gt;0,ROUND(I1559*Filme!$B$3,2),0)</f>
        <v>0</v>
      </c>
      <c r="O1559" s="53">
        <f t="shared" si="225"/>
        <v>250.68</v>
      </c>
    </row>
    <row r="1560" spans="1:15">
      <c r="A1560" s="48">
        <v>30801150</v>
      </c>
      <c r="B1560" s="48" t="s">
        <v>1588</v>
      </c>
      <c r="C1560" s="49">
        <v>1</v>
      </c>
      <c r="D1560" s="50" t="s">
        <v>70</v>
      </c>
      <c r="E1560" s="51"/>
      <c r="F1560" s="52">
        <v>1</v>
      </c>
      <c r="G1560" s="52">
        <v>4</v>
      </c>
      <c r="H1560" s="52"/>
      <c r="I1560" s="52"/>
      <c r="J1560" s="52"/>
      <c r="K1560" s="53">
        <f t="shared" si="223"/>
        <v>209.71</v>
      </c>
      <c r="L1560" s="53">
        <f t="shared" si="224"/>
        <v>209.71</v>
      </c>
      <c r="M1560" s="53">
        <f>IF(E1560&gt;0,ROUND(E1560*UCO!$A$14,2),0)</f>
        <v>0</v>
      </c>
      <c r="N1560" s="53">
        <f>IF(I1560&gt;0,ROUND(I1560*Filme!$B$3,2),0)</f>
        <v>0</v>
      </c>
      <c r="O1560" s="53">
        <f t="shared" si="225"/>
        <v>209.71</v>
      </c>
    </row>
    <row r="1561" spans="1:15">
      <c r="A1561" s="48">
        <v>30801168</v>
      </c>
      <c r="B1561" s="48" t="s">
        <v>1589</v>
      </c>
      <c r="C1561" s="49">
        <v>1</v>
      </c>
      <c r="D1561" s="50" t="s">
        <v>997</v>
      </c>
      <c r="E1561" s="51">
        <v>42.9</v>
      </c>
      <c r="F1561" s="52">
        <v>2</v>
      </c>
      <c r="G1561" s="52">
        <v>6</v>
      </c>
      <c r="H1561" s="52"/>
      <c r="I1561" s="52"/>
      <c r="J1561" s="52"/>
      <c r="K1561" s="53">
        <f t="shared" si="223"/>
        <v>2449.52</v>
      </c>
      <c r="L1561" s="53">
        <f t="shared" si="224"/>
        <v>2449.52</v>
      </c>
      <c r="M1561" s="53">
        <f>IF(E1561&gt;0,ROUND(E1561*UCO!$A$29,2),0)</f>
        <v>809.09</v>
      </c>
      <c r="N1561" s="53">
        <f>IF(I1561&gt;0,ROUND(I1561*Filme!$B$3,2),0)</f>
        <v>0</v>
      </c>
      <c r="O1561" s="53">
        <f t="shared" si="225"/>
        <v>3258.61</v>
      </c>
    </row>
    <row r="1562" spans="1:15">
      <c r="A1562" s="48">
        <v>30801176</v>
      </c>
      <c r="B1562" s="48" t="s">
        <v>1590</v>
      </c>
      <c r="C1562" s="49">
        <v>1</v>
      </c>
      <c r="D1562" s="50" t="s">
        <v>500</v>
      </c>
      <c r="E1562" s="51">
        <v>33.799999999999997</v>
      </c>
      <c r="F1562" s="52">
        <v>1</v>
      </c>
      <c r="G1562" s="52">
        <v>3</v>
      </c>
      <c r="H1562" s="52"/>
      <c r="I1562" s="52"/>
      <c r="J1562" s="52"/>
      <c r="K1562" s="53">
        <f t="shared" si="223"/>
        <v>458.79</v>
      </c>
      <c r="L1562" s="53">
        <f t="shared" si="224"/>
        <v>458.79</v>
      </c>
      <c r="M1562" s="53">
        <f>IF(E1562&gt;0,ROUND(E1562*UCO!$A$29,2),0)</f>
        <v>637.47</v>
      </c>
      <c r="N1562" s="53">
        <f>IF(I1562&gt;0,ROUND(I1562*Filme!$B$3,2),0)</f>
        <v>0</v>
      </c>
      <c r="O1562" s="53">
        <f t="shared" si="225"/>
        <v>1096.26</v>
      </c>
    </row>
    <row r="1563" spans="1:15" ht="24.75" customHeight="1">
      <c r="A1563" s="131" t="s">
        <v>1591</v>
      </c>
      <c r="B1563" s="132"/>
      <c r="C1563" s="132"/>
      <c r="D1563" s="132"/>
      <c r="E1563" s="132"/>
      <c r="F1563" s="132"/>
      <c r="G1563" s="132"/>
      <c r="H1563" s="132"/>
      <c r="I1563" s="132"/>
      <c r="J1563" s="132"/>
      <c r="K1563" s="132"/>
      <c r="L1563" s="132"/>
      <c r="M1563" s="132"/>
      <c r="N1563" s="132"/>
      <c r="O1563" s="132"/>
    </row>
    <row r="1564" spans="1:15">
      <c r="A1564" s="48">
        <v>30802016</v>
      </c>
      <c r="B1564" s="48" t="s">
        <v>1592</v>
      </c>
      <c r="C1564" s="49">
        <v>1</v>
      </c>
      <c r="D1564" s="50" t="s">
        <v>257</v>
      </c>
      <c r="E1564" s="51"/>
      <c r="F1564" s="52">
        <v>2</v>
      </c>
      <c r="G1564" s="52">
        <v>6</v>
      </c>
      <c r="H1564" s="52"/>
      <c r="I1564" s="52"/>
      <c r="J1564" s="52"/>
      <c r="K1564" s="53">
        <f>VLOOKUP(D1564,Porte2026Geral,24,FALSE)</f>
        <v>1635.2</v>
      </c>
      <c r="L1564" s="53">
        <f>ROUND(C1564*K1564,2)</f>
        <v>1635.2</v>
      </c>
      <c r="M1564" s="53">
        <f>IF(E1564&gt;0,ROUND(E1564*UCO!$A$14,2),0)</f>
        <v>0</v>
      </c>
      <c r="N1564" s="53">
        <f>IF(I1564&gt;0,ROUND(I1564*Filme!$B$3,2),0)</f>
        <v>0</v>
      </c>
      <c r="O1564" s="53">
        <f>ROUND(L1564+M1564+N1564,2)</f>
        <v>1635.2</v>
      </c>
    </row>
    <row r="1565" spans="1:15">
      <c r="A1565" s="48">
        <v>30802024</v>
      </c>
      <c r="B1565" s="48" t="s">
        <v>1593</v>
      </c>
      <c r="C1565" s="49">
        <v>1</v>
      </c>
      <c r="D1565" s="50" t="s">
        <v>469</v>
      </c>
      <c r="E1565" s="51"/>
      <c r="F1565" s="52">
        <v>2</v>
      </c>
      <c r="G1565" s="52">
        <v>4</v>
      </c>
      <c r="H1565" s="52"/>
      <c r="I1565" s="52"/>
      <c r="J1565" s="52"/>
      <c r="K1565" s="53">
        <f>VLOOKUP(D1565,Porte2026Geral,24,FALSE)</f>
        <v>1491.02</v>
      </c>
      <c r="L1565" s="53">
        <f>ROUND(C1565*K1565,2)</f>
        <v>1491.02</v>
      </c>
      <c r="M1565" s="53">
        <f>IF(E1565&gt;0,ROUND(E1565*UCO!$A$14,2),0)</f>
        <v>0</v>
      </c>
      <c r="N1565" s="53">
        <f>IF(I1565&gt;0,ROUND(I1565*Filme!$B$3,2),0)</f>
        <v>0</v>
      </c>
      <c r="O1565" s="53">
        <f>ROUND(L1565+M1565+N1565,2)</f>
        <v>1491.02</v>
      </c>
    </row>
    <row r="1566" spans="1:15">
      <c r="A1566" s="48">
        <v>30802032</v>
      </c>
      <c r="B1566" s="48" t="s">
        <v>1594</v>
      </c>
      <c r="C1566" s="49">
        <v>1</v>
      </c>
      <c r="D1566" s="50" t="s">
        <v>469</v>
      </c>
      <c r="E1566" s="51"/>
      <c r="F1566" s="52">
        <v>2</v>
      </c>
      <c r="G1566" s="52">
        <v>5</v>
      </c>
      <c r="H1566" s="52"/>
      <c r="I1566" s="52"/>
      <c r="J1566" s="52"/>
      <c r="K1566" s="53">
        <f>VLOOKUP(D1566,Porte2026Geral,24,FALSE)</f>
        <v>1491.02</v>
      </c>
      <c r="L1566" s="53">
        <f>ROUND(C1566*K1566,2)</f>
        <v>1491.02</v>
      </c>
      <c r="M1566" s="53">
        <f>IF(E1566&gt;0,ROUND(E1566*UCO!$A$14,2),0)</f>
        <v>0</v>
      </c>
      <c r="N1566" s="53">
        <f>IF(I1566&gt;0,ROUND(I1566*Filme!$B$3,2),0)</f>
        <v>0</v>
      </c>
      <c r="O1566" s="53">
        <f>ROUND(L1566+M1566+N1566,2)</f>
        <v>1491.02</v>
      </c>
    </row>
    <row r="1567" spans="1:15">
      <c r="A1567" s="48">
        <v>30802040</v>
      </c>
      <c r="B1567" s="48" t="s">
        <v>1595</v>
      </c>
      <c r="C1567" s="49">
        <v>1</v>
      </c>
      <c r="D1567" s="50" t="s">
        <v>997</v>
      </c>
      <c r="E1567" s="51">
        <v>42.9</v>
      </c>
      <c r="F1567" s="52">
        <v>2</v>
      </c>
      <c r="G1567" s="52">
        <v>6</v>
      </c>
      <c r="H1567" s="52"/>
      <c r="I1567" s="52"/>
      <c r="J1567" s="52"/>
      <c r="K1567" s="53">
        <f>VLOOKUP(D1567,Porte2026Geral,24,FALSE)</f>
        <v>2449.52</v>
      </c>
      <c r="L1567" s="53">
        <f>ROUND(C1567*K1567,2)</f>
        <v>2449.52</v>
      </c>
      <c r="M1567" s="53">
        <f>IF(E1567&gt;0,ROUND(E1567*UCO!$A$29,2),0)</f>
        <v>809.09</v>
      </c>
      <c r="N1567" s="53">
        <f>IF(I1567&gt;0,ROUND(I1567*Filme!$B$3,2),0)</f>
        <v>0</v>
      </c>
      <c r="O1567" s="53">
        <f>ROUND(L1567+M1567+N1567,2)</f>
        <v>3258.61</v>
      </c>
    </row>
    <row r="1568" spans="1:15">
      <c r="A1568" s="48">
        <v>30802059</v>
      </c>
      <c r="B1568" s="48" t="s">
        <v>1596</v>
      </c>
      <c r="C1568" s="49">
        <v>1</v>
      </c>
      <c r="D1568" s="50" t="s">
        <v>488</v>
      </c>
      <c r="E1568" s="51">
        <v>42.9</v>
      </c>
      <c r="F1568" s="52">
        <v>2</v>
      </c>
      <c r="G1568" s="52">
        <v>4</v>
      </c>
      <c r="H1568" s="52"/>
      <c r="I1568" s="52"/>
      <c r="J1568" s="52"/>
      <c r="K1568" s="53">
        <f>VLOOKUP(D1568,Porte2026Geral,24,FALSE)</f>
        <v>1998.93</v>
      </c>
      <c r="L1568" s="53">
        <f>ROUND(C1568*K1568,2)</f>
        <v>1998.93</v>
      </c>
      <c r="M1568" s="53">
        <f>IF(E1568&gt;0,ROUND(E1568*UCO!$A$29,2),0)</f>
        <v>809.09</v>
      </c>
      <c r="N1568" s="53">
        <f>IF(I1568&gt;0,ROUND(I1568*Filme!$B$3,2),0)</f>
        <v>0</v>
      </c>
      <c r="O1568" s="53">
        <f>ROUND(L1568+M1568+N1568,2)</f>
        <v>2808.02</v>
      </c>
    </row>
    <row r="1569" spans="1:15" ht="27.75" customHeight="1">
      <c r="A1569" s="131" t="s">
        <v>1597</v>
      </c>
      <c r="B1569" s="132"/>
      <c r="C1569" s="132"/>
      <c r="D1569" s="132"/>
      <c r="E1569" s="132"/>
      <c r="F1569" s="132"/>
      <c r="G1569" s="132"/>
      <c r="H1569" s="132"/>
      <c r="I1569" s="132"/>
      <c r="J1569" s="132"/>
      <c r="K1569" s="132"/>
      <c r="L1569" s="132"/>
      <c r="M1569" s="132"/>
      <c r="N1569" s="132"/>
      <c r="O1569" s="132"/>
    </row>
    <row r="1570" spans="1:15">
      <c r="A1570" s="48">
        <v>30803012</v>
      </c>
      <c r="B1570" s="48" t="s">
        <v>1598</v>
      </c>
      <c r="C1570" s="49">
        <v>1</v>
      </c>
      <c r="D1570" s="50" t="s">
        <v>469</v>
      </c>
      <c r="E1570" s="51"/>
      <c r="F1570" s="52">
        <v>2</v>
      </c>
      <c r="G1570" s="52">
        <v>4</v>
      </c>
      <c r="H1570" s="52"/>
      <c r="I1570" s="52"/>
      <c r="J1570" s="52"/>
      <c r="K1570" s="53">
        <f t="shared" ref="K1570:K1592" si="226">VLOOKUP(D1570,Porte2026Geral,24,FALSE)</f>
        <v>1491.02</v>
      </c>
      <c r="L1570" s="53">
        <f t="shared" ref="L1570:L1592" si="227">ROUND(C1570*K1570,2)</f>
        <v>1491.02</v>
      </c>
      <c r="M1570" s="53">
        <f>IF(E1570&gt;0,ROUND(E1570*UCO!$A$14,2),0)</f>
        <v>0</v>
      </c>
      <c r="N1570" s="53">
        <f>IF(I1570&gt;0,ROUND(I1570*Filme!$B$3,2),0)</f>
        <v>0</v>
      </c>
      <c r="O1570" s="53">
        <f t="shared" ref="O1570:O1592" si="228">ROUND(L1570+M1570+N1570,2)</f>
        <v>1491.02</v>
      </c>
    </row>
    <row r="1571" spans="1:15">
      <c r="A1571" s="48">
        <v>30803020</v>
      </c>
      <c r="B1571" s="48" t="s">
        <v>1599</v>
      </c>
      <c r="C1571" s="49">
        <v>1</v>
      </c>
      <c r="D1571" s="50" t="s">
        <v>364</v>
      </c>
      <c r="E1571" s="51"/>
      <c r="F1571" s="52">
        <v>2</v>
      </c>
      <c r="G1571" s="52">
        <v>7</v>
      </c>
      <c r="H1571" s="52"/>
      <c r="I1571" s="52"/>
      <c r="J1571" s="52"/>
      <c r="K1571" s="53">
        <f t="shared" si="226"/>
        <v>1794.15</v>
      </c>
      <c r="L1571" s="53">
        <f t="shared" si="227"/>
        <v>1794.15</v>
      </c>
      <c r="M1571" s="53">
        <f>IF(E1571&gt;0,ROUND(E1571*UCO!$A$14,2),0)</f>
        <v>0</v>
      </c>
      <c r="N1571" s="53">
        <f>IF(I1571&gt;0,ROUND(I1571*Filme!$B$3,2),0)</f>
        <v>0</v>
      </c>
      <c r="O1571" s="53">
        <f t="shared" si="228"/>
        <v>1794.15</v>
      </c>
    </row>
    <row r="1572" spans="1:15">
      <c r="A1572" s="48">
        <v>30803039</v>
      </c>
      <c r="B1572" s="48" t="s">
        <v>1600</v>
      </c>
      <c r="C1572" s="49">
        <v>1</v>
      </c>
      <c r="D1572" s="50" t="s">
        <v>257</v>
      </c>
      <c r="E1572" s="51"/>
      <c r="F1572" s="52">
        <v>2</v>
      </c>
      <c r="G1572" s="52">
        <v>6</v>
      </c>
      <c r="H1572" s="52"/>
      <c r="I1572" s="52"/>
      <c r="J1572" s="52"/>
      <c r="K1572" s="53">
        <f t="shared" si="226"/>
        <v>1635.2</v>
      </c>
      <c r="L1572" s="53">
        <f t="shared" si="227"/>
        <v>1635.2</v>
      </c>
      <c r="M1572" s="53">
        <f>IF(E1572&gt;0,ROUND(E1572*UCO!$A$14,2),0)</f>
        <v>0</v>
      </c>
      <c r="N1572" s="53">
        <f>IF(I1572&gt;0,ROUND(I1572*Filme!$B$3,2),0)</f>
        <v>0</v>
      </c>
      <c r="O1572" s="53">
        <f t="shared" si="228"/>
        <v>1635.2</v>
      </c>
    </row>
    <row r="1573" spans="1:15">
      <c r="A1573" s="48">
        <v>30803047</v>
      </c>
      <c r="B1573" s="48" t="s">
        <v>1601</v>
      </c>
      <c r="C1573" s="49">
        <v>1</v>
      </c>
      <c r="D1573" s="50" t="s">
        <v>257</v>
      </c>
      <c r="E1573" s="51"/>
      <c r="F1573" s="52">
        <v>2</v>
      </c>
      <c r="G1573" s="52">
        <v>6</v>
      </c>
      <c r="H1573" s="52"/>
      <c r="I1573" s="52"/>
      <c r="J1573" s="52"/>
      <c r="K1573" s="53">
        <f t="shared" si="226"/>
        <v>1635.2</v>
      </c>
      <c r="L1573" s="53">
        <f t="shared" si="227"/>
        <v>1635.2</v>
      </c>
      <c r="M1573" s="53">
        <f>IF(E1573&gt;0,ROUND(E1573*UCO!$A$14,2),0)</f>
        <v>0</v>
      </c>
      <c r="N1573" s="53">
        <f>IF(I1573&gt;0,ROUND(I1573*Filme!$B$3,2),0)</f>
        <v>0</v>
      </c>
      <c r="O1573" s="53">
        <f t="shared" si="228"/>
        <v>1635.2</v>
      </c>
    </row>
    <row r="1574" spans="1:15">
      <c r="A1574" s="48">
        <v>30803055</v>
      </c>
      <c r="B1574" s="48" t="s">
        <v>1602</v>
      </c>
      <c r="C1574" s="49">
        <v>1</v>
      </c>
      <c r="D1574" s="50" t="s">
        <v>305</v>
      </c>
      <c r="E1574" s="51"/>
      <c r="F1574" s="52">
        <v>1</v>
      </c>
      <c r="G1574" s="52">
        <v>3</v>
      </c>
      <c r="H1574" s="52"/>
      <c r="I1574" s="52"/>
      <c r="J1574" s="52"/>
      <c r="K1574" s="53">
        <f t="shared" si="226"/>
        <v>802.86</v>
      </c>
      <c r="L1574" s="53">
        <f t="shared" si="227"/>
        <v>802.86</v>
      </c>
      <c r="M1574" s="53">
        <f>IF(E1574&gt;0,ROUND(E1574*UCO!$A$14,2),0)</f>
        <v>0</v>
      </c>
      <c r="N1574" s="53">
        <f>IF(I1574&gt;0,ROUND(I1574*Filme!$B$3,2),0)</f>
        <v>0</v>
      </c>
      <c r="O1574" s="53">
        <f t="shared" si="228"/>
        <v>802.86</v>
      </c>
    </row>
    <row r="1575" spans="1:15">
      <c r="A1575" s="48">
        <v>30803063</v>
      </c>
      <c r="B1575" s="48" t="s">
        <v>1603</v>
      </c>
      <c r="C1575" s="49">
        <v>1</v>
      </c>
      <c r="D1575" s="50" t="s">
        <v>999</v>
      </c>
      <c r="E1575" s="51"/>
      <c r="F1575" s="52">
        <v>2</v>
      </c>
      <c r="G1575" s="52">
        <v>6</v>
      </c>
      <c r="H1575" s="52"/>
      <c r="I1575" s="52"/>
      <c r="J1575" s="52"/>
      <c r="K1575" s="53">
        <f t="shared" si="226"/>
        <v>2695.3</v>
      </c>
      <c r="L1575" s="53">
        <f t="shared" si="227"/>
        <v>2695.3</v>
      </c>
      <c r="M1575" s="53">
        <f>IF(E1575&gt;0,ROUND(E1575*UCO!$A$14,2),0)</f>
        <v>0</v>
      </c>
      <c r="N1575" s="53">
        <f>IF(I1575&gt;0,ROUND(I1575*Filme!$B$3,2),0)</f>
        <v>0</v>
      </c>
      <c r="O1575" s="53">
        <f t="shared" si="228"/>
        <v>2695.3</v>
      </c>
    </row>
    <row r="1576" spans="1:15">
      <c r="A1576" s="48">
        <v>30803071</v>
      </c>
      <c r="B1576" s="48" t="s">
        <v>1604</v>
      </c>
      <c r="C1576" s="49">
        <v>1</v>
      </c>
      <c r="D1576" s="50" t="s">
        <v>257</v>
      </c>
      <c r="E1576" s="51"/>
      <c r="F1576" s="52">
        <v>2</v>
      </c>
      <c r="G1576" s="52">
        <v>6</v>
      </c>
      <c r="H1576" s="52"/>
      <c r="I1576" s="52"/>
      <c r="J1576" s="52"/>
      <c r="K1576" s="53">
        <f t="shared" si="226"/>
        <v>1635.2</v>
      </c>
      <c r="L1576" s="53">
        <f t="shared" si="227"/>
        <v>1635.2</v>
      </c>
      <c r="M1576" s="53">
        <f>IF(E1576&gt;0,ROUND(E1576*UCO!$A$14,2),0)</f>
        <v>0</v>
      </c>
      <c r="N1576" s="53">
        <f>IF(I1576&gt;0,ROUND(I1576*Filme!$B$3,2),0)</f>
        <v>0</v>
      </c>
      <c r="O1576" s="53">
        <f t="shared" si="228"/>
        <v>1635.2</v>
      </c>
    </row>
    <row r="1577" spans="1:15">
      <c r="A1577" s="48">
        <v>30803080</v>
      </c>
      <c r="B1577" s="48" t="s">
        <v>1605</v>
      </c>
      <c r="C1577" s="49">
        <v>1</v>
      </c>
      <c r="D1577" s="50" t="s">
        <v>257</v>
      </c>
      <c r="E1577" s="51"/>
      <c r="F1577" s="52">
        <v>2</v>
      </c>
      <c r="G1577" s="52">
        <v>4</v>
      </c>
      <c r="H1577" s="52"/>
      <c r="I1577" s="52"/>
      <c r="J1577" s="52"/>
      <c r="K1577" s="53">
        <f t="shared" si="226"/>
        <v>1635.2</v>
      </c>
      <c r="L1577" s="53">
        <f t="shared" si="227"/>
        <v>1635.2</v>
      </c>
      <c r="M1577" s="53">
        <f>IF(E1577&gt;0,ROUND(E1577*UCO!$A$14,2),0)</f>
        <v>0</v>
      </c>
      <c r="N1577" s="53">
        <f>IF(I1577&gt;0,ROUND(I1577*Filme!$B$3,2),0)</f>
        <v>0</v>
      </c>
      <c r="O1577" s="53">
        <f t="shared" si="228"/>
        <v>1635.2</v>
      </c>
    </row>
    <row r="1578" spans="1:15">
      <c r="A1578" s="48">
        <v>30803098</v>
      </c>
      <c r="B1578" s="48" t="s">
        <v>1606</v>
      </c>
      <c r="C1578" s="49">
        <v>1</v>
      </c>
      <c r="D1578" s="50" t="s">
        <v>486</v>
      </c>
      <c r="E1578" s="51"/>
      <c r="F1578" s="52">
        <v>2</v>
      </c>
      <c r="G1578" s="52">
        <v>5</v>
      </c>
      <c r="H1578" s="52"/>
      <c r="I1578" s="52"/>
      <c r="J1578" s="52"/>
      <c r="K1578" s="53">
        <f t="shared" si="226"/>
        <v>1409.1</v>
      </c>
      <c r="L1578" s="53">
        <f t="shared" si="227"/>
        <v>1409.1</v>
      </c>
      <c r="M1578" s="53">
        <f>IF(E1578&gt;0,ROUND(E1578*UCO!$A$14,2),0)</f>
        <v>0</v>
      </c>
      <c r="N1578" s="53">
        <f>IF(I1578&gt;0,ROUND(I1578*Filme!$B$3,2),0)</f>
        <v>0</v>
      </c>
      <c r="O1578" s="53">
        <f t="shared" si="228"/>
        <v>1409.1</v>
      </c>
    </row>
    <row r="1579" spans="1:15">
      <c r="A1579" s="48">
        <v>30803101</v>
      </c>
      <c r="B1579" s="48" t="s">
        <v>1607</v>
      </c>
      <c r="C1579" s="49">
        <v>1</v>
      </c>
      <c r="D1579" s="50" t="s">
        <v>257</v>
      </c>
      <c r="E1579" s="51"/>
      <c r="F1579" s="52">
        <v>2</v>
      </c>
      <c r="G1579" s="52">
        <v>5</v>
      </c>
      <c r="H1579" s="52"/>
      <c r="I1579" s="52"/>
      <c r="J1579" s="52"/>
      <c r="K1579" s="53">
        <f t="shared" si="226"/>
        <v>1635.2</v>
      </c>
      <c r="L1579" s="53">
        <f t="shared" si="227"/>
        <v>1635.2</v>
      </c>
      <c r="M1579" s="53">
        <f>IF(E1579&gt;0,ROUND(E1579*UCO!$A$14,2),0)</f>
        <v>0</v>
      </c>
      <c r="N1579" s="53">
        <f>IF(I1579&gt;0,ROUND(I1579*Filme!$B$3,2),0)</f>
        <v>0</v>
      </c>
      <c r="O1579" s="53">
        <f t="shared" si="228"/>
        <v>1635.2</v>
      </c>
    </row>
    <row r="1580" spans="1:15">
      <c r="A1580" s="48">
        <v>30803110</v>
      </c>
      <c r="B1580" s="48" t="s">
        <v>1608</v>
      </c>
      <c r="C1580" s="49">
        <v>1</v>
      </c>
      <c r="D1580" s="50" t="s">
        <v>364</v>
      </c>
      <c r="E1580" s="51"/>
      <c r="F1580" s="52">
        <v>2</v>
      </c>
      <c r="G1580" s="52">
        <v>6</v>
      </c>
      <c r="H1580" s="52"/>
      <c r="I1580" s="52"/>
      <c r="J1580" s="52"/>
      <c r="K1580" s="53">
        <f t="shared" si="226"/>
        <v>1794.15</v>
      </c>
      <c r="L1580" s="53">
        <f t="shared" si="227"/>
        <v>1794.15</v>
      </c>
      <c r="M1580" s="53">
        <f>IF(E1580&gt;0,ROUND(E1580*UCO!$A$14,2),0)</f>
        <v>0</v>
      </c>
      <c r="N1580" s="53">
        <f>IF(I1580&gt;0,ROUND(I1580*Filme!$B$3,2),0)</f>
        <v>0</v>
      </c>
      <c r="O1580" s="53">
        <f t="shared" si="228"/>
        <v>1794.15</v>
      </c>
    </row>
    <row r="1581" spans="1:15">
      <c r="A1581" s="48">
        <v>30803128</v>
      </c>
      <c r="B1581" s="48" t="s">
        <v>1609</v>
      </c>
      <c r="C1581" s="49">
        <v>1</v>
      </c>
      <c r="D1581" s="50" t="s">
        <v>259</v>
      </c>
      <c r="E1581" s="51"/>
      <c r="F1581" s="52">
        <v>1</v>
      </c>
      <c r="G1581" s="52">
        <v>4</v>
      </c>
      <c r="H1581" s="52"/>
      <c r="I1581" s="52"/>
      <c r="J1581" s="52"/>
      <c r="K1581" s="53">
        <f t="shared" si="226"/>
        <v>852.02</v>
      </c>
      <c r="L1581" s="53">
        <f t="shared" si="227"/>
        <v>852.02</v>
      </c>
      <c r="M1581" s="53">
        <f>IF(E1581&gt;0,ROUND(E1581*UCO!$A$14,2),0)</f>
        <v>0</v>
      </c>
      <c r="N1581" s="53">
        <f>IF(I1581&gt;0,ROUND(I1581*Filme!$B$3,2),0)</f>
        <v>0</v>
      </c>
      <c r="O1581" s="53">
        <f t="shared" si="228"/>
        <v>852.02</v>
      </c>
    </row>
    <row r="1582" spans="1:15">
      <c r="A1582" s="48">
        <v>30803136</v>
      </c>
      <c r="B1582" s="48" t="s">
        <v>1610</v>
      </c>
      <c r="C1582" s="49">
        <v>1</v>
      </c>
      <c r="D1582" s="50" t="s">
        <v>486</v>
      </c>
      <c r="E1582" s="51"/>
      <c r="F1582" s="52">
        <v>1</v>
      </c>
      <c r="G1582" s="52">
        <v>3</v>
      </c>
      <c r="H1582" s="52"/>
      <c r="I1582" s="52"/>
      <c r="J1582" s="52"/>
      <c r="K1582" s="53">
        <f t="shared" si="226"/>
        <v>1409.1</v>
      </c>
      <c r="L1582" s="53">
        <f t="shared" si="227"/>
        <v>1409.1</v>
      </c>
      <c r="M1582" s="53">
        <f>IF(E1582&gt;0,ROUND(E1582*UCO!$A$14,2),0)</f>
        <v>0</v>
      </c>
      <c r="N1582" s="53">
        <f>IF(I1582&gt;0,ROUND(I1582*Filme!$B$3,2),0)</f>
        <v>0</v>
      </c>
      <c r="O1582" s="53">
        <f t="shared" si="228"/>
        <v>1409.1</v>
      </c>
    </row>
    <row r="1583" spans="1:15">
      <c r="A1583" s="48">
        <v>30803144</v>
      </c>
      <c r="B1583" s="48" t="s">
        <v>1611</v>
      </c>
      <c r="C1583" s="49">
        <v>1</v>
      </c>
      <c r="D1583" s="50" t="s">
        <v>305</v>
      </c>
      <c r="E1583" s="51"/>
      <c r="F1583" s="52">
        <v>2</v>
      </c>
      <c r="G1583" s="52">
        <v>4</v>
      </c>
      <c r="H1583" s="52"/>
      <c r="I1583" s="52"/>
      <c r="J1583" s="52"/>
      <c r="K1583" s="53">
        <f t="shared" si="226"/>
        <v>802.86</v>
      </c>
      <c r="L1583" s="53">
        <f t="shared" si="227"/>
        <v>802.86</v>
      </c>
      <c r="M1583" s="53">
        <f>IF(E1583&gt;0,ROUND(E1583*UCO!$A$14,2),0)</f>
        <v>0</v>
      </c>
      <c r="N1583" s="53">
        <f>IF(I1583&gt;0,ROUND(I1583*Filme!$B$3,2),0)</f>
        <v>0</v>
      </c>
      <c r="O1583" s="53">
        <f t="shared" si="228"/>
        <v>802.86</v>
      </c>
    </row>
    <row r="1584" spans="1:15">
      <c r="A1584" s="48">
        <v>30803152</v>
      </c>
      <c r="B1584" s="48" t="s">
        <v>1612</v>
      </c>
      <c r="C1584" s="49">
        <v>1</v>
      </c>
      <c r="D1584" s="50" t="s">
        <v>335</v>
      </c>
      <c r="E1584" s="51"/>
      <c r="F1584" s="52">
        <v>2</v>
      </c>
      <c r="G1584" s="52">
        <v>5</v>
      </c>
      <c r="H1584" s="52"/>
      <c r="I1584" s="52"/>
      <c r="J1584" s="52"/>
      <c r="K1584" s="53">
        <f t="shared" si="226"/>
        <v>991.29</v>
      </c>
      <c r="L1584" s="53">
        <f t="shared" si="227"/>
        <v>991.29</v>
      </c>
      <c r="M1584" s="53">
        <f>IF(E1584&gt;0,ROUND(E1584*UCO!$A$14,2),0)</f>
        <v>0</v>
      </c>
      <c r="N1584" s="53">
        <f>IF(I1584&gt;0,ROUND(I1584*Filme!$B$3,2),0)</f>
        <v>0</v>
      </c>
      <c r="O1584" s="53">
        <f t="shared" si="228"/>
        <v>991.29</v>
      </c>
    </row>
    <row r="1585" spans="1:15">
      <c r="A1585" s="48">
        <v>30803160</v>
      </c>
      <c r="B1585" s="48" t="s">
        <v>1613</v>
      </c>
      <c r="C1585" s="49">
        <v>1</v>
      </c>
      <c r="D1585" s="50" t="s">
        <v>269</v>
      </c>
      <c r="E1585" s="51"/>
      <c r="F1585" s="52">
        <v>2</v>
      </c>
      <c r="G1585" s="52">
        <v>6</v>
      </c>
      <c r="H1585" s="52"/>
      <c r="I1585" s="52"/>
      <c r="J1585" s="52"/>
      <c r="K1585" s="53">
        <f t="shared" si="226"/>
        <v>3645.61</v>
      </c>
      <c r="L1585" s="53">
        <f t="shared" si="227"/>
        <v>3645.61</v>
      </c>
      <c r="M1585" s="53">
        <f>IF(E1585&gt;0,ROUND(E1585*UCO!$A$14,2),0)</f>
        <v>0</v>
      </c>
      <c r="N1585" s="53">
        <f>IF(I1585&gt;0,ROUND(I1585*Filme!$B$3,2),0)</f>
        <v>0</v>
      </c>
      <c r="O1585" s="53">
        <f t="shared" si="228"/>
        <v>3645.61</v>
      </c>
    </row>
    <row r="1586" spans="1:15">
      <c r="A1586" s="48">
        <v>30803179</v>
      </c>
      <c r="B1586" s="48" t="s">
        <v>1614</v>
      </c>
      <c r="C1586" s="49">
        <v>1</v>
      </c>
      <c r="D1586" s="50" t="s">
        <v>488</v>
      </c>
      <c r="E1586" s="51">
        <v>42.9</v>
      </c>
      <c r="F1586" s="52">
        <v>2</v>
      </c>
      <c r="G1586" s="52">
        <v>5</v>
      </c>
      <c r="H1586" s="52"/>
      <c r="I1586" s="52"/>
      <c r="J1586" s="52"/>
      <c r="K1586" s="53">
        <f t="shared" si="226"/>
        <v>1998.93</v>
      </c>
      <c r="L1586" s="53">
        <f t="shared" si="227"/>
        <v>1998.93</v>
      </c>
      <c r="M1586" s="53">
        <f>IF(E1586&gt;0,ROUND(E1586*UCO!$A$29,2),0)</f>
        <v>809.09</v>
      </c>
      <c r="N1586" s="53">
        <f>IF(I1586&gt;0,ROUND(I1586*Filme!$B$3,2),0)</f>
        <v>0</v>
      </c>
      <c r="O1586" s="53">
        <f t="shared" si="228"/>
        <v>2808.02</v>
      </c>
    </row>
    <row r="1587" spans="1:15">
      <c r="A1587" s="48">
        <v>30803187</v>
      </c>
      <c r="B1587" s="48" t="s">
        <v>1615</v>
      </c>
      <c r="C1587" s="49">
        <v>1</v>
      </c>
      <c r="D1587" s="50" t="s">
        <v>997</v>
      </c>
      <c r="E1587" s="51">
        <v>42.9</v>
      </c>
      <c r="F1587" s="52">
        <v>2</v>
      </c>
      <c r="G1587" s="52">
        <v>7</v>
      </c>
      <c r="H1587" s="52"/>
      <c r="I1587" s="52"/>
      <c r="J1587" s="52"/>
      <c r="K1587" s="53">
        <f t="shared" si="226"/>
        <v>2449.52</v>
      </c>
      <c r="L1587" s="53">
        <f t="shared" si="227"/>
        <v>2449.52</v>
      </c>
      <c r="M1587" s="53">
        <f>IF(E1587&gt;0,ROUND(E1587*UCO!$A$29,2),0)</f>
        <v>809.09</v>
      </c>
      <c r="N1587" s="53">
        <f>IF(I1587&gt;0,ROUND(I1587*Filme!$B$3,2),0)</f>
        <v>0</v>
      </c>
      <c r="O1587" s="53">
        <f t="shared" si="228"/>
        <v>3258.61</v>
      </c>
    </row>
    <row r="1588" spans="1:15">
      <c r="A1588" s="48">
        <v>30803195</v>
      </c>
      <c r="B1588" s="48" t="s">
        <v>1616</v>
      </c>
      <c r="C1588" s="49">
        <v>1</v>
      </c>
      <c r="D1588" s="50" t="s">
        <v>488</v>
      </c>
      <c r="E1588" s="51">
        <v>42.9</v>
      </c>
      <c r="F1588" s="52">
        <v>2</v>
      </c>
      <c r="G1588" s="52">
        <v>6</v>
      </c>
      <c r="H1588" s="52"/>
      <c r="I1588" s="52"/>
      <c r="J1588" s="52"/>
      <c r="K1588" s="53">
        <f t="shared" si="226"/>
        <v>1998.93</v>
      </c>
      <c r="L1588" s="53">
        <f t="shared" si="227"/>
        <v>1998.93</v>
      </c>
      <c r="M1588" s="53">
        <f>IF(E1588&gt;0,ROUND(E1588*UCO!$A$29,2),0)</f>
        <v>809.09</v>
      </c>
      <c r="N1588" s="53">
        <f>IF(I1588&gt;0,ROUND(I1588*Filme!$B$3,2),0)</f>
        <v>0</v>
      </c>
      <c r="O1588" s="53">
        <f t="shared" si="228"/>
        <v>2808.02</v>
      </c>
    </row>
    <row r="1589" spans="1:15">
      <c r="A1589" s="48">
        <v>30803209</v>
      </c>
      <c r="B1589" s="48" t="s">
        <v>1617</v>
      </c>
      <c r="C1589" s="49">
        <v>1</v>
      </c>
      <c r="D1589" s="50" t="s">
        <v>335</v>
      </c>
      <c r="E1589" s="51">
        <v>33.799999999999997</v>
      </c>
      <c r="F1589" s="52">
        <v>1</v>
      </c>
      <c r="G1589" s="52">
        <v>4</v>
      </c>
      <c r="H1589" s="52"/>
      <c r="I1589" s="52"/>
      <c r="J1589" s="52"/>
      <c r="K1589" s="53">
        <f t="shared" si="226"/>
        <v>991.29</v>
      </c>
      <c r="L1589" s="53">
        <f t="shared" si="227"/>
        <v>991.29</v>
      </c>
      <c r="M1589" s="53">
        <f>IF(E1589&gt;0,ROUND(E1589*UCO!$A$29,2),0)</f>
        <v>637.47</v>
      </c>
      <c r="N1589" s="53">
        <f>IF(I1589&gt;0,ROUND(I1589*Filme!$B$3,2),0)</f>
        <v>0</v>
      </c>
      <c r="O1589" s="53">
        <f t="shared" si="228"/>
        <v>1628.76</v>
      </c>
    </row>
    <row r="1590" spans="1:15">
      <c r="A1590" s="48">
        <v>30803217</v>
      </c>
      <c r="B1590" s="48" t="s">
        <v>1618</v>
      </c>
      <c r="C1590" s="49">
        <v>1</v>
      </c>
      <c r="D1590" s="50" t="s">
        <v>997</v>
      </c>
      <c r="E1590" s="51">
        <v>42.9</v>
      </c>
      <c r="F1590" s="52">
        <v>2</v>
      </c>
      <c r="G1590" s="52">
        <v>6</v>
      </c>
      <c r="H1590" s="52"/>
      <c r="I1590" s="52"/>
      <c r="J1590" s="52"/>
      <c r="K1590" s="53">
        <f t="shared" si="226"/>
        <v>2449.52</v>
      </c>
      <c r="L1590" s="53">
        <f t="shared" si="227"/>
        <v>2449.52</v>
      </c>
      <c r="M1590" s="53">
        <f>IF(E1590&gt;0,ROUND(E1590*UCO!$A$29,2),0)</f>
        <v>809.09</v>
      </c>
      <c r="N1590" s="53">
        <f>IF(I1590&gt;0,ROUND(I1590*Filme!$B$3,2),0)</f>
        <v>0</v>
      </c>
      <c r="O1590" s="53">
        <f t="shared" si="228"/>
        <v>3258.61</v>
      </c>
    </row>
    <row r="1591" spans="1:15">
      <c r="A1591" s="48">
        <v>30803225</v>
      </c>
      <c r="B1591" s="48" t="s">
        <v>1619</v>
      </c>
      <c r="C1591" s="49">
        <v>1</v>
      </c>
      <c r="D1591" s="50" t="s">
        <v>257</v>
      </c>
      <c r="E1591" s="51">
        <v>38.5</v>
      </c>
      <c r="F1591" s="52">
        <v>2</v>
      </c>
      <c r="G1591" s="52">
        <v>6</v>
      </c>
      <c r="H1591" s="52"/>
      <c r="I1591" s="52"/>
      <c r="J1591" s="52"/>
      <c r="K1591" s="53">
        <f t="shared" si="226"/>
        <v>1635.2</v>
      </c>
      <c r="L1591" s="53">
        <f t="shared" si="227"/>
        <v>1635.2</v>
      </c>
      <c r="M1591" s="53">
        <f>IF(E1591&gt;0,ROUND(E1591*UCO!$A$29,2),0)</f>
        <v>726.11</v>
      </c>
      <c r="N1591" s="53">
        <f>IF(I1591&gt;0,ROUND(I1591*Filme!$B$3,2),0)</f>
        <v>0</v>
      </c>
      <c r="O1591" s="53">
        <f t="shared" si="228"/>
        <v>2361.31</v>
      </c>
    </row>
    <row r="1592" spans="1:15">
      <c r="A1592" s="48">
        <v>30803233</v>
      </c>
      <c r="B1592" s="48" t="s">
        <v>1620</v>
      </c>
      <c r="C1592" s="49">
        <v>1</v>
      </c>
      <c r="D1592" s="50" t="s">
        <v>469</v>
      </c>
      <c r="E1592" s="51">
        <v>38.5</v>
      </c>
      <c r="F1592" s="52">
        <v>2</v>
      </c>
      <c r="G1592" s="52">
        <v>6</v>
      </c>
      <c r="H1592" s="52"/>
      <c r="I1592" s="52"/>
      <c r="J1592" s="52"/>
      <c r="K1592" s="53">
        <f t="shared" si="226"/>
        <v>1491.02</v>
      </c>
      <c r="L1592" s="53">
        <f t="shared" si="227"/>
        <v>1491.02</v>
      </c>
      <c r="M1592" s="53">
        <f>IF(E1592&gt;0,ROUND(E1592*UCO!$A$29,2),0)</f>
        <v>726.11</v>
      </c>
      <c r="N1592" s="53">
        <f>IF(I1592&gt;0,ROUND(I1592*Filme!$B$3,2),0)</f>
        <v>0</v>
      </c>
      <c r="O1592" s="53">
        <f t="shared" si="228"/>
        <v>2217.13</v>
      </c>
    </row>
    <row r="1593" spans="1:15" ht="30.75" customHeight="1">
      <c r="A1593" s="131" t="s">
        <v>1621</v>
      </c>
      <c r="B1593" s="132"/>
      <c r="C1593" s="132"/>
      <c r="D1593" s="132"/>
      <c r="E1593" s="132"/>
      <c r="F1593" s="132"/>
      <c r="G1593" s="132"/>
      <c r="H1593" s="132"/>
      <c r="I1593" s="132"/>
      <c r="J1593" s="132"/>
      <c r="K1593" s="132"/>
      <c r="L1593" s="132"/>
      <c r="M1593" s="132"/>
      <c r="N1593" s="132"/>
      <c r="O1593" s="132"/>
    </row>
    <row r="1594" spans="1:15">
      <c r="A1594" s="48">
        <v>30804019</v>
      </c>
      <c r="B1594" s="48" t="s">
        <v>1622</v>
      </c>
      <c r="C1594" s="49">
        <v>1</v>
      </c>
      <c r="D1594" s="50" t="s">
        <v>70</v>
      </c>
      <c r="E1594" s="51"/>
      <c r="F1594" s="52"/>
      <c r="G1594" s="52">
        <v>1</v>
      </c>
      <c r="H1594" s="52"/>
      <c r="I1594" s="52"/>
      <c r="J1594" s="52"/>
      <c r="K1594" s="53">
        <f t="shared" ref="K1594:K1616" si="229">VLOOKUP(D1594,Porte2026Geral,24,FALSE)</f>
        <v>209.71</v>
      </c>
      <c r="L1594" s="53">
        <f t="shared" ref="L1594:L1616" si="230">ROUND(C1594*K1594,2)</f>
        <v>209.71</v>
      </c>
      <c r="M1594" s="53">
        <f>IF(E1594&gt;0,ROUND(E1594*UCO!$A$14,2),0)</f>
        <v>0</v>
      </c>
      <c r="N1594" s="53">
        <f>IF(I1594&gt;0,ROUND(I1594*Filme!$B$3,2),0)</f>
        <v>0</v>
      </c>
      <c r="O1594" s="53">
        <f t="shared" ref="O1594:O1616" si="231">ROUND(L1594+M1594+N1594,2)</f>
        <v>209.71</v>
      </c>
    </row>
    <row r="1595" spans="1:15">
      <c r="A1595" s="48">
        <v>30804027</v>
      </c>
      <c r="B1595" s="48" t="s">
        <v>1623</v>
      </c>
      <c r="C1595" s="49">
        <v>1</v>
      </c>
      <c r="D1595" s="50" t="s">
        <v>433</v>
      </c>
      <c r="E1595" s="51"/>
      <c r="F1595" s="52">
        <v>2</v>
      </c>
      <c r="G1595" s="52">
        <v>5</v>
      </c>
      <c r="H1595" s="52"/>
      <c r="I1595" s="52"/>
      <c r="J1595" s="52"/>
      <c r="K1595" s="53">
        <f t="shared" si="229"/>
        <v>1269.81</v>
      </c>
      <c r="L1595" s="53">
        <f t="shared" si="230"/>
        <v>1269.81</v>
      </c>
      <c r="M1595" s="53">
        <f>IF(E1595&gt;0,ROUND(E1595*UCO!$A$14,2),0)</f>
        <v>0</v>
      </c>
      <c r="N1595" s="53">
        <f>IF(I1595&gt;0,ROUND(I1595*Filme!$B$3,2),0)</f>
        <v>0</v>
      </c>
      <c r="O1595" s="53">
        <f t="shared" si="231"/>
        <v>1269.81</v>
      </c>
    </row>
    <row r="1596" spans="1:15">
      <c r="A1596" s="48">
        <v>30804035</v>
      </c>
      <c r="B1596" s="48" t="s">
        <v>1624</v>
      </c>
      <c r="C1596" s="49">
        <v>1</v>
      </c>
      <c r="D1596" s="50" t="s">
        <v>335</v>
      </c>
      <c r="E1596" s="51"/>
      <c r="F1596" s="52">
        <v>2</v>
      </c>
      <c r="G1596" s="52">
        <v>4</v>
      </c>
      <c r="H1596" s="52"/>
      <c r="I1596" s="52"/>
      <c r="J1596" s="52"/>
      <c r="K1596" s="53">
        <f t="shared" si="229"/>
        <v>991.29</v>
      </c>
      <c r="L1596" s="53">
        <f t="shared" si="230"/>
        <v>991.29</v>
      </c>
      <c r="M1596" s="53">
        <f>IF(E1596&gt;0,ROUND(E1596*UCO!$A$14,2),0)</f>
        <v>0</v>
      </c>
      <c r="N1596" s="53">
        <f>IF(I1596&gt;0,ROUND(I1596*Filme!$B$3,2),0)</f>
        <v>0</v>
      </c>
      <c r="O1596" s="53">
        <f t="shared" si="231"/>
        <v>991.29</v>
      </c>
    </row>
    <row r="1597" spans="1:15">
      <c r="A1597" s="48">
        <v>30804043</v>
      </c>
      <c r="B1597" s="48" t="s">
        <v>1625</v>
      </c>
      <c r="C1597" s="49">
        <v>1</v>
      </c>
      <c r="D1597" s="50" t="s">
        <v>596</v>
      </c>
      <c r="E1597" s="51"/>
      <c r="F1597" s="52">
        <v>1</v>
      </c>
      <c r="G1597" s="52">
        <v>4</v>
      </c>
      <c r="H1597" s="52"/>
      <c r="I1597" s="52"/>
      <c r="J1597" s="52"/>
      <c r="K1597" s="53">
        <f t="shared" si="229"/>
        <v>599.66</v>
      </c>
      <c r="L1597" s="53">
        <f t="shared" si="230"/>
        <v>599.66</v>
      </c>
      <c r="M1597" s="53">
        <f>IF(E1597&gt;0,ROUND(E1597*UCO!$A$14,2),0)</f>
        <v>0</v>
      </c>
      <c r="N1597" s="53">
        <f>IF(I1597&gt;0,ROUND(I1597*Filme!$B$3,2),0)</f>
        <v>0</v>
      </c>
      <c r="O1597" s="53">
        <f t="shared" si="231"/>
        <v>599.66</v>
      </c>
    </row>
    <row r="1598" spans="1:15">
      <c r="A1598" s="48">
        <v>30804051</v>
      </c>
      <c r="B1598" s="48" t="s">
        <v>1626</v>
      </c>
      <c r="C1598" s="49">
        <v>1</v>
      </c>
      <c r="D1598" s="50" t="s">
        <v>259</v>
      </c>
      <c r="E1598" s="51"/>
      <c r="F1598" s="52">
        <v>1</v>
      </c>
      <c r="G1598" s="52">
        <v>3</v>
      </c>
      <c r="H1598" s="52"/>
      <c r="I1598" s="52"/>
      <c r="J1598" s="52"/>
      <c r="K1598" s="53">
        <f t="shared" si="229"/>
        <v>852.02</v>
      </c>
      <c r="L1598" s="53">
        <f t="shared" si="230"/>
        <v>852.02</v>
      </c>
      <c r="M1598" s="53">
        <f>IF(E1598&gt;0,ROUND(E1598*UCO!$A$14,2),0)</f>
        <v>0</v>
      </c>
      <c r="N1598" s="53">
        <f>IF(I1598&gt;0,ROUND(I1598*Filme!$B$3,2),0)</f>
        <v>0</v>
      </c>
      <c r="O1598" s="53">
        <f t="shared" si="231"/>
        <v>852.02</v>
      </c>
    </row>
    <row r="1599" spans="1:15">
      <c r="A1599" s="48">
        <v>30804060</v>
      </c>
      <c r="B1599" s="48" t="s">
        <v>1627</v>
      </c>
      <c r="C1599" s="49">
        <v>1</v>
      </c>
      <c r="D1599" s="50" t="s">
        <v>639</v>
      </c>
      <c r="E1599" s="51"/>
      <c r="F1599" s="52">
        <v>1</v>
      </c>
      <c r="G1599" s="52">
        <v>3</v>
      </c>
      <c r="H1599" s="52"/>
      <c r="I1599" s="52"/>
      <c r="J1599" s="52"/>
      <c r="K1599" s="53">
        <f t="shared" si="229"/>
        <v>501.37</v>
      </c>
      <c r="L1599" s="53">
        <f t="shared" si="230"/>
        <v>501.37</v>
      </c>
      <c r="M1599" s="53">
        <f>IF(E1599&gt;0,ROUND(E1599*UCO!$A$14,2),0)</f>
        <v>0</v>
      </c>
      <c r="N1599" s="53">
        <f>IF(I1599&gt;0,ROUND(I1599*Filme!$B$3,2),0)</f>
        <v>0</v>
      </c>
      <c r="O1599" s="53">
        <f t="shared" si="231"/>
        <v>501.37</v>
      </c>
    </row>
    <row r="1600" spans="1:15">
      <c r="A1600" s="48">
        <v>30804086</v>
      </c>
      <c r="B1600" s="48" t="s">
        <v>1628</v>
      </c>
      <c r="C1600" s="49">
        <v>1</v>
      </c>
      <c r="D1600" s="50" t="s">
        <v>102</v>
      </c>
      <c r="E1600" s="51"/>
      <c r="F1600" s="52">
        <v>1</v>
      </c>
      <c r="G1600" s="52">
        <v>1</v>
      </c>
      <c r="H1600" s="52"/>
      <c r="I1600" s="52"/>
      <c r="J1600" s="52"/>
      <c r="K1600" s="53">
        <f t="shared" si="229"/>
        <v>183.5</v>
      </c>
      <c r="L1600" s="53">
        <f t="shared" si="230"/>
        <v>183.5</v>
      </c>
      <c r="M1600" s="53">
        <f>IF(E1600&gt;0,ROUND(E1600*UCO!$A$14,2),0)</f>
        <v>0</v>
      </c>
      <c r="N1600" s="53">
        <f>IF(I1600&gt;0,ROUND(I1600*Filme!$B$3,2),0)</f>
        <v>0</v>
      </c>
      <c r="O1600" s="53">
        <f t="shared" si="231"/>
        <v>183.5</v>
      </c>
    </row>
    <row r="1601" spans="1:15">
      <c r="A1601" s="48">
        <v>30804094</v>
      </c>
      <c r="B1601" s="48" t="s">
        <v>1629</v>
      </c>
      <c r="C1601" s="49">
        <v>1</v>
      </c>
      <c r="D1601" s="50" t="s">
        <v>333</v>
      </c>
      <c r="E1601" s="51"/>
      <c r="F1601" s="52"/>
      <c r="G1601" s="52">
        <v>1</v>
      </c>
      <c r="H1601" s="52"/>
      <c r="I1601" s="52"/>
      <c r="J1601" s="52"/>
      <c r="K1601" s="53">
        <f t="shared" si="229"/>
        <v>417.82</v>
      </c>
      <c r="L1601" s="53">
        <f t="shared" si="230"/>
        <v>417.82</v>
      </c>
      <c r="M1601" s="53">
        <f>IF(E1601&gt;0,ROUND(E1601*UCO!$A$14,2),0)</f>
        <v>0</v>
      </c>
      <c r="N1601" s="53">
        <f>IF(I1601&gt;0,ROUND(I1601*Filme!$B$3,2),0)</f>
        <v>0</v>
      </c>
      <c r="O1601" s="53">
        <f t="shared" si="231"/>
        <v>417.82</v>
      </c>
    </row>
    <row r="1602" spans="1:15">
      <c r="A1602" s="48">
        <v>30804108</v>
      </c>
      <c r="B1602" s="48" t="s">
        <v>1630</v>
      </c>
      <c r="C1602" s="49">
        <v>1</v>
      </c>
      <c r="D1602" s="50" t="s">
        <v>433</v>
      </c>
      <c r="E1602" s="51"/>
      <c r="F1602" s="52">
        <v>2</v>
      </c>
      <c r="G1602" s="52">
        <v>4</v>
      </c>
      <c r="H1602" s="52"/>
      <c r="I1602" s="52"/>
      <c r="J1602" s="52"/>
      <c r="K1602" s="53">
        <f t="shared" si="229"/>
        <v>1269.81</v>
      </c>
      <c r="L1602" s="53">
        <f t="shared" si="230"/>
        <v>1269.81</v>
      </c>
      <c r="M1602" s="53">
        <f>IF(E1602&gt;0,ROUND(E1602*UCO!$A$14,2),0)</f>
        <v>0</v>
      </c>
      <c r="N1602" s="53">
        <f>IF(I1602&gt;0,ROUND(I1602*Filme!$B$3,2),0)</f>
        <v>0</v>
      </c>
      <c r="O1602" s="53">
        <f t="shared" si="231"/>
        <v>1269.81</v>
      </c>
    </row>
    <row r="1603" spans="1:15">
      <c r="A1603" s="48">
        <v>30804116</v>
      </c>
      <c r="B1603" s="48" t="s">
        <v>1631</v>
      </c>
      <c r="C1603" s="49">
        <v>1</v>
      </c>
      <c r="D1603" s="50" t="s">
        <v>51</v>
      </c>
      <c r="E1603" s="51"/>
      <c r="F1603" s="52"/>
      <c r="G1603" s="52">
        <v>1</v>
      </c>
      <c r="H1603" s="52"/>
      <c r="I1603" s="52"/>
      <c r="J1603" s="52"/>
      <c r="K1603" s="53">
        <f t="shared" si="229"/>
        <v>88.48</v>
      </c>
      <c r="L1603" s="53">
        <f t="shared" si="230"/>
        <v>88.48</v>
      </c>
      <c r="M1603" s="53">
        <f>IF(E1603&gt;0,ROUND(E1603*UCO!$A$14,2),0)</f>
        <v>0</v>
      </c>
      <c r="N1603" s="53">
        <f>IF(I1603&gt;0,ROUND(I1603*Filme!$B$3,2),0)</f>
        <v>0</v>
      </c>
      <c r="O1603" s="53">
        <f t="shared" si="231"/>
        <v>88.48</v>
      </c>
    </row>
    <row r="1604" spans="1:15">
      <c r="A1604" s="48">
        <v>30804124</v>
      </c>
      <c r="B1604" s="48" t="s">
        <v>1632</v>
      </c>
      <c r="C1604" s="49">
        <v>1</v>
      </c>
      <c r="D1604" s="50" t="s">
        <v>291</v>
      </c>
      <c r="E1604" s="51"/>
      <c r="F1604" s="52">
        <v>1</v>
      </c>
      <c r="G1604" s="52">
        <v>5</v>
      </c>
      <c r="H1604" s="52"/>
      <c r="I1604" s="52"/>
      <c r="J1604" s="52"/>
      <c r="K1604" s="53">
        <f t="shared" si="229"/>
        <v>709.46</v>
      </c>
      <c r="L1604" s="53">
        <f t="shared" si="230"/>
        <v>709.46</v>
      </c>
      <c r="M1604" s="53">
        <f>IF(E1604&gt;0,ROUND(E1604*UCO!$A$14,2),0)</f>
        <v>0</v>
      </c>
      <c r="N1604" s="53">
        <f>IF(I1604&gt;0,ROUND(I1604*Filme!$B$3,2),0)</f>
        <v>0</v>
      </c>
      <c r="O1604" s="53">
        <f t="shared" si="231"/>
        <v>709.46</v>
      </c>
    </row>
    <row r="1605" spans="1:15">
      <c r="A1605" s="48">
        <v>30804132</v>
      </c>
      <c r="B1605" s="48" t="s">
        <v>1633</v>
      </c>
      <c r="C1605" s="49">
        <v>1</v>
      </c>
      <c r="D1605" s="50" t="s">
        <v>500</v>
      </c>
      <c r="E1605" s="51"/>
      <c r="F1605" s="52">
        <v>1</v>
      </c>
      <c r="G1605" s="52">
        <v>3</v>
      </c>
      <c r="H1605" s="52"/>
      <c r="I1605" s="52"/>
      <c r="J1605" s="52"/>
      <c r="K1605" s="53">
        <f t="shared" si="229"/>
        <v>458.79</v>
      </c>
      <c r="L1605" s="53">
        <f t="shared" si="230"/>
        <v>458.79</v>
      </c>
      <c r="M1605" s="53">
        <f>IF(E1605&gt;0,ROUND(E1605*UCO!$A$14,2),0)</f>
        <v>0</v>
      </c>
      <c r="N1605" s="53">
        <f>IF(I1605&gt;0,ROUND(I1605*Filme!$B$3,2),0)</f>
        <v>0</v>
      </c>
      <c r="O1605" s="53">
        <f t="shared" si="231"/>
        <v>458.79</v>
      </c>
    </row>
    <row r="1606" spans="1:15">
      <c r="A1606" s="48">
        <v>30804140</v>
      </c>
      <c r="B1606" s="48" t="s">
        <v>1634</v>
      </c>
      <c r="C1606" s="49">
        <v>1</v>
      </c>
      <c r="D1606" s="50" t="s">
        <v>433</v>
      </c>
      <c r="E1606" s="51"/>
      <c r="F1606" s="52">
        <v>2</v>
      </c>
      <c r="G1606" s="52">
        <v>5</v>
      </c>
      <c r="H1606" s="52"/>
      <c r="I1606" s="52"/>
      <c r="J1606" s="52"/>
      <c r="K1606" s="53">
        <f t="shared" si="229"/>
        <v>1269.81</v>
      </c>
      <c r="L1606" s="53">
        <f t="shared" si="230"/>
        <v>1269.81</v>
      </c>
      <c r="M1606" s="53">
        <f>IF(E1606&gt;0,ROUND(E1606*UCO!$A$14,2),0)</f>
        <v>0</v>
      </c>
      <c r="N1606" s="53">
        <f>IF(I1606&gt;0,ROUND(I1606*Filme!$B$3,2),0)</f>
        <v>0</v>
      </c>
      <c r="O1606" s="53">
        <f t="shared" si="231"/>
        <v>1269.81</v>
      </c>
    </row>
    <row r="1607" spans="1:15">
      <c r="A1607" s="48">
        <v>30804159</v>
      </c>
      <c r="B1607" s="48" t="s">
        <v>1635</v>
      </c>
      <c r="C1607" s="49">
        <v>1</v>
      </c>
      <c r="D1607" s="50" t="s">
        <v>257</v>
      </c>
      <c r="E1607" s="51">
        <v>38.5</v>
      </c>
      <c r="F1607" s="52">
        <v>2</v>
      </c>
      <c r="G1607" s="52">
        <v>6</v>
      </c>
      <c r="H1607" s="52"/>
      <c r="I1607" s="52"/>
      <c r="J1607" s="52"/>
      <c r="K1607" s="53">
        <f t="shared" si="229"/>
        <v>1635.2</v>
      </c>
      <c r="L1607" s="53">
        <f t="shared" si="230"/>
        <v>1635.2</v>
      </c>
      <c r="M1607" s="53">
        <f>IF(E1607&gt;0,ROUND(E1607*UCO!$A$29,2),0)</f>
        <v>726.11</v>
      </c>
      <c r="N1607" s="53">
        <f>IF(I1607&gt;0,ROUND(I1607*Filme!$B$3,2),0)</f>
        <v>0</v>
      </c>
      <c r="O1607" s="53">
        <f t="shared" si="231"/>
        <v>2361.31</v>
      </c>
    </row>
    <row r="1608" spans="1:15">
      <c r="A1608" s="48">
        <v>30804167</v>
      </c>
      <c r="B1608" s="48" t="s">
        <v>1636</v>
      </c>
      <c r="C1608" s="49">
        <v>1</v>
      </c>
      <c r="D1608" s="50" t="s">
        <v>433</v>
      </c>
      <c r="E1608" s="51">
        <v>38.5</v>
      </c>
      <c r="F1608" s="52">
        <v>2</v>
      </c>
      <c r="G1608" s="52">
        <v>5</v>
      </c>
      <c r="H1608" s="52"/>
      <c r="I1608" s="52"/>
      <c r="J1608" s="52"/>
      <c r="K1608" s="53">
        <f t="shared" si="229"/>
        <v>1269.81</v>
      </c>
      <c r="L1608" s="53">
        <f t="shared" si="230"/>
        <v>1269.81</v>
      </c>
      <c r="M1608" s="53">
        <f>IF(E1608&gt;0,ROUND(E1608*UCO!$A$29,2),0)</f>
        <v>726.11</v>
      </c>
      <c r="N1608" s="53">
        <f>IF(I1608&gt;0,ROUND(I1608*Filme!$B$3,2),0)</f>
        <v>0</v>
      </c>
      <c r="O1608" s="53">
        <f t="shared" si="231"/>
        <v>1995.92</v>
      </c>
    </row>
    <row r="1609" spans="1:15">
      <c r="A1609" s="48">
        <v>30804175</v>
      </c>
      <c r="B1609" s="48" t="s">
        <v>1637</v>
      </c>
      <c r="C1609" s="49">
        <v>1</v>
      </c>
      <c r="D1609" s="50" t="s">
        <v>382</v>
      </c>
      <c r="E1609" s="51">
        <v>33.799999999999997</v>
      </c>
      <c r="F1609" s="52">
        <v>1</v>
      </c>
      <c r="G1609" s="52">
        <v>5</v>
      </c>
      <c r="H1609" s="52"/>
      <c r="I1609" s="52"/>
      <c r="J1609" s="52"/>
      <c r="K1609" s="53">
        <f t="shared" si="229"/>
        <v>766.81</v>
      </c>
      <c r="L1609" s="53">
        <f t="shared" si="230"/>
        <v>766.81</v>
      </c>
      <c r="M1609" s="53">
        <f>IF(E1609&gt;0,ROUND(E1609*UCO!$A$29,2),0)</f>
        <v>637.47</v>
      </c>
      <c r="N1609" s="53">
        <f>IF(I1609&gt;0,ROUND(I1609*Filme!$B$3,2),0)</f>
        <v>0</v>
      </c>
      <c r="O1609" s="53">
        <f t="shared" si="231"/>
        <v>1404.28</v>
      </c>
    </row>
    <row r="1610" spans="1:15">
      <c r="A1610" s="48">
        <v>30804183</v>
      </c>
      <c r="B1610" s="48" t="s">
        <v>1638</v>
      </c>
      <c r="C1610" s="49">
        <v>1</v>
      </c>
      <c r="D1610" s="50" t="s">
        <v>331</v>
      </c>
      <c r="E1610" s="51">
        <v>33.799999999999997</v>
      </c>
      <c r="F1610" s="52">
        <v>1</v>
      </c>
      <c r="G1610" s="52">
        <v>5</v>
      </c>
      <c r="H1610" s="52"/>
      <c r="I1610" s="52"/>
      <c r="J1610" s="52"/>
      <c r="K1610" s="53">
        <f t="shared" si="229"/>
        <v>1091.25</v>
      </c>
      <c r="L1610" s="53">
        <f t="shared" si="230"/>
        <v>1091.25</v>
      </c>
      <c r="M1610" s="53">
        <f>IF(E1610&gt;0,ROUND(E1610*UCO!$A$29,2),0)</f>
        <v>637.47</v>
      </c>
      <c r="N1610" s="53">
        <f>IF(I1610&gt;0,ROUND(I1610*Filme!$B$3,2),0)</f>
        <v>0</v>
      </c>
      <c r="O1610" s="53">
        <f t="shared" si="231"/>
        <v>1728.72</v>
      </c>
    </row>
    <row r="1611" spans="1:15">
      <c r="A1611" s="48">
        <v>30804191</v>
      </c>
      <c r="B1611" s="48" t="s">
        <v>1639</v>
      </c>
      <c r="C1611" s="49">
        <v>1</v>
      </c>
      <c r="D1611" s="50" t="s">
        <v>364</v>
      </c>
      <c r="E1611" s="51">
        <v>38.5</v>
      </c>
      <c r="F1611" s="52">
        <v>1</v>
      </c>
      <c r="G1611" s="52">
        <v>5</v>
      </c>
      <c r="H1611" s="52"/>
      <c r="I1611" s="52"/>
      <c r="J1611" s="52"/>
      <c r="K1611" s="53">
        <f t="shared" si="229"/>
        <v>1794.15</v>
      </c>
      <c r="L1611" s="53">
        <f t="shared" si="230"/>
        <v>1794.15</v>
      </c>
      <c r="M1611" s="53">
        <f>IF(E1611&gt;0,ROUND(E1611*UCO!$A$29,2),0)</f>
        <v>726.11</v>
      </c>
      <c r="N1611" s="53">
        <f>IF(I1611&gt;0,ROUND(I1611*Filme!$B$3,2),0)</f>
        <v>0</v>
      </c>
      <c r="O1611" s="53">
        <f t="shared" si="231"/>
        <v>2520.2600000000002</v>
      </c>
    </row>
    <row r="1612" spans="1:15">
      <c r="A1612" s="48">
        <v>30804205</v>
      </c>
      <c r="B1612" s="48" t="s">
        <v>1640</v>
      </c>
      <c r="C1612" s="49">
        <v>1</v>
      </c>
      <c r="D1612" s="50" t="s">
        <v>339</v>
      </c>
      <c r="E1612" s="51">
        <v>33.799999999999997</v>
      </c>
      <c r="F1612" s="52">
        <v>1</v>
      </c>
      <c r="G1612" s="52">
        <v>5</v>
      </c>
      <c r="H1612" s="52"/>
      <c r="I1612" s="52"/>
      <c r="J1612" s="52"/>
      <c r="K1612" s="53">
        <f t="shared" si="229"/>
        <v>909.36</v>
      </c>
      <c r="L1612" s="53">
        <f t="shared" si="230"/>
        <v>909.36</v>
      </c>
      <c r="M1612" s="53">
        <f>IF(E1612&gt;0,ROUND(E1612*UCO!$A$29,2),0)</f>
        <v>637.47</v>
      </c>
      <c r="N1612" s="53">
        <f>IF(I1612&gt;0,ROUND(I1612*Filme!$B$3,2),0)</f>
        <v>0</v>
      </c>
      <c r="O1612" s="53">
        <f t="shared" si="231"/>
        <v>1546.83</v>
      </c>
    </row>
    <row r="1613" spans="1:15">
      <c r="A1613" s="48">
        <v>30804213</v>
      </c>
      <c r="B1613" s="48" t="s">
        <v>1641</v>
      </c>
      <c r="C1613" s="49">
        <v>1</v>
      </c>
      <c r="D1613" s="50" t="s">
        <v>364</v>
      </c>
      <c r="E1613" s="51">
        <v>38.5</v>
      </c>
      <c r="F1613" s="52">
        <v>2</v>
      </c>
      <c r="G1613" s="52">
        <v>5</v>
      </c>
      <c r="H1613" s="52"/>
      <c r="I1613" s="52"/>
      <c r="J1613" s="52"/>
      <c r="K1613" s="53">
        <f t="shared" si="229"/>
        <v>1794.15</v>
      </c>
      <c r="L1613" s="53">
        <f t="shared" si="230"/>
        <v>1794.15</v>
      </c>
      <c r="M1613" s="53">
        <f>IF(E1613&gt;0,ROUND(E1613*UCO!$A$29,2),0)</f>
        <v>726.11</v>
      </c>
      <c r="N1613" s="53">
        <f>IF(I1613&gt;0,ROUND(I1613*Filme!$B$3,2),0)</f>
        <v>0</v>
      </c>
      <c r="O1613" s="53">
        <f t="shared" si="231"/>
        <v>2520.2600000000002</v>
      </c>
    </row>
    <row r="1614" spans="1:15">
      <c r="A1614" s="48">
        <v>30805015</v>
      </c>
      <c r="B1614" s="48" t="s">
        <v>1642</v>
      </c>
      <c r="C1614" s="49">
        <v>1</v>
      </c>
      <c r="D1614" s="50" t="s">
        <v>305</v>
      </c>
      <c r="E1614" s="51"/>
      <c r="F1614" s="52">
        <v>1</v>
      </c>
      <c r="G1614" s="52">
        <v>5</v>
      </c>
      <c r="H1614" s="52"/>
      <c r="I1614" s="52"/>
      <c r="J1614" s="52"/>
      <c r="K1614" s="53">
        <f t="shared" si="229"/>
        <v>802.86</v>
      </c>
      <c r="L1614" s="53">
        <f t="shared" si="230"/>
        <v>802.86</v>
      </c>
      <c r="M1614" s="53">
        <f>IF(E1614&gt;0,ROUND(E1614*UCO!$A$14,2),0)</f>
        <v>0</v>
      </c>
      <c r="N1614" s="53">
        <f>IF(I1614&gt;0,ROUND(I1614*Filme!$B$3,2),0)</f>
        <v>0</v>
      </c>
      <c r="O1614" s="53">
        <f t="shared" si="231"/>
        <v>802.86</v>
      </c>
    </row>
    <row r="1615" spans="1:15">
      <c r="A1615" s="48">
        <v>30805023</v>
      </c>
      <c r="B1615" s="48" t="s">
        <v>1643</v>
      </c>
      <c r="C1615" s="49">
        <v>1</v>
      </c>
      <c r="D1615" s="50" t="s">
        <v>74</v>
      </c>
      <c r="E1615" s="51"/>
      <c r="F1615" s="52">
        <v>1</v>
      </c>
      <c r="G1615" s="52">
        <v>2</v>
      </c>
      <c r="H1615" s="52"/>
      <c r="I1615" s="52"/>
      <c r="J1615" s="52"/>
      <c r="K1615" s="53">
        <f t="shared" si="229"/>
        <v>360.46</v>
      </c>
      <c r="L1615" s="53">
        <f t="shared" si="230"/>
        <v>360.46</v>
      </c>
      <c r="M1615" s="53">
        <f>IF(E1615&gt;0,ROUND(E1615*UCO!$A$14,2),0)</f>
        <v>0</v>
      </c>
      <c r="N1615" s="53">
        <f>IF(I1615&gt;0,ROUND(I1615*Filme!$B$3,2),0)</f>
        <v>0</v>
      </c>
      <c r="O1615" s="53">
        <f t="shared" si="231"/>
        <v>360.46</v>
      </c>
    </row>
    <row r="1616" spans="1:15">
      <c r="A1616" s="48">
        <v>30805031</v>
      </c>
      <c r="B1616" s="48" t="s">
        <v>1644</v>
      </c>
      <c r="C1616" s="49">
        <v>1</v>
      </c>
      <c r="D1616" s="50" t="s">
        <v>333</v>
      </c>
      <c r="E1616" s="51"/>
      <c r="F1616" s="52">
        <v>1</v>
      </c>
      <c r="G1616" s="52">
        <v>3</v>
      </c>
      <c r="H1616" s="52"/>
      <c r="I1616" s="52"/>
      <c r="J1616" s="52"/>
      <c r="K1616" s="53">
        <f t="shared" si="229"/>
        <v>417.82</v>
      </c>
      <c r="L1616" s="53">
        <f t="shared" si="230"/>
        <v>417.82</v>
      </c>
      <c r="M1616" s="53">
        <f>IF(E1616&gt;0,ROUND(E1616*UCO!$A$14,2),0)</f>
        <v>0</v>
      </c>
      <c r="N1616" s="53">
        <f>IF(I1616&gt;0,ROUND(I1616*Filme!$B$3,2),0)</f>
        <v>0</v>
      </c>
      <c r="O1616" s="53">
        <f t="shared" si="231"/>
        <v>417.82</v>
      </c>
    </row>
    <row r="1617" spans="1:15" ht="27.75" customHeight="1">
      <c r="A1617" s="131" t="s">
        <v>1645</v>
      </c>
      <c r="B1617" s="132"/>
      <c r="C1617" s="132"/>
      <c r="D1617" s="132"/>
      <c r="E1617" s="132"/>
      <c r="F1617" s="132"/>
      <c r="G1617" s="132"/>
      <c r="H1617" s="132"/>
      <c r="I1617" s="132"/>
      <c r="J1617" s="132"/>
      <c r="K1617" s="132"/>
      <c r="L1617" s="132"/>
      <c r="M1617" s="132"/>
      <c r="N1617" s="132"/>
      <c r="O1617" s="132"/>
    </row>
    <row r="1618" spans="1:15">
      <c r="A1618" s="48">
        <v>30805040</v>
      </c>
      <c r="B1618" s="48" t="s">
        <v>1646</v>
      </c>
      <c r="C1618" s="49">
        <v>1</v>
      </c>
      <c r="D1618" s="50" t="s">
        <v>257</v>
      </c>
      <c r="E1618" s="51"/>
      <c r="F1618" s="52">
        <v>2</v>
      </c>
      <c r="G1618" s="52">
        <v>6</v>
      </c>
      <c r="H1618" s="52"/>
      <c r="I1618" s="52"/>
      <c r="J1618" s="52"/>
      <c r="K1618" s="53">
        <f t="shared" ref="K1618:K1641" si="232">VLOOKUP(D1618,Porte2026Geral,24,FALSE)</f>
        <v>1635.2</v>
      </c>
      <c r="L1618" s="53">
        <f t="shared" ref="L1618:L1641" si="233">ROUND(C1618*K1618,2)</f>
        <v>1635.2</v>
      </c>
      <c r="M1618" s="53">
        <f>IF(E1618&gt;0,ROUND(E1618*UCO!$A$14,2),0)</f>
        <v>0</v>
      </c>
      <c r="N1618" s="53">
        <f>IF(I1618&gt;0,ROUND(I1618*Filme!$B$3,2),0)</f>
        <v>0</v>
      </c>
      <c r="O1618" s="53">
        <f t="shared" ref="O1618:O1641" si="234">ROUND(L1618+M1618+N1618,2)</f>
        <v>1635.2</v>
      </c>
    </row>
    <row r="1619" spans="1:15">
      <c r="A1619" s="48">
        <v>30805074</v>
      </c>
      <c r="B1619" s="48" t="s">
        <v>1647</v>
      </c>
      <c r="C1619" s="49">
        <v>1</v>
      </c>
      <c r="D1619" s="50" t="s">
        <v>433</v>
      </c>
      <c r="E1619" s="51"/>
      <c r="F1619" s="52">
        <v>2</v>
      </c>
      <c r="G1619" s="52">
        <v>5</v>
      </c>
      <c r="H1619" s="52"/>
      <c r="I1619" s="52"/>
      <c r="J1619" s="52"/>
      <c r="K1619" s="53">
        <f t="shared" si="232"/>
        <v>1269.81</v>
      </c>
      <c r="L1619" s="53">
        <f t="shared" si="233"/>
        <v>1269.81</v>
      </c>
      <c r="M1619" s="53">
        <f>IF(E1619&gt;0,ROUND(E1619*UCO!$A$14,2),0)</f>
        <v>0</v>
      </c>
      <c r="N1619" s="53">
        <f>IF(I1619&gt;0,ROUND(I1619*Filme!$B$3,2),0)</f>
        <v>0</v>
      </c>
      <c r="O1619" s="53">
        <f t="shared" si="234"/>
        <v>1269.81</v>
      </c>
    </row>
    <row r="1620" spans="1:15">
      <c r="A1620" s="48">
        <v>30805082</v>
      </c>
      <c r="B1620" s="48" t="s">
        <v>1648</v>
      </c>
      <c r="C1620" s="49">
        <v>1</v>
      </c>
      <c r="D1620" s="50" t="s">
        <v>433</v>
      </c>
      <c r="E1620" s="51"/>
      <c r="F1620" s="52">
        <v>2</v>
      </c>
      <c r="G1620" s="52">
        <v>4</v>
      </c>
      <c r="H1620" s="52"/>
      <c r="I1620" s="52"/>
      <c r="J1620" s="52"/>
      <c r="K1620" s="53">
        <f t="shared" si="232"/>
        <v>1269.81</v>
      </c>
      <c r="L1620" s="53">
        <f t="shared" si="233"/>
        <v>1269.81</v>
      </c>
      <c r="M1620" s="53">
        <f>IF(E1620&gt;0,ROUND(E1620*UCO!$A$14,2),0)</f>
        <v>0</v>
      </c>
      <c r="N1620" s="53">
        <f>IF(I1620&gt;0,ROUND(I1620*Filme!$B$3,2),0)</f>
        <v>0</v>
      </c>
      <c r="O1620" s="53">
        <f t="shared" si="234"/>
        <v>1269.81</v>
      </c>
    </row>
    <row r="1621" spans="1:15">
      <c r="A1621" s="48">
        <v>30805090</v>
      </c>
      <c r="B1621" s="48" t="s">
        <v>1649</v>
      </c>
      <c r="C1621" s="49">
        <v>1</v>
      </c>
      <c r="D1621" s="50" t="s">
        <v>446</v>
      </c>
      <c r="E1621" s="51"/>
      <c r="F1621" s="52">
        <v>2</v>
      </c>
      <c r="G1621" s="52">
        <v>6</v>
      </c>
      <c r="H1621" s="52"/>
      <c r="I1621" s="52"/>
      <c r="J1621" s="52"/>
      <c r="K1621" s="53">
        <f t="shared" si="232"/>
        <v>1171.51</v>
      </c>
      <c r="L1621" s="53">
        <f t="shared" si="233"/>
        <v>1171.51</v>
      </c>
      <c r="M1621" s="53">
        <f>IF(E1621&gt;0,ROUND(E1621*UCO!$A$14,2),0)</f>
        <v>0</v>
      </c>
      <c r="N1621" s="53">
        <f>IF(I1621&gt;0,ROUND(I1621*Filme!$B$3,2),0)</f>
        <v>0</v>
      </c>
      <c r="O1621" s="53">
        <f t="shared" si="234"/>
        <v>1171.51</v>
      </c>
    </row>
    <row r="1622" spans="1:15">
      <c r="A1622" s="48">
        <v>30805104</v>
      </c>
      <c r="B1622" s="48" t="s">
        <v>1650</v>
      </c>
      <c r="C1622" s="49">
        <v>1</v>
      </c>
      <c r="D1622" s="50" t="s">
        <v>259</v>
      </c>
      <c r="E1622" s="51"/>
      <c r="F1622" s="52">
        <v>1</v>
      </c>
      <c r="G1622" s="52">
        <v>4</v>
      </c>
      <c r="H1622" s="52"/>
      <c r="I1622" s="52"/>
      <c r="J1622" s="52"/>
      <c r="K1622" s="53">
        <f t="shared" si="232"/>
        <v>852.02</v>
      </c>
      <c r="L1622" s="53">
        <f t="shared" si="233"/>
        <v>852.02</v>
      </c>
      <c r="M1622" s="53">
        <f>IF(E1622&gt;0,ROUND(E1622*UCO!$A$14,2),0)</f>
        <v>0</v>
      </c>
      <c r="N1622" s="53">
        <f>IF(I1622&gt;0,ROUND(I1622*Filme!$B$3,2),0)</f>
        <v>0</v>
      </c>
      <c r="O1622" s="53">
        <f t="shared" si="234"/>
        <v>852.02</v>
      </c>
    </row>
    <row r="1623" spans="1:15">
      <c r="A1623" s="48">
        <v>30805112</v>
      </c>
      <c r="B1623" s="48" t="s">
        <v>1651</v>
      </c>
      <c r="C1623" s="49">
        <v>1</v>
      </c>
      <c r="D1623" s="50" t="s">
        <v>335</v>
      </c>
      <c r="E1623" s="51"/>
      <c r="F1623" s="52">
        <v>1</v>
      </c>
      <c r="G1623" s="52">
        <v>4</v>
      </c>
      <c r="H1623" s="52"/>
      <c r="I1623" s="52"/>
      <c r="J1623" s="52"/>
      <c r="K1623" s="53">
        <f t="shared" si="232"/>
        <v>991.29</v>
      </c>
      <c r="L1623" s="53">
        <f t="shared" si="233"/>
        <v>991.29</v>
      </c>
      <c r="M1623" s="53">
        <f>IF(E1623&gt;0,ROUND(E1623*UCO!$A$14,2),0)</f>
        <v>0</v>
      </c>
      <c r="N1623" s="53">
        <f>IF(I1623&gt;0,ROUND(I1623*Filme!$B$3,2),0)</f>
        <v>0</v>
      </c>
      <c r="O1623" s="53">
        <f t="shared" si="234"/>
        <v>991.29</v>
      </c>
    </row>
    <row r="1624" spans="1:15">
      <c r="A1624" s="48">
        <v>30805120</v>
      </c>
      <c r="B1624" s="48" t="s">
        <v>1652</v>
      </c>
      <c r="C1624" s="49">
        <v>1</v>
      </c>
      <c r="D1624" s="50" t="s">
        <v>335</v>
      </c>
      <c r="E1624" s="51"/>
      <c r="F1624" s="52">
        <v>1</v>
      </c>
      <c r="G1624" s="52">
        <v>5</v>
      </c>
      <c r="H1624" s="52"/>
      <c r="I1624" s="52"/>
      <c r="J1624" s="52"/>
      <c r="K1624" s="53">
        <f t="shared" si="232"/>
        <v>991.29</v>
      </c>
      <c r="L1624" s="53">
        <f t="shared" si="233"/>
        <v>991.29</v>
      </c>
      <c r="M1624" s="53">
        <f>IF(E1624&gt;0,ROUND(E1624*UCO!$A$14,2),0)</f>
        <v>0</v>
      </c>
      <c r="N1624" s="53">
        <f>IF(I1624&gt;0,ROUND(I1624*Filme!$B$3,2),0)</f>
        <v>0</v>
      </c>
      <c r="O1624" s="53">
        <f t="shared" si="234"/>
        <v>991.29</v>
      </c>
    </row>
    <row r="1625" spans="1:15">
      <c r="A1625" s="48">
        <v>30805139</v>
      </c>
      <c r="B1625" s="48" t="s">
        <v>1653</v>
      </c>
      <c r="C1625" s="49">
        <v>1</v>
      </c>
      <c r="D1625" s="50" t="s">
        <v>486</v>
      </c>
      <c r="E1625" s="51"/>
      <c r="F1625" s="52">
        <v>1</v>
      </c>
      <c r="G1625" s="52">
        <v>6</v>
      </c>
      <c r="H1625" s="52"/>
      <c r="I1625" s="52"/>
      <c r="J1625" s="52"/>
      <c r="K1625" s="53">
        <f t="shared" si="232"/>
        <v>1409.1</v>
      </c>
      <c r="L1625" s="53">
        <f t="shared" si="233"/>
        <v>1409.1</v>
      </c>
      <c r="M1625" s="53">
        <f>IF(E1625&gt;0,ROUND(E1625*UCO!$A$14,2),0)</f>
        <v>0</v>
      </c>
      <c r="N1625" s="53">
        <f>IF(I1625&gt;0,ROUND(I1625*Filme!$B$3,2),0)</f>
        <v>0</v>
      </c>
      <c r="O1625" s="53">
        <f t="shared" si="234"/>
        <v>1409.1</v>
      </c>
    </row>
    <row r="1626" spans="1:15">
      <c r="A1626" s="48">
        <v>30805147</v>
      </c>
      <c r="B1626" s="48" t="s">
        <v>1654</v>
      </c>
      <c r="C1626" s="49">
        <v>1</v>
      </c>
      <c r="D1626" s="50" t="s">
        <v>257</v>
      </c>
      <c r="E1626" s="51"/>
      <c r="F1626" s="52">
        <v>2</v>
      </c>
      <c r="G1626" s="52">
        <v>6</v>
      </c>
      <c r="H1626" s="52"/>
      <c r="I1626" s="52"/>
      <c r="J1626" s="52"/>
      <c r="K1626" s="53">
        <f t="shared" si="232"/>
        <v>1635.2</v>
      </c>
      <c r="L1626" s="53">
        <f t="shared" si="233"/>
        <v>1635.2</v>
      </c>
      <c r="M1626" s="53">
        <f>IF(E1626&gt;0,ROUND(E1626*UCO!$A$14,2),0)</f>
        <v>0</v>
      </c>
      <c r="N1626" s="53">
        <f>IF(I1626&gt;0,ROUND(I1626*Filme!$B$3,2),0)</f>
        <v>0</v>
      </c>
      <c r="O1626" s="53">
        <f t="shared" si="234"/>
        <v>1635.2</v>
      </c>
    </row>
    <row r="1627" spans="1:15">
      <c r="A1627" s="48">
        <v>30805155</v>
      </c>
      <c r="B1627" s="48" t="s">
        <v>1655</v>
      </c>
      <c r="C1627" s="49">
        <v>1</v>
      </c>
      <c r="D1627" s="50" t="s">
        <v>469</v>
      </c>
      <c r="E1627" s="51"/>
      <c r="F1627" s="52">
        <v>2</v>
      </c>
      <c r="G1627" s="52">
        <v>5</v>
      </c>
      <c r="H1627" s="52"/>
      <c r="I1627" s="52"/>
      <c r="J1627" s="52"/>
      <c r="K1627" s="53">
        <f t="shared" si="232"/>
        <v>1491.02</v>
      </c>
      <c r="L1627" s="53">
        <f t="shared" si="233"/>
        <v>1491.02</v>
      </c>
      <c r="M1627" s="53">
        <f>IF(E1627&gt;0,ROUND(E1627*UCO!$A$14,2),0)</f>
        <v>0</v>
      </c>
      <c r="N1627" s="53">
        <f>IF(I1627&gt;0,ROUND(I1627*Filme!$B$3,2),0)</f>
        <v>0</v>
      </c>
      <c r="O1627" s="53">
        <f t="shared" si="234"/>
        <v>1491.02</v>
      </c>
    </row>
    <row r="1628" spans="1:15">
      <c r="A1628" s="48">
        <v>30805163</v>
      </c>
      <c r="B1628" s="48" t="s">
        <v>1656</v>
      </c>
      <c r="C1628" s="49">
        <v>1</v>
      </c>
      <c r="D1628" s="50" t="s">
        <v>364</v>
      </c>
      <c r="E1628" s="51"/>
      <c r="F1628" s="52">
        <v>2</v>
      </c>
      <c r="G1628" s="52">
        <v>6</v>
      </c>
      <c r="H1628" s="52"/>
      <c r="I1628" s="52"/>
      <c r="J1628" s="52"/>
      <c r="K1628" s="53">
        <f t="shared" si="232"/>
        <v>1794.15</v>
      </c>
      <c r="L1628" s="53">
        <f t="shared" si="233"/>
        <v>1794.15</v>
      </c>
      <c r="M1628" s="53">
        <f>IF(E1628&gt;0,ROUND(E1628*UCO!$A$14,2),0)</f>
        <v>0</v>
      </c>
      <c r="N1628" s="53">
        <f>IF(I1628&gt;0,ROUND(I1628*Filme!$B$3,2),0)</f>
        <v>0</v>
      </c>
      <c r="O1628" s="53">
        <f t="shared" si="234"/>
        <v>1794.15</v>
      </c>
    </row>
    <row r="1629" spans="1:15">
      <c r="A1629" s="48">
        <v>30805171</v>
      </c>
      <c r="B1629" s="48" t="s">
        <v>1657</v>
      </c>
      <c r="C1629" s="49">
        <v>1</v>
      </c>
      <c r="D1629" s="50" t="s">
        <v>433</v>
      </c>
      <c r="E1629" s="51"/>
      <c r="F1629" s="52">
        <v>2</v>
      </c>
      <c r="G1629" s="52">
        <v>4</v>
      </c>
      <c r="H1629" s="52"/>
      <c r="I1629" s="52"/>
      <c r="J1629" s="52"/>
      <c r="K1629" s="53">
        <f t="shared" si="232"/>
        <v>1269.81</v>
      </c>
      <c r="L1629" s="53">
        <f t="shared" si="233"/>
        <v>1269.81</v>
      </c>
      <c r="M1629" s="53">
        <f>IF(E1629&gt;0,ROUND(E1629*UCO!$A$14,2),0)</f>
        <v>0</v>
      </c>
      <c r="N1629" s="53">
        <f>IF(I1629&gt;0,ROUND(I1629*Filme!$B$3,2),0)</f>
        <v>0</v>
      </c>
      <c r="O1629" s="53">
        <f t="shared" si="234"/>
        <v>1269.81</v>
      </c>
    </row>
    <row r="1630" spans="1:15">
      <c r="A1630" s="48">
        <v>30805180</v>
      </c>
      <c r="B1630" s="48" t="s">
        <v>1658</v>
      </c>
      <c r="C1630" s="49">
        <v>1</v>
      </c>
      <c r="D1630" s="50" t="s">
        <v>241</v>
      </c>
      <c r="E1630" s="51">
        <v>33.799999999999997</v>
      </c>
      <c r="F1630" s="52">
        <v>1</v>
      </c>
      <c r="G1630" s="52">
        <v>4</v>
      </c>
      <c r="H1630" s="52"/>
      <c r="I1630" s="52"/>
      <c r="J1630" s="52"/>
      <c r="K1630" s="53">
        <f t="shared" si="232"/>
        <v>542.33000000000004</v>
      </c>
      <c r="L1630" s="53">
        <f t="shared" si="233"/>
        <v>542.33000000000004</v>
      </c>
      <c r="M1630" s="53">
        <f>IF(E1630&gt;0,ROUND(E1630*UCO!$A$29,2),0)</f>
        <v>637.47</v>
      </c>
      <c r="N1630" s="53">
        <f>IF(I1630&gt;0,ROUND(I1630*Filme!$B$3,2),0)</f>
        <v>0</v>
      </c>
      <c r="O1630" s="53">
        <f t="shared" si="234"/>
        <v>1179.8</v>
      </c>
    </row>
    <row r="1631" spans="1:15">
      <c r="A1631" s="48">
        <v>30805198</v>
      </c>
      <c r="B1631" s="48" t="s">
        <v>1659</v>
      </c>
      <c r="C1631" s="49">
        <v>1</v>
      </c>
      <c r="D1631" s="50" t="s">
        <v>488</v>
      </c>
      <c r="E1631" s="51">
        <v>42.9</v>
      </c>
      <c r="F1631" s="52">
        <v>1</v>
      </c>
      <c r="G1631" s="52">
        <v>6</v>
      </c>
      <c r="H1631" s="52"/>
      <c r="I1631" s="52"/>
      <c r="J1631" s="52"/>
      <c r="K1631" s="53">
        <f t="shared" si="232"/>
        <v>1998.93</v>
      </c>
      <c r="L1631" s="53">
        <f t="shared" si="233"/>
        <v>1998.93</v>
      </c>
      <c r="M1631" s="53">
        <f>IF(E1631&gt;0,ROUND(E1631*UCO!$A$29,2),0)</f>
        <v>809.09</v>
      </c>
      <c r="N1631" s="53">
        <f>IF(I1631&gt;0,ROUND(I1631*Filme!$B$3,2),0)</f>
        <v>0</v>
      </c>
      <c r="O1631" s="53">
        <f t="shared" si="234"/>
        <v>2808.02</v>
      </c>
    </row>
    <row r="1632" spans="1:15">
      <c r="A1632" s="48">
        <v>30805201</v>
      </c>
      <c r="B1632" s="48" t="s">
        <v>1660</v>
      </c>
      <c r="C1632" s="49">
        <v>1</v>
      </c>
      <c r="D1632" s="50" t="s">
        <v>257</v>
      </c>
      <c r="E1632" s="51">
        <v>38.5</v>
      </c>
      <c r="F1632" s="52">
        <v>1</v>
      </c>
      <c r="G1632" s="52">
        <v>5</v>
      </c>
      <c r="H1632" s="52"/>
      <c r="I1632" s="52"/>
      <c r="J1632" s="52"/>
      <c r="K1632" s="53">
        <f t="shared" si="232"/>
        <v>1635.2</v>
      </c>
      <c r="L1632" s="53">
        <f t="shared" si="233"/>
        <v>1635.2</v>
      </c>
      <c r="M1632" s="53">
        <f>IF(E1632&gt;0,ROUND(E1632*UCO!$A$29,2),0)</f>
        <v>726.11</v>
      </c>
      <c r="N1632" s="53">
        <f>IF(I1632&gt;0,ROUND(I1632*Filme!$B$3,2),0)</f>
        <v>0</v>
      </c>
      <c r="O1632" s="53">
        <f t="shared" si="234"/>
        <v>2361.31</v>
      </c>
    </row>
    <row r="1633" spans="1:15">
      <c r="A1633" s="48">
        <v>30805210</v>
      </c>
      <c r="B1633" s="48" t="s">
        <v>1661</v>
      </c>
      <c r="C1633" s="49">
        <v>1</v>
      </c>
      <c r="D1633" s="50" t="s">
        <v>959</v>
      </c>
      <c r="E1633" s="51">
        <v>42.9</v>
      </c>
      <c r="F1633" s="52">
        <v>2</v>
      </c>
      <c r="G1633" s="52">
        <v>5</v>
      </c>
      <c r="H1633" s="52"/>
      <c r="I1633" s="52"/>
      <c r="J1633" s="52"/>
      <c r="K1633" s="53">
        <f t="shared" si="232"/>
        <v>1859.66</v>
      </c>
      <c r="L1633" s="53">
        <f t="shared" si="233"/>
        <v>1859.66</v>
      </c>
      <c r="M1633" s="53">
        <f>IF(E1633&gt;0,ROUND(E1633*UCO!$A$29,2),0)</f>
        <v>809.09</v>
      </c>
      <c r="N1633" s="53">
        <f>IF(I1633&gt;0,ROUND(I1633*Filme!$B$3,2),0)</f>
        <v>0</v>
      </c>
      <c r="O1633" s="53">
        <f t="shared" si="234"/>
        <v>2668.75</v>
      </c>
    </row>
    <row r="1634" spans="1:15">
      <c r="A1634" s="48">
        <v>30805228</v>
      </c>
      <c r="B1634" s="48" t="s">
        <v>1662</v>
      </c>
      <c r="C1634" s="49">
        <v>1</v>
      </c>
      <c r="D1634" s="50" t="s">
        <v>257</v>
      </c>
      <c r="E1634" s="51">
        <v>38.5</v>
      </c>
      <c r="F1634" s="52">
        <v>2</v>
      </c>
      <c r="G1634" s="52">
        <v>6</v>
      </c>
      <c r="H1634" s="52"/>
      <c r="I1634" s="52"/>
      <c r="J1634" s="52"/>
      <c r="K1634" s="53">
        <f t="shared" si="232"/>
        <v>1635.2</v>
      </c>
      <c r="L1634" s="53">
        <f t="shared" si="233"/>
        <v>1635.2</v>
      </c>
      <c r="M1634" s="53">
        <f>IF(E1634&gt;0,ROUND(E1634*UCO!$A$29,2),0)</f>
        <v>726.11</v>
      </c>
      <c r="N1634" s="53">
        <f>IF(I1634&gt;0,ROUND(I1634*Filme!$B$3,2),0)</f>
        <v>0</v>
      </c>
      <c r="O1634" s="53">
        <f t="shared" si="234"/>
        <v>2361.31</v>
      </c>
    </row>
    <row r="1635" spans="1:15">
      <c r="A1635" s="48">
        <v>30805236</v>
      </c>
      <c r="B1635" s="48" t="s">
        <v>1663</v>
      </c>
      <c r="C1635" s="49">
        <v>1</v>
      </c>
      <c r="D1635" s="50" t="s">
        <v>446</v>
      </c>
      <c r="E1635" s="51">
        <v>38.5</v>
      </c>
      <c r="F1635" s="52">
        <v>1</v>
      </c>
      <c r="G1635" s="52">
        <v>5</v>
      </c>
      <c r="H1635" s="52"/>
      <c r="I1635" s="52"/>
      <c r="J1635" s="52"/>
      <c r="K1635" s="53">
        <f t="shared" si="232"/>
        <v>1171.51</v>
      </c>
      <c r="L1635" s="53">
        <f t="shared" si="233"/>
        <v>1171.51</v>
      </c>
      <c r="M1635" s="53">
        <f>IF(E1635&gt;0,ROUND(E1635*UCO!$A$29,2),0)</f>
        <v>726.11</v>
      </c>
      <c r="N1635" s="53">
        <f>IF(I1635&gt;0,ROUND(I1635*Filme!$B$3,2),0)</f>
        <v>0</v>
      </c>
      <c r="O1635" s="53">
        <f t="shared" si="234"/>
        <v>1897.62</v>
      </c>
    </row>
    <row r="1636" spans="1:15">
      <c r="A1636" s="48">
        <v>30805244</v>
      </c>
      <c r="B1636" s="48" t="s">
        <v>1664</v>
      </c>
      <c r="C1636" s="49">
        <v>1</v>
      </c>
      <c r="D1636" s="50" t="s">
        <v>486</v>
      </c>
      <c r="E1636" s="51">
        <v>38.5</v>
      </c>
      <c r="F1636" s="52">
        <v>1</v>
      </c>
      <c r="G1636" s="52">
        <v>5</v>
      </c>
      <c r="H1636" s="52"/>
      <c r="I1636" s="52"/>
      <c r="J1636" s="52"/>
      <c r="K1636" s="53">
        <f t="shared" si="232"/>
        <v>1409.1</v>
      </c>
      <c r="L1636" s="53">
        <f t="shared" si="233"/>
        <v>1409.1</v>
      </c>
      <c r="M1636" s="53">
        <f>IF(E1636&gt;0,ROUND(E1636*UCO!$A$29,2),0)</f>
        <v>726.11</v>
      </c>
      <c r="N1636" s="53">
        <f>IF(I1636&gt;0,ROUND(I1636*Filme!$B$3,2),0)</f>
        <v>0</v>
      </c>
      <c r="O1636" s="53">
        <f t="shared" si="234"/>
        <v>2135.21</v>
      </c>
    </row>
    <row r="1637" spans="1:15">
      <c r="A1637" s="48">
        <v>30805252</v>
      </c>
      <c r="B1637" s="48" t="s">
        <v>1665</v>
      </c>
      <c r="C1637" s="49">
        <v>1</v>
      </c>
      <c r="D1637" s="50" t="s">
        <v>364</v>
      </c>
      <c r="E1637" s="51">
        <v>38.5</v>
      </c>
      <c r="F1637" s="52">
        <v>1</v>
      </c>
      <c r="G1637" s="52">
        <v>6</v>
      </c>
      <c r="H1637" s="52"/>
      <c r="I1637" s="52"/>
      <c r="J1637" s="52"/>
      <c r="K1637" s="53">
        <f t="shared" si="232"/>
        <v>1794.15</v>
      </c>
      <c r="L1637" s="53">
        <f t="shared" si="233"/>
        <v>1794.15</v>
      </c>
      <c r="M1637" s="53">
        <f>IF(E1637&gt;0,ROUND(E1637*UCO!$A$29,2),0)</f>
        <v>726.11</v>
      </c>
      <c r="N1637" s="53">
        <f>IF(I1637&gt;0,ROUND(I1637*Filme!$B$3,2),0)</f>
        <v>0</v>
      </c>
      <c r="O1637" s="53">
        <f t="shared" si="234"/>
        <v>2520.2600000000002</v>
      </c>
    </row>
    <row r="1638" spans="1:15">
      <c r="A1638" s="48">
        <v>30805260</v>
      </c>
      <c r="B1638" s="48" t="s">
        <v>1666</v>
      </c>
      <c r="C1638" s="49">
        <v>1</v>
      </c>
      <c r="D1638" s="50" t="s">
        <v>997</v>
      </c>
      <c r="E1638" s="51">
        <v>42.9</v>
      </c>
      <c r="F1638" s="52">
        <v>2</v>
      </c>
      <c r="G1638" s="52">
        <v>7</v>
      </c>
      <c r="H1638" s="52"/>
      <c r="I1638" s="52"/>
      <c r="J1638" s="52"/>
      <c r="K1638" s="53">
        <f t="shared" si="232"/>
        <v>2449.52</v>
      </c>
      <c r="L1638" s="53">
        <f t="shared" si="233"/>
        <v>2449.52</v>
      </c>
      <c r="M1638" s="53">
        <f>IF(E1638&gt;0,ROUND(E1638*UCO!$A$29,2),0)</f>
        <v>809.09</v>
      </c>
      <c r="N1638" s="53">
        <f>IF(I1638&gt;0,ROUND(I1638*Filme!$B$3,2),0)</f>
        <v>0</v>
      </c>
      <c r="O1638" s="53">
        <f t="shared" si="234"/>
        <v>3258.61</v>
      </c>
    </row>
    <row r="1639" spans="1:15">
      <c r="A1639" s="48">
        <v>30805279</v>
      </c>
      <c r="B1639" s="48" t="s">
        <v>1667</v>
      </c>
      <c r="C1639" s="49">
        <v>1</v>
      </c>
      <c r="D1639" s="50" t="s">
        <v>488</v>
      </c>
      <c r="E1639" s="51">
        <v>42.9</v>
      </c>
      <c r="F1639" s="52">
        <v>2</v>
      </c>
      <c r="G1639" s="52">
        <v>6</v>
      </c>
      <c r="H1639" s="52"/>
      <c r="I1639" s="52"/>
      <c r="J1639" s="52"/>
      <c r="K1639" s="53">
        <f t="shared" si="232"/>
        <v>1998.93</v>
      </c>
      <c r="L1639" s="53">
        <f t="shared" si="233"/>
        <v>1998.93</v>
      </c>
      <c r="M1639" s="53">
        <f>IF(E1639&gt;0,ROUND(E1639*UCO!$A$29,2),0)</f>
        <v>809.09</v>
      </c>
      <c r="N1639" s="53">
        <f>IF(I1639&gt;0,ROUND(I1639*Filme!$B$3,2),0)</f>
        <v>0</v>
      </c>
      <c r="O1639" s="53">
        <f t="shared" si="234"/>
        <v>2808.02</v>
      </c>
    </row>
    <row r="1640" spans="1:15">
      <c r="A1640" s="48">
        <v>30805287</v>
      </c>
      <c r="B1640" s="48" t="s">
        <v>1668</v>
      </c>
      <c r="C1640" s="49">
        <v>1</v>
      </c>
      <c r="D1640" s="50" t="s">
        <v>999</v>
      </c>
      <c r="E1640" s="51">
        <v>42.9</v>
      </c>
      <c r="F1640" s="52">
        <v>1</v>
      </c>
      <c r="G1640" s="52">
        <v>6</v>
      </c>
      <c r="H1640" s="52"/>
      <c r="I1640" s="52"/>
      <c r="J1640" s="52"/>
      <c r="K1640" s="53">
        <f t="shared" si="232"/>
        <v>2695.3</v>
      </c>
      <c r="L1640" s="53">
        <f t="shared" si="233"/>
        <v>2695.3</v>
      </c>
      <c r="M1640" s="53">
        <f>IF(E1640&gt;0,ROUND(E1640*UCO!$A$29,2),0)</f>
        <v>809.09</v>
      </c>
      <c r="N1640" s="53">
        <f>IF(I1640&gt;0,ROUND(I1640*Filme!$B$3,2),0)</f>
        <v>0</v>
      </c>
      <c r="O1640" s="53">
        <f t="shared" si="234"/>
        <v>3504.39</v>
      </c>
    </row>
    <row r="1641" spans="1:15">
      <c r="A1641" s="48">
        <v>30805295</v>
      </c>
      <c r="B1641" s="48" t="s">
        <v>1669</v>
      </c>
      <c r="C1641" s="49">
        <v>1</v>
      </c>
      <c r="D1641" s="50" t="s">
        <v>335</v>
      </c>
      <c r="E1641" s="51"/>
      <c r="F1641" s="52">
        <v>2</v>
      </c>
      <c r="G1641" s="52">
        <v>4</v>
      </c>
      <c r="H1641" s="52"/>
      <c r="I1641" s="52"/>
      <c r="J1641" s="52"/>
      <c r="K1641" s="53">
        <f t="shared" si="232"/>
        <v>991.29</v>
      </c>
      <c r="L1641" s="53">
        <f t="shared" si="233"/>
        <v>991.29</v>
      </c>
      <c r="M1641" s="53">
        <f>IF(E1641&gt;0,ROUND(E1641*UCO!$A$14,2),0)</f>
        <v>0</v>
      </c>
      <c r="N1641" s="53">
        <f>IF(I1641&gt;0,ROUND(I1641*Filme!$B$3,2),0)</f>
        <v>0</v>
      </c>
      <c r="O1641" s="53">
        <f t="shared" si="234"/>
        <v>991.29</v>
      </c>
    </row>
    <row r="1642" spans="1:15" ht="22.5" customHeight="1">
      <c r="A1642" s="131" t="s">
        <v>1670</v>
      </c>
      <c r="B1642" s="132"/>
      <c r="C1642" s="132"/>
      <c r="D1642" s="132"/>
      <c r="E1642" s="132"/>
      <c r="F1642" s="132"/>
      <c r="G1642" s="132"/>
      <c r="H1642" s="132"/>
      <c r="I1642" s="132"/>
      <c r="J1642" s="132"/>
      <c r="K1642" s="132"/>
      <c r="L1642" s="132"/>
      <c r="M1642" s="132"/>
      <c r="N1642" s="132"/>
      <c r="O1642" s="132"/>
    </row>
    <row r="1643" spans="1:15">
      <c r="A1643" s="48">
        <v>30806011</v>
      </c>
      <c r="B1643" s="48" t="s">
        <v>1671</v>
      </c>
      <c r="C1643" s="49">
        <v>1</v>
      </c>
      <c r="D1643" s="50" t="s">
        <v>305</v>
      </c>
      <c r="E1643" s="51"/>
      <c r="F1643" s="52">
        <v>1</v>
      </c>
      <c r="G1643" s="52">
        <v>4</v>
      </c>
      <c r="H1643" s="52"/>
      <c r="I1643" s="52"/>
      <c r="J1643" s="52"/>
      <c r="K1643" s="53">
        <f>VLOOKUP(D1643,Porte2026Geral,24,FALSE)</f>
        <v>802.86</v>
      </c>
      <c r="L1643" s="53">
        <f>ROUND(C1643*K1643,2)</f>
        <v>802.86</v>
      </c>
      <c r="M1643" s="53">
        <f>IF(E1643&gt;0,ROUND(E1643*UCO!$A$14,2),0)</f>
        <v>0</v>
      </c>
      <c r="N1643" s="53">
        <f>IF(I1643&gt;0,ROUND(I1643*Filme!$B$3,2),0)</f>
        <v>0</v>
      </c>
      <c r="O1643" s="53">
        <f>ROUND(L1643+M1643+N1643,2)</f>
        <v>802.86</v>
      </c>
    </row>
    <row r="1644" spans="1:15">
      <c r="A1644" s="48">
        <v>30806020</v>
      </c>
      <c r="B1644" s="48" t="s">
        <v>1672</v>
      </c>
      <c r="C1644" s="49">
        <v>1</v>
      </c>
      <c r="D1644" s="50" t="s">
        <v>469</v>
      </c>
      <c r="E1644" s="51"/>
      <c r="F1644" s="52">
        <v>2</v>
      </c>
      <c r="G1644" s="52">
        <v>5</v>
      </c>
      <c r="H1644" s="52"/>
      <c r="I1644" s="52"/>
      <c r="J1644" s="52"/>
      <c r="K1644" s="53">
        <f>VLOOKUP(D1644,Porte2026Geral,24,FALSE)</f>
        <v>1491.02</v>
      </c>
      <c r="L1644" s="53">
        <f>ROUND(C1644*K1644,2)</f>
        <v>1491.02</v>
      </c>
      <c r="M1644" s="53">
        <f>IF(E1644&gt;0,ROUND(E1644*UCO!$A$14,2),0)</f>
        <v>0</v>
      </c>
      <c r="N1644" s="53">
        <f>IF(I1644&gt;0,ROUND(I1644*Filme!$B$3,2),0)</f>
        <v>0</v>
      </c>
      <c r="O1644" s="53">
        <f>ROUND(L1644+M1644+N1644,2)</f>
        <v>1491.02</v>
      </c>
    </row>
    <row r="1645" spans="1:15">
      <c r="A1645" s="48">
        <v>30806038</v>
      </c>
      <c r="B1645" s="48" t="s">
        <v>1673</v>
      </c>
      <c r="C1645" s="49">
        <v>1</v>
      </c>
      <c r="D1645" s="50" t="s">
        <v>959</v>
      </c>
      <c r="E1645" s="51"/>
      <c r="F1645" s="52">
        <v>2</v>
      </c>
      <c r="G1645" s="52">
        <v>6</v>
      </c>
      <c r="H1645" s="52"/>
      <c r="I1645" s="52"/>
      <c r="J1645" s="52"/>
      <c r="K1645" s="53">
        <f>VLOOKUP(D1645,Porte2026Geral,24,FALSE)</f>
        <v>1859.66</v>
      </c>
      <c r="L1645" s="53">
        <f>ROUND(C1645*K1645,2)</f>
        <v>1859.66</v>
      </c>
      <c r="M1645" s="53">
        <f>IF(E1645&gt;0,ROUND(E1645*UCO!$A$14,2),0)</f>
        <v>0</v>
      </c>
      <c r="N1645" s="53">
        <f>IF(I1645&gt;0,ROUND(I1645*Filme!$B$3,2),0)</f>
        <v>0</v>
      </c>
      <c r="O1645" s="53">
        <f>ROUND(L1645+M1645+N1645,2)</f>
        <v>1859.66</v>
      </c>
    </row>
    <row r="1646" spans="1:15">
      <c r="A1646" s="48">
        <v>30806046</v>
      </c>
      <c r="B1646" s="48" t="s">
        <v>1674</v>
      </c>
      <c r="C1646" s="49">
        <v>1</v>
      </c>
      <c r="D1646" s="50" t="s">
        <v>433</v>
      </c>
      <c r="E1646" s="51"/>
      <c r="F1646" s="52">
        <v>1</v>
      </c>
      <c r="G1646" s="52">
        <v>5</v>
      </c>
      <c r="H1646" s="52"/>
      <c r="I1646" s="52"/>
      <c r="J1646" s="52"/>
      <c r="K1646" s="53">
        <f>VLOOKUP(D1646,Porte2026Geral,24,FALSE)</f>
        <v>1269.81</v>
      </c>
      <c r="L1646" s="53">
        <f>ROUND(C1646*K1646,2)</f>
        <v>1269.81</v>
      </c>
      <c r="M1646" s="53">
        <f>IF(E1646&gt;0,ROUND(E1646*UCO!$A$14,2),0)</f>
        <v>0</v>
      </c>
      <c r="N1646" s="53">
        <f>IF(I1646&gt;0,ROUND(I1646*Filme!$B$3,2),0)</f>
        <v>0</v>
      </c>
      <c r="O1646" s="53">
        <f>ROUND(L1646+M1646+N1646,2)</f>
        <v>1269.81</v>
      </c>
    </row>
    <row r="1647" spans="1:15">
      <c r="A1647" s="48">
        <v>30806054</v>
      </c>
      <c r="B1647" s="48" t="s">
        <v>1675</v>
      </c>
      <c r="C1647" s="49">
        <v>1</v>
      </c>
      <c r="D1647" s="50" t="s">
        <v>999</v>
      </c>
      <c r="E1647" s="51">
        <v>42.9</v>
      </c>
      <c r="F1647" s="52">
        <v>1</v>
      </c>
      <c r="G1647" s="52">
        <v>6</v>
      </c>
      <c r="H1647" s="52"/>
      <c r="I1647" s="52"/>
      <c r="J1647" s="52"/>
      <c r="K1647" s="53">
        <f>VLOOKUP(D1647,Porte2026Geral,24,FALSE)</f>
        <v>2695.3</v>
      </c>
      <c r="L1647" s="53">
        <f>ROUND(C1647*K1647,2)</f>
        <v>2695.3</v>
      </c>
      <c r="M1647" s="53">
        <f>IF(E1647&gt;0,ROUND(E1647*UCO!$A$29,2),0)</f>
        <v>809.09</v>
      </c>
      <c r="N1647" s="53">
        <f>IF(I1647&gt;0,ROUND(I1647*Filme!$B$3,2),0)</f>
        <v>0</v>
      </c>
      <c r="O1647" s="53">
        <f>ROUND(L1647+M1647+N1647,2)</f>
        <v>3504.39</v>
      </c>
    </row>
    <row r="1648" spans="1:15" ht="27.75" customHeight="1">
      <c r="A1648" s="131" t="s">
        <v>1676</v>
      </c>
      <c r="B1648" s="132"/>
      <c r="C1648" s="132"/>
      <c r="D1648" s="132"/>
      <c r="E1648" s="132"/>
      <c r="F1648" s="132"/>
      <c r="G1648" s="132"/>
      <c r="H1648" s="132"/>
      <c r="I1648" s="132"/>
      <c r="J1648" s="132"/>
      <c r="K1648" s="132"/>
      <c r="L1648" s="132"/>
      <c r="M1648" s="132"/>
      <c r="N1648" s="132"/>
      <c r="O1648" s="132"/>
    </row>
    <row r="1649" spans="1:15">
      <c r="A1649" s="48">
        <v>30901014</v>
      </c>
      <c r="B1649" s="48" t="s">
        <v>1677</v>
      </c>
      <c r="C1649" s="49">
        <v>1</v>
      </c>
      <c r="D1649" s="50" t="s">
        <v>364</v>
      </c>
      <c r="E1649" s="51"/>
      <c r="F1649" s="52">
        <v>2</v>
      </c>
      <c r="G1649" s="52">
        <v>6</v>
      </c>
      <c r="H1649" s="52"/>
      <c r="I1649" s="52"/>
      <c r="J1649" s="52"/>
      <c r="K1649" s="53">
        <f t="shared" ref="K1649:K1659" si="235">VLOOKUP(D1649,Porte2026Geral,24,FALSE)</f>
        <v>1794.15</v>
      </c>
      <c r="L1649" s="53">
        <f t="shared" ref="L1649:L1659" si="236">ROUND(C1649*K1649,2)</f>
        <v>1794.15</v>
      </c>
      <c r="M1649" s="53">
        <f>IF(E1649&gt;0,ROUND(E1649*UCO!$A$14,2),0)</f>
        <v>0</v>
      </c>
      <c r="N1649" s="53">
        <f>IF(I1649&gt;0,ROUND(I1649*Filme!$B$3,2),0)</f>
        <v>0</v>
      </c>
      <c r="O1649" s="53">
        <f t="shared" ref="O1649:O1659" si="237">ROUND(L1649+M1649+N1649,2)</f>
        <v>1794.15</v>
      </c>
    </row>
    <row r="1650" spans="1:15">
      <c r="A1650" s="48">
        <v>30901022</v>
      </c>
      <c r="B1650" s="48" t="s">
        <v>1678</v>
      </c>
      <c r="C1650" s="49">
        <v>1</v>
      </c>
      <c r="D1650" s="50" t="s">
        <v>433</v>
      </c>
      <c r="E1650" s="51"/>
      <c r="F1650" s="52">
        <v>1</v>
      </c>
      <c r="G1650" s="52">
        <v>6</v>
      </c>
      <c r="H1650" s="52"/>
      <c r="I1650" s="52"/>
      <c r="J1650" s="52"/>
      <c r="K1650" s="53">
        <f t="shared" si="235"/>
        <v>1269.81</v>
      </c>
      <c r="L1650" s="53">
        <f t="shared" si="236"/>
        <v>1269.81</v>
      </c>
      <c r="M1650" s="53">
        <f>IF(E1650&gt;0,ROUND(E1650*UCO!$A$14,2),0)</f>
        <v>0</v>
      </c>
      <c r="N1650" s="53">
        <f>IF(I1650&gt;0,ROUND(I1650*Filme!$B$3,2),0)</f>
        <v>0</v>
      </c>
      <c r="O1650" s="53">
        <f t="shared" si="237"/>
        <v>1269.81</v>
      </c>
    </row>
    <row r="1651" spans="1:15">
      <c r="A1651" s="48">
        <v>30901030</v>
      </c>
      <c r="B1651" s="48" t="s">
        <v>1679</v>
      </c>
      <c r="C1651" s="49">
        <v>1</v>
      </c>
      <c r="D1651" s="50" t="s">
        <v>486</v>
      </c>
      <c r="E1651" s="51"/>
      <c r="F1651" s="52">
        <v>2</v>
      </c>
      <c r="G1651" s="52">
        <v>5</v>
      </c>
      <c r="H1651" s="52"/>
      <c r="I1651" s="52"/>
      <c r="J1651" s="52"/>
      <c r="K1651" s="53">
        <f t="shared" si="235"/>
        <v>1409.1</v>
      </c>
      <c r="L1651" s="53">
        <f t="shared" si="236"/>
        <v>1409.1</v>
      </c>
      <c r="M1651" s="53">
        <f>IF(E1651&gt;0,ROUND(E1651*UCO!$A$14,2),0)</f>
        <v>0</v>
      </c>
      <c r="N1651" s="53">
        <f>IF(I1651&gt;0,ROUND(I1651*Filme!$B$3,2),0)</f>
        <v>0</v>
      </c>
      <c r="O1651" s="53">
        <f t="shared" si="237"/>
        <v>1409.1</v>
      </c>
    </row>
    <row r="1652" spans="1:15">
      <c r="A1652" s="48">
        <v>30901049</v>
      </c>
      <c r="B1652" s="48" t="s">
        <v>1680</v>
      </c>
      <c r="C1652" s="49">
        <v>1</v>
      </c>
      <c r="D1652" s="50" t="s">
        <v>486</v>
      </c>
      <c r="E1652" s="51"/>
      <c r="F1652" s="52">
        <v>2</v>
      </c>
      <c r="G1652" s="52">
        <v>6</v>
      </c>
      <c r="H1652" s="52"/>
      <c r="I1652" s="52"/>
      <c r="J1652" s="52"/>
      <c r="K1652" s="53">
        <f t="shared" si="235"/>
        <v>1409.1</v>
      </c>
      <c r="L1652" s="53">
        <f t="shared" si="236"/>
        <v>1409.1</v>
      </c>
      <c r="M1652" s="53">
        <f>IF(E1652&gt;0,ROUND(E1652*UCO!$A$14,2),0)</f>
        <v>0</v>
      </c>
      <c r="N1652" s="53">
        <f>IF(I1652&gt;0,ROUND(I1652*Filme!$B$3,2),0)</f>
        <v>0</v>
      </c>
      <c r="O1652" s="53">
        <f t="shared" si="237"/>
        <v>1409.1</v>
      </c>
    </row>
    <row r="1653" spans="1:15">
      <c r="A1653" s="48">
        <v>30901057</v>
      </c>
      <c r="B1653" s="48" t="s">
        <v>1681</v>
      </c>
      <c r="C1653" s="49">
        <v>1</v>
      </c>
      <c r="D1653" s="50" t="s">
        <v>257</v>
      </c>
      <c r="E1653" s="51"/>
      <c r="F1653" s="52">
        <v>2</v>
      </c>
      <c r="G1653" s="52">
        <v>6</v>
      </c>
      <c r="H1653" s="52"/>
      <c r="I1653" s="52"/>
      <c r="J1653" s="52"/>
      <c r="K1653" s="53">
        <f t="shared" si="235"/>
        <v>1635.2</v>
      </c>
      <c r="L1653" s="53">
        <f t="shared" si="236"/>
        <v>1635.2</v>
      </c>
      <c r="M1653" s="53">
        <f>IF(E1653&gt;0,ROUND(E1653*UCO!$A$14,2),0)</f>
        <v>0</v>
      </c>
      <c r="N1653" s="53">
        <f>IF(I1653&gt;0,ROUND(I1653*Filme!$B$3,2),0)</f>
        <v>0</v>
      </c>
      <c r="O1653" s="53">
        <f t="shared" si="237"/>
        <v>1635.2</v>
      </c>
    </row>
    <row r="1654" spans="1:15">
      <c r="A1654" s="48">
        <v>30901065</v>
      </c>
      <c r="B1654" s="48" t="s">
        <v>1682</v>
      </c>
      <c r="C1654" s="49">
        <v>1</v>
      </c>
      <c r="D1654" s="50" t="s">
        <v>364</v>
      </c>
      <c r="E1654" s="51"/>
      <c r="F1654" s="52">
        <v>3</v>
      </c>
      <c r="G1654" s="52">
        <v>7</v>
      </c>
      <c r="H1654" s="52"/>
      <c r="I1654" s="52"/>
      <c r="J1654" s="52"/>
      <c r="K1654" s="53">
        <f t="shared" si="235"/>
        <v>1794.15</v>
      </c>
      <c r="L1654" s="53">
        <f t="shared" si="236"/>
        <v>1794.15</v>
      </c>
      <c r="M1654" s="53">
        <f>IF(E1654&gt;0,ROUND(E1654*UCO!$A$14,2),0)</f>
        <v>0</v>
      </c>
      <c r="N1654" s="53">
        <f>IF(I1654&gt;0,ROUND(I1654*Filme!$B$3,2),0)</f>
        <v>0</v>
      </c>
      <c r="O1654" s="53">
        <f t="shared" si="237"/>
        <v>1794.15</v>
      </c>
    </row>
    <row r="1655" spans="1:15">
      <c r="A1655" s="48">
        <v>30901073</v>
      </c>
      <c r="B1655" s="48" t="s">
        <v>1683</v>
      </c>
      <c r="C1655" s="49">
        <v>1</v>
      </c>
      <c r="D1655" s="50" t="s">
        <v>1151</v>
      </c>
      <c r="E1655" s="51"/>
      <c r="F1655" s="52">
        <v>3</v>
      </c>
      <c r="G1655" s="52">
        <v>8</v>
      </c>
      <c r="H1655" s="52"/>
      <c r="I1655" s="52"/>
      <c r="J1655" s="52"/>
      <c r="K1655" s="53">
        <f t="shared" si="235"/>
        <v>2957.45</v>
      </c>
      <c r="L1655" s="53">
        <f t="shared" si="236"/>
        <v>2957.45</v>
      </c>
      <c r="M1655" s="53">
        <f>IF(E1655&gt;0,ROUND(E1655*UCO!$A$14,2),0)</f>
        <v>0</v>
      </c>
      <c r="N1655" s="53">
        <f>IF(I1655&gt;0,ROUND(I1655*Filme!$B$3,2),0)</f>
        <v>0</v>
      </c>
      <c r="O1655" s="53">
        <f t="shared" si="237"/>
        <v>2957.45</v>
      </c>
    </row>
    <row r="1656" spans="1:15">
      <c r="A1656" s="48">
        <v>30901081</v>
      </c>
      <c r="B1656" s="48" t="s">
        <v>1684</v>
      </c>
      <c r="C1656" s="49">
        <v>1</v>
      </c>
      <c r="D1656" s="50" t="s">
        <v>1685</v>
      </c>
      <c r="E1656" s="51"/>
      <c r="F1656" s="52">
        <v>3</v>
      </c>
      <c r="G1656" s="52">
        <v>8</v>
      </c>
      <c r="H1656" s="52"/>
      <c r="I1656" s="52"/>
      <c r="J1656" s="52"/>
      <c r="K1656" s="53">
        <f t="shared" si="235"/>
        <v>3270.39</v>
      </c>
      <c r="L1656" s="53">
        <f t="shared" si="236"/>
        <v>3270.39</v>
      </c>
      <c r="M1656" s="53">
        <f>IF(E1656&gt;0,ROUND(E1656*UCO!$A$14,2),0)</f>
        <v>0</v>
      </c>
      <c r="N1656" s="53">
        <f>IF(I1656&gt;0,ROUND(I1656*Filme!$B$3,2),0)</f>
        <v>0</v>
      </c>
      <c r="O1656" s="53">
        <f t="shared" si="237"/>
        <v>3270.39</v>
      </c>
    </row>
    <row r="1657" spans="1:15">
      <c r="A1657" s="48">
        <v>30901090</v>
      </c>
      <c r="B1657" s="48" t="s">
        <v>1686</v>
      </c>
      <c r="C1657" s="49">
        <v>1</v>
      </c>
      <c r="D1657" s="50" t="s">
        <v>269</v>
      </c>
      <c r="E1657" s="51"/>
      <c r="F1657" s="52">
        <v>2</v>
      </c>
      <c r="G1657" s="52">
        <v>6</v>
      </c>
      <c r="H1657" s="52"/>
      <c r="I1657" s="52"/>
      <c r="J1657" s="52"/>
      <c r="K1657" s="53">
        <f t="shared" si="235"/>
        <v>3645.61</v>
      </c>
      <c r="L1657" s="53">
        <f t="shared" si="236"/>
        <v>3645.61</v>
      </c>
      <c r="M1657" s="53">
        <f>IF(E1657&gt;0,ROUND(E1657*UCO!$A$14,2),0)</f>
        <v>0</v>
      </c>
      <c r="N1657" s="53">
        <f>IF(I1657&gt;0,ROUND(I1657*Filme!$B$3,2),0)</f>
        <v>0</v>
      </c>
      <c r="O1657" s="53">
        <f t="shared" si="237"/>
        <v>3645.61</v>
      </c>
    </row>
    <row r="1658" spans="1:15">
      <c r="A1658" s="48">
        <v>30901103</v>
      </c>
      <c r="B1658" s="48" t="s">
        <v>1687</v>
      </c>
      <c r="C1658" s="49">
        <v>1</v>
      </c>
      <c r="D1658" s="50" t="s">
        <v>257</v>
      </c>
      <c r="E1658" s="51"/>
      <c r="F1658" s="52">
        <v>2</v>
      </c>
      <c r="G1658" s="52">
        <v>6</v>
      </c>
      <c r="H1658" s="52"/>
      <c r="I1658" s="52"/>
      <c r="J1658" s="52"/>
      <c r="K1658" s="53">
        <f t="shared" si="235"/>
        <v>1635.2</v>
      </c>
      <c r="L1658" s="53">
        <f t="shared" si="236"/>
        <v>1635.2</v>
      </c>
      <c r="M1658" s="53">
        <f>IF(E1658&gt;0,ROUND(E1658*UCO!$A$14,2),0)</f>
        <v>0</v>
      </c>
      <c r="N1658" s="53">
        <f>IF(I1658&gt;0,ROUND(I1658*Filme!$B$3,2),0)</f>
        <v>0</v>
      </c>
      <c r="O1658" s="53">
        <f t="shared" si="237"/>
        <v>1635.2</v>
      </c>
    </row>
    <row r="1659" spans="1:15">
      <c r="A1659" s="48">
        <v>30901111</v>
      </c>
      <c r="B1659" s="48" t="s">
        <v>1688</v>
      </c>
      <c r="C1659" s="49">
        <v>1</v>
      </c>
      <c r="D1659" s="50" t="s">
        <v>1689</v>
      </c>
      <c r="E1659" s="51"/>
      <c r="F1659" s="52">
        <v>2</v>
      </c>
      <c r="G1659" s="52">
        <v>6</v>
      </c>
      <c r="H1659" s="52"/>
      <c r="I1659" s="52"/>
      <c r="J1659" s="52"/>
      <c r="K1659" s="53">
        <f t="shared" si="235"/>
        <v>3965.11</v>
      </c>
      <c r="L1659" s="53">
        <f t="shared" si="236"/>
        <v>3965.11</v>
      </c>
      <c r="M1659" s="53">
        <f>IF(E1659&gt;0,ROUND(E1659*UCO!$A$14,2),0)</f>
        <v>0</v>
      </c>
      <c r="N1659" s="53">
        <f>IF(I1659&gt;0,ROUND(I1659*Filme!$B$3,2),0)</f>
        <v>0</v>
      </c>
      <c r="O1659" s="53">
        <f t="shared" si="237"/>
        <v>3965.11</v>
      </c>
    </row>
    <row r="1660" spans="1:15" ht="24.75" customHeight="1">
      <c r="A1660" s="131" t="s">
        <v>1690</v>
      </c>
      <c r="B1660" s="132"/>
      <c r="C1660" s="132"/>
      <c r="D1660" s="132"/>
      <c r="E1660" s="132"/>
      <c r="F1660" s="132"/>
      <c r="G1660" s="132"/>
      <c r="H1660" s="132"/>
      <c r="I1660" s="132"/>
      <c r="J1660" s="132"/>
      <c r="K1660" s="132"/>
      <c r="L1660" s="132"/>
      <c r="M1660" s="132"/>
      <c r="N1660" s="132"/>
      <c r="O1660" s="132"/>
    </row>
    <row r="1661" spans="1:15">
      <c r="A1661" s="48">
        <v>30902010</v>
      </c>
      <c r="B1661" s="48" t="s">
        <v>1691</v>
      </c>
      <c r="C1661" s="49">
        <v>1</v>
      </c>
      <c r="D1661" s="50" t="s">
        <v>1685</v>
      </c>
      <c r="E1661" s="51"/>
      <c r="F1661" s="52">
        <v>2</v>
      </c>
      <c r="G1661" s="52">
        <v>6</v>
      </c>
      <c r="H1661" s="52"/>
      <c r="I1661" s="52"/>
      <c r="J1661" s="52"/>
      <c r="K1661" s="53">
        <f>VLOOKUP(D1661,Porte2026Geral,24,FALSE)</f>
        <v>3270.39</v>
      </c>
      <c r="L1661" s="53">
        <f>ROUND(C1661*K1661,2)</f>
        <v>3270.39</v>
      </c>
      <c r="M1661" s="53">
        <f>IF(E1661&gt;0,ROUND(E1661*UCO!$A$14,2),0)</f>
        <v>0</v>
      </c>
      <c r="N1661" s="53">
        <f>IF(I1661&gt;0,ROUND(I1661*Filme!$B$3,2),0)</f>
        <v>0</v>
      </c>
      <c r="O1661" s="53">
        <f>ROUND(L1661+M1661+N1661,2)</f>
        <v>3270.39</v>
      </c>
    </row>
    <row r="1662" spans="1:15">
      <c r="A1662" s="48">
        <v>30902029</v>
      </c>
      <c r="B1662" s="48" t="s">
        <v>1692</v>
      </c>
      <c r="C1662" s="49">
        <v>1</v>
      </c>
      <c r="D1662" s="50" t="s">
        <v>269</v>
      </c>
      <c r="E1662" s="51"/>
      <c r="F1662" s="52">
        <v>3</v>
      </c>
      <c r="G1662" s="52">
        <v>8</v>
      </c>
      <c r="H1662" s="52"/>
      <c r="I1662" s="52"/>
      <c r="J1662" s="52"/>
      <c r="K1662" s="53">
        <f>VLOOKUP(D1662,Porte2026Geral,24,FALSE)</f>
        <v>3645.61</v>
      </c>
      <c r="L1662" s="53">
        <f>ROUND(C1662*K1662,2)</f>
        <v>3645.61</v>
      </c>
      <c r="M1662" s="53">
        <f>IF(E1662&gt;0,ROUND(E1662*UCO!$A$14,2),0)</f>
        <v>0</v>
      </c>
      <c r="N1662" s="53">
        <f>IF(I1662&gt;0,ROUND(I1662*Filme!$B$3,2),0)</f>
        <v>0</v>
      </c>
      <c r="O1662" s="53">
        <f>ROUND(L1662+M1662+N1662,2)</f>
        <v>3645.61</v>
      </c>
    </row>
    <row r="1663" spans="1:15">
      <c r="A1663" s="48">
        <v>30902037</v>
      </c>
      <c r="B1663" s="48" t="s">
        <v>1693</v>
      </c>
      <c r="C1663" s="49">
        <v>1</v>
      </c>
      <c r="D1663" s="50" t="s">
        <v>999</v>
      </c>
      <c r="E1663" s="51"/>
      <c r="F1663" s="52">
        <v>2</v>
      </c>
      <c r="G1663" s="52">
        <v>6</v>
      </c>
      <c r="H1663" s="52"/>
      <c r="I1663" s="52"/>
      <c r="J1663" s="52"/>
      <c r="K1663" s="53">
        <f>VLOOKUP(D1663,Porte2026Geral,24,FALSE)</f>
        <v>2695.3</v>
      </c>
      <c r="L1663" s="53">
        <f>ROUND(C1663*K1663,2)</f>
        <v>2695.3</v>
      </c>
      <c r="M1663" s="53">
        <f>IF(E1663&gt;0,ROUND(E1663*UCO!$A$14,2),0)</f>
        <v>0</v>
      </c>
      <c r="N1663" s="53">
        <f>IF(I1663&gt;0,ROUND(I1663*Filme!$B$3,2),0)</f>
        <v>0</v>
      </c>
      <c r="O1663" s="53">
        <f>ROUND(L1663+M1663+N1663,2)</f>
        <v>2695.3</v>
      </c>
    </row>
    <row r="1664" spans="1:15">
      <c r="A1664" s="48">
        <v>30902045</v>
      </c>
      <c r="B1664" s="48" t="s">
        <v>1694</v>
      </c>
      <c r="C1664" s="49">
        <v>1</v>
      </c>
      <c r="D1664" s="50" t="s">
        <v>1685</v>
      </c>
      <c r="E1664" s="51"/>
      <c r="F1664" s="52">
        <v>2</v>
      </c>
      <c r="G1664" s="52">
        <v>6</v>
      </c>
      <c r="H1664" s="52"/>
      <c r="I1664" s="52"/>
      <c r="J1664" s="52"/>
      <c r="K1664" s="53">
        <f>VLOOKUP(D1664,Porte2026Geral,24,FALSE)</f>
        <v>3270.39</v>
      </c>
      <c r="L1664" s="53">
        <f>ROUND(C1664*K1664,2)</f>
        <v>3270.39</v>
      </c>
      <c r="M1664" s="53">
        <f>IF(E1664&gt;0,ROUND(E1664*UCO!$A$14,2),0)</f>
        <v>0</v>
      </c>
      <c r="N1664" s="53">
        <f>IF(I1664&gt;0,ROUND(I1664*Filme!$B$3,2),0)</f>
        <v>0</v>
      </c>
      <c r="O1664" s="53">
        <f>ROUND(L1664+M1664+N1664,2)</f>
        <v>3270.39</v>
      </c>
    </row>
    <row r="1665" spans="1:15">
      <c r="A1665" s="48">
        <v>30902053</v>
      </c>
      <c r="B1665" s="48" t="s">
        <v>1695</v>
      </c>
      <c r="C1665" s="49">
        <v>1</v>
      </c>
      <c r="D1665" s="50" t="s">
        <v>1151</v>
      </c>
      <c r="E1665" s="51"/>
      <c r="F1665" s="52">
        <v>3</v>
      </c>
      <c r="G1665" s="52">
        <v>7</v>
      </c>
      <c r="H1665" s="52"/>
      <c r="I1665" s="52"/>
      <c r="J1665" s="52"/>
      <c r="K1665" s="53">
        <f>VLOOKUP(D1665,Porte2026Geral,24,FALSE)</f>
        <v>2957.45</v>
      </c>
      <c r="L1665" s="53">
        <f>ROUND(C1665*K1665,2)</f>
        <v>2957.45</v>
      </c>
      <c r="M1665" s="53">
        <f>IF(E1665&gt;0,ROUND(E1665*UCO!$A$14,2),0)</f>
        <v>0</v>
      </c>
      <c r="N1665" s="53">
        <f>IF(I1665&gt;0,ROUND(I1665*Filme!$B$3,2),0)</f>
        <v>0</v>
      </c>
      <c r="O1665" s="53">
        <f>ROUND(L1665+M1665+N1665,2)</f>
        <v>2957.45</v>
      </c>
    </row>
    <row r="1666" spans="1:15" ht="30.75" customHeight="1">
      <c r="A1666" s="131" t="s">
        <v>1696</v>
      </c>
      <c r="B1666" s="132"/>
      <c r="C1666" s="132"/>
      <c r="D1666" s="132"/>
      <c r="E1666" s="132"/>
      <c r="F1666" s="132"/>
      <c r="G1666" s="132"/>
      <c r="H1666" s="132"/>
      <c r="I1666" s="132"/>
      <c r="J1666" s="132"/>
      <c r="K1666" s="132"/>
      <c r="L1666" s="132"/>
      <c r="M1666" s="132"/>
      <c r="N1666" s="132"/>
      <c r="O1666" s="132"/>
    </row>
    <row r="1667" spans="1:15">
      <c r="A1667" s="48">
        <v>30903017</v>
      </c>
      <c r="B1667" s="48" t="s">
        <v>1697</v>
      </c>
      <c r="C1667" s="49">
        <v>1</v>
      </c>
      <c r="D1667" s="50" t="s">
        <v>1685</v>
      </c>
      <c r="E1667" s="51"/>
      <c r="F1667" s="52">
        <v>2</v>
      </c>
      <c r="G1667" s="52">
        <v>6</v>
      </c>
      <c r="H1667" s="52"/>
      <c r="I1667" s="52"/>
      <c r="J1667" s="52"/>
      <c r="K1667" s="53">
        <f>VLOOKUP(D1667,Porte2026Geral,24,FALSE)</f>
        <v>3270.39</v>
      </c>
      <c r="L1667" s="53">
        <f>ROUND(C1667*K1667,2)</f>
        <v>3270.39</v>
      </c>
      <c r="M1667" s="53">
        <f>IF(E1667&gt;0,ROUND(E1667*UCO!$A$14,2),0)</f>
        <v>0</v>
      </c>
      <c r="N1667" s="53">
        <f>IF(I1667&gt;0,ROUND(I1667*Filme!$B$3,2),0)</f>
        <v>0</v>
      </c>
      <c r="O1667" s="53">
        <f>ROUND(L1667+M1667+N1667,2)</f>
        <v>3270.39</v>
      </c>
    </row>
    <row r="1668" spans="1:15">
      <c r="A1668" s="48">
        <v>30903025</v>
      </c>
      <c r="B1668" s="48" t="s">
        <v>1698</v>
      </c>
      <c r="C1668" s="49">
        <v>1</v>
      </c>
      <c r="D1668" s="50" t="s">
        <v>1685</v>
      </c>
      <c r="E1668" s="51"/>
      <c r="F1668" s="52">
        <v>3</v>
      </c>
      <c r="G1668" s="52">
        <v>7</v>
      </c>
      <c r="H1668" s="52"/>
      <c r="I1668" s="52"/>
      <c r="J1668" s="52"/>
      <c r="K1668" s="53">
        <f>VLOOKUP(D1668,Porte2026Geral,24,FALSE)</f>
        <v>3270.39</v>
      </c>
      <c r="L1668" s="53">
        <f>ROUND(C1668*K1668,2)</f>
        <v>3270.39</v>
      </c>
      <c r="M1668" s="53">
        <f>IF(E1668&gt;0,ROUND(E1668*UCO!$A$14,2),0)</f>
        <v>0</v>
      </c>
      <c r="N1668" s="53">
        <f>IF(I1668&gt;0,ROUND(I1668*Filme!$B$3,2),0)</f>
        <v>0</v>
      </c>
      <c r="O1668" s="53">
        <f>ROUND(L1668+M1668+N1668,2)</f>
        <v>3270.39</v>
      </c>
    </row>
    <row r="1669" spans="1:15">
      <c r="A1669" s="48">
        <v>30903033</v>
      </c>
      <c r="B1669" s="48" t="s">
        <v>1699</v>
      </c>
      <c r="C1669" s="49">
        <v>1</v>
      </c>
      <c r="D1669" s="50" t="s">
        <v>269</v>
      </c>
      <c r="E1669" s="51"/>
      <c r="F1669" s="52">
        <v>3</v>
      </c>
      <c r="G1669" s="52">
        <v>8</v>
      </c>
      <c r="H1669" s="52"/>
      <c r="I1669" s="52"/>
      <c r="J1669" s="52"/>
      <c r="K1669" s="53">
        <f>VLOOKUP(D1669,Porte2026Geral,24,FALSE)</f>
        <v>3645.61</v>
      </c>
      <c r="L1669" s="53">
        <f>ROUND(C1669*K1669,2)</f>
        <v>3645.61</v>
      </c>
      <c r="M1669" s="53">
        <f>IF(E1669&gt;0,ROUND(E1669*UCO!$A$14,2),0)</f>
        <v>0</v>
      </c>
      <c r="N1669" s="53">
        <f>IF(I1669&gt;0,ROUND(I1669*Filme!$B$3,2),0)</f>
        <v>0</v>
      </c>
      <c r="O1669" s="53">
        <f>ROUND(L1669+M1669+N1669,2)</f>
        <v>3645.61</v>
      </c>
    </row>
    <row r="1670" spans="1:15">
      <c r="A1670" s="48">
        <v>30903041</v>
      </c>
      <c r="B1670" s="48" t="s">
        <v>1700</v>
      </c>
      <c r="C1670" s="49">
        <v>1</v>
      </c>
      <c r="D1670" s="50" t="s">
        <v>1685</v>
      </c>
      <c r="E1670" s="51"/>
      <c r="F1670" s="52">
        <v>3</v>
      </c>
      <c r="G1670" s="52">
        <v>7</v>
      </c>
      <c r="H1670" s="52"/>
      <c r="I1670" s="52"/>
      <c r="J1670" s="52"/>
      <c r="K1670" s="53">
        <f>VLOOKUP(D1670,Porte2026Geral,24,FALSE)</f>
        <v>3270.39</v>
      </c>
      <c r="L1670" s="53">
        <f>ROUND(C1670*K1670,2)</f>
        <v>3270.39</v>
      </c>
      <c r="M1670" s="53">
        <f>IF(E1670&gt;0,ROUND(E1670*UCO!$A$14,2),0)</f>
        <v>0</v>
      </c>
      <c r="N1670" s="53">
        <f>IF(I1670&gt;0,ROUND(I1670*Filme!$B$3,2),0)</f>
        <v>0</v>
      </c>
      <c r="O1670" s="53">
        <f>ROUND(L1670+M1670+N1670,2)</f>
        <v>3270.39</v>
      </c>
    </row>
    <row r="1671" spans="1:15" ht="30" customHeight="1">
      <c r="A1671" s="131" t="s">
        <v>1701</v>
      </c>
      <c r="B1671" s="132"/>
      <c r="C1671" s="132"/>
      <c r="D1671" s="132"/>
      <c r="E1671" s="132"/>
      <c r="F1671" s="132"/>
      <c r="G1671" s="132"/>
      <c r="H1671" s="132"/>
      <c r="I1671" s="132"/>
      <c r="J1671" s="132"/>
      <c r="K1671" s="132"/>
      <c r="L1671" s="132"/>
      <c r="M1671" s="132"/>
      <c r="N1671" s="132"/>
      <c r="O1671" s="132"/>
    </row>
    <row r="1672" spans="1:15">
      <c r="A1672" s="48">
        <v>30904013</v>
      </c>
      <c r="B1672" s="48" t="s">
        <v>1702</v>
      </c>
      <c r="C1672" s="49">
        <v>1</v>
      </c>
      <c r="D1672" s="50" t="s">
        <v>137</v>
      </c>
      <c r="E1672" s="51"/>
      <c r="F1672" s="52"/>
      <c r="G1672" s="52">
        <v>0</v>
      </c>
      <c r="H1672" s="52"/>
      <c r="I1672" s="52"/>
      <c r="J1672" s="52"/>
      <c r="K1672" s="53">
        <f t="shared" ref="K1672:K1682" si="238">VLOOKUP(D1672,Porte2026Geral,24,FALSE)</f>
        <v>104.87</v>
      </c>
      <c r="L1672" s="53">
        <f t="shared" ref="L1672:L1682" si="239">ROUND(C1672*K1672,2)</f>
        <v>104.87</v>
      </c>
      <c r="M1672" s="53">
        <f>IF(E1672&gt;0,ROUND(E1672*UCO!$A$14,2),0)</f>
        <v>0</v>
      </c>
      <c r="N1672" s="53">
        <f>IF(I1672&gt;0,ROUND(I1672*Filme!$B$3,2),0)</f>
        <v>0</v>
      </c>
      <c r="O1672" s="53">
        <f t="shared" ref="O1672:O1681" si="240">ROUND(L1672+M1672+N1672,2)</f>
        <v>104.87</v>
      </c>
    </row>
    <row r="1673" spans="1:15">
      <c r="A1673" s="48">
        <v>30904021</v>
      </c>
      <c r="B1673" s="48" t="s">
        <v>1703</v>
      </c>
      <c r="C1673" s="49">
        <v>1</v>
      </c>
      <c r="D1673" s="50" t="s">
        <v>959</v>
      </c>
      <c r="E1673" s="51"/>
      <c r="F1673" s="52">
        <v>2</v>
      </c>
      <c r="G1673" s="52">
        <v>5</v>
      </c>
      <c r="H1673" s="52"/>
      <c r="I1673" s="52"/>
      <c r="J1673" s="52"/>
      <c r="K1673" s="53">
        <f t="shared" si="238"/>
        <v>1859.66</v>
      </c>
      <c r="L1673" s="53">
        <f t="shared" si="239"/>
        <v>1859.66</v>
      </c>
      <c r="M1673" s="53">
        <f>IF(E1673&gt;0,ROUND(E1673*UCO!$A$14,2),0)</f>
        <v>0</v>
      </c>
      <c r="N1673" s="53">
        <f>IF(I1673&gt;0,ROUND(I1673*Filme!$B$3,2),0)</f>
        <v>0</v>
      </c>
      <c r="O1673" s="53">
        <f t="shared" si="240"/>
        <v>1859.66</v>
      </c>
    </row>
    <row r="1674" spans="1:15">
      <c r="A1674" s="48">
        <v>30904064</v>
      </c>
      <c r="B1674" s="48" t="s">
        <v>1704</v>
      </c>
      <c r="C1674" s="49">
        <v>1</v>
      </c>
      <c r="D1674" s="50" t="s">
        <v>959</v>
      </c>
      <c r="E1674" s="51"/>
      <c r="F1674" s="52">
        <v>1</v>
      </c>
      <c r="G1674" s="52">
        <v>3</v>
      </c>
      <c r="H1674" s="52"/>
      <c r="I1674" s="52"/>
      <c r="J1674" s="52"/>
      <c r="K1674" s="53">
        <f t="shared" si="238"/>
        <v>1859.66</v>
      </c>
      <c r="L1674" s="53">
        <f t="shared" si="239"/>
        <v>1859.66</v>
      </c>
      <c r="M1674" s="53">
        <f>IF(E1674&gt;0,ROUND(E1674*UCO!$A$14,2),0)</f>
        <v>0</v>
      </c>
      <c r="N1674" s="53">
        <f>IF(I1674&gt;0,ROUND(I1674*Filme!$B$3,2),0)</f>
        <v>0</v>
      </c>
      <c r="O1674" s="53">
        <f t="shared" si="240"/>
        <v>1859.66</v>
      </c>
    </row>
    <row r="1675" spans="1:15">
      <c r="A1675" s="48">
        <v>30904080</v>
      </c>
      <c r="B1675" s="48" t="s">
        <v>1705</v>
      </c>
      <c r="C1675" s="49">
        <v>1</v>
      </c>
      <c r="D1675" s="50" t="s">
        <v>333</v>
      </c>
      <c r="E1675" s="51"/>
      <c r="F1675" s="52">
        <v>1</v>
      </c>
      <c r="G1675" s="52">
        <v>3</v>
      </c>
      <c r="H1675" s="52"/>
      <c r="I1675" s="52"/>
      <c r="J1675" s="52"/>
      <c r="K1675" s="53">
        <f t="shared" si="238"/>
        <v>417.82</v>
      </c>
      <c r="L1675" s="53">
        <f t="shared" si="239"/>
        <v>417.82</v>
      </c>
      <c r="M1675" s="53">
        <f>IF(E1675&gt;0,ROUND(E1675*UCO!$A$14,2),0)</f>
        <v>0</v>
      </c>
      <c r="N1675" s="53">
        <f>IF(I1675&gt;0,ROUND(I1675*Filme!$B$3,2),0)</f>
        <v>0</v>
      </c>
      <c r="O1675" s="53">
        <f t="shared" si="240"/>
        <v>417.82</v>
      </c>
    </row>
    <row r="1676" spans="1:15">
      <c r="A1676" s="48">
        <v>30904099</v>
      </c>
      <c r="B1676" s="48" t="s">
        <v>1706</v>
      </c>
      <c r="C1676" s="49">
        <v>1</v>
      </c>
      <c r="D1676" s="50" t="s">
        <v>366</v>
      </c>
      <c r="E1676" s="51"/>
      <c r="F1676" s="52"/>
      <c r="G1676" s="52">
        <v>3</v>
      </c>
      <c r="H1676" s="52"/>
      <c r="I1676" s="52"/>
      <c r="J1676" s="52"/>
      <c r="K1676" s="53">
        <f t="shared" si="238"/>
        <v>383.42</v>
      </c>
      <c r="L1676" s="53">
        <f t="shared" si="239"/>
        <v>383.42</v>
      </c>
      <c r="M1676" s="53">
        <f>IF(E1676&gt;0,ROUND(E1676*UCO!$A$14,2),0)</f>
        <v>0</v>
      </c>
      <c r="N1676" s="53">
        <f>IF(I1676&gt;0,ROUND(I1676*Filme!$B$3,2),0)</f>
        <v>0</v>
      </c>
      <c r="O1676" s="53">
        <f t="shared" si="240"/>
        <v>383.42</v>
      </c>
    </row>
    <row r="1677" spans="1:15">
      <c r="A1677" s="48">
        <v>30904102</v>
      </c>
      <c r="B1677" s="48" t="s">
        <v>1707</v>
      </c>
      <c r="C1677" s="49">
        <v>1</v>
      </c>
      <c r="D1677" s="50" t="s">
        <v>259</v>
      </c>
      <c r="E1677" s="51"/>
      <c r="F1677" s="52">
        <v>1</v>
      </c>
      <c r="G1677" s="52">
        <v>3</v>
      </c>
      <c r="H1677" s="52"/>
      <c r="I1677" s="52"/>
      <c r="J1677" s="52"/>
      <c r="K1677" s="53">
        <f t="shared" si="238"/>
        <v>852.02</v>
      </c>
      <c r="L1677" s="53">
        <f t="shared" si="239"/>
        <v>852.02</v>
      </c>
      <c r="M1677" s="53">
        <f>IF(E1677&gt;0,ROUND(E1677*UCO!$A$14,2),0)</f>
        <v>0</v>
      </c>
      <c r="N1677" s="53">
        <f>IF(I1677&gt;0,ROUND(I1677*Filme!$B$3,2),0)</f>
        <v>0</v>
      </c>
      <c r="O1677" s="53">
        <f t="shared" si="240"/>
        <v>852.02</v>
      </c>
    </row>
    <row r="1678" spans="1:15">
      <c r="A1678" s="48">
        <v>30904110</v>
      </c>
      <c r="B1678" s="48" t="s">
        <v>1708</v>
      </c>
      <c r="C1678" s="49">
        <v>1</v>
      </c>
      <c r="D1678" s="50" t="s">
        <v>382</v>
      </c>
      <c r="E1678" s="51"/>
      <c r="F1678" s="52">
        <v>1</v>
      </c>
      <c r="G1678" s="52">
        <v>3</v>
      </c>
      <c r="H1678" s="52"/>
      <c r="I1678" s="52"/>
      <c r="J1678" s="52"/>
      <c r="K1678" s="53">
        <f t="shared" si="238"/>
        <v>766.81</v>
      </c>
      <c r="L1678" s="53">
        <f t="shared" si="239"/>
        <v>766.81</v>
      </c>
      <c r="M1678" s="53">
        <f>IF(E1678&gt;0,ROUND(E1678*UCO!$A$14,2),0)</f>
        <v>0</v>
      </c>
      <c r="N1678" s="53">
        <f>IF(I1678&gt;0,ROUND(I1678*Filme!$B$3,2),0)</f>
        <v>0</v>
      </c>
      <c r="O1678" s="53">
        <f t="shared" si="240"/>
        <v>766.81</v>
      </c>
    </row>
    <row r="1679" spans="1:15">
      <c r="A1679" s="48">
        <v>30904129</v>
      </c>
      <c r="B1679" s="48" t="s">
        <v>1709</v>
      </c>
      <c r="C1679" s="49">
        <v>1</v>
      </c>
      <c r="D1679" s="50" t="s">
        <v>333</v>
      </c>
      <c r="E1679" s="51"/>
      <c r="F1679" s="52">
        <v>1</v>
      </c>
      <c r="G1679" s="52">
        <v>3</v>
      </c>
      <c r="H1679" s="52"/>
      <c r="I1679" s="52"/>
      <c r="J1679" s="52"/>
      <c r="K1679" s="53">
        <f t="shared" si="238"/>
        <v>417.82</v>
      </c>
      <c r="L1679" s="53">
        <f t="shared" si="239"/>
        <v>417.82</v>
      </c>
      <c r="M1679" s="53">
        <f>IF(E1679&gt;0,ROUND(E1679*UCO!$A$14,2),0)</f>
        <v>0</v>
      </c>
      <c r="N1679" s="53">
        <f>IF(I1679&gt;0,ROUND(I1679*Filme!$B$3,2),0)</f>
        <v>0</v>
      </c>
      <c r="O1679" s="53">
        <f t="shared" si="240"/>
        <v>417.82</v>
      </c>
    </row>
    <row r="1680" spans="1:15">
      <c r="A1680" s="48">
        <v>30904137</v>
      </c>
      <c r="B1680" s="48" t="s">
        <v>1710</v>
      </c>
      <c r="C1680" s="49">
        <v>1</v>
      </c>
      <c r="D1680" s="50" t="s">
        <v>259</v>
      </c>
      <c r="E1680" s="51"/>
      <c r="F1680" s="52">
        <v>1</v>
      </c>
      <c r="G1680" s="52">
        <v>3</v>
      </c>
      <c r="H1680" s="52"/>
      <c r="I1680" s="52"/>
      <c r="J1680" s="52"/>
      <c r="K1680" s="53">
        <f t="shared" si="238"/>
        <v>852.02</v>
      </c>
      <c r="L1680" s="53">
        <f t="shared" si="239"/>
        <v>852.02</v>
      </c>
      <c r="M1680" s="53">
        <f>IF(E1680&gt;0,ROUND(E1680*UCO!$A$14,2),0)</f>
        <v>0</v>
      </c>
      <c r="N1680" s="53">
        <f>IF(I1680&gt;0,ROUND(I1680*Filme!$B$3,2),0)</f>
        <v>0</v>
      </c>
      <c r="O1680" s="53">
        <f t="shared" si="240"/>
        <v>852.02</v>
      </c>
    </row>
    <row r="1681" spans="1:15">
      <c r="A1681" s="48">
        <v>30904145</v>
      </c>
      <c r="B1681" s="48" t="s">
        <v>1711</v>
      </c>
      <c r="C1681" s="49">
        <v>1</v>
      </c>
      <c r="D1681" s="50" t="s">
        <v>433</v>
      </c>
      <c r="E1681" s="51"/>
      <c r="F1681" s="52">
        <v>1</v>
      </c>
      <c r="G1681" s="52">
        <v>3</v>
      </c>
      <c r="H1681" s="52"/>
      <c r="I1681" s="52"/>
      <c r="J1681" s="52"/>
      <c r="K1681" s="53">
        <f t="shared" si="238"/>
        <v>1269.81</v>
      </c>
      <c r="L1681" s="53">
        <f t="shared" si="239"/>
        <v>1269.81</v>
      </c>
      <c r="M1681" s="53">
        <f>IF(E1681&gt;0,ROUND(E1681*UCO!$A$14,2),0)</f>
        <v>0</v>
      </c>
      <c r="N1681" s="53">
        <f>IF(I1681&gt;0,ROUND(I1681*Filme!$B$3,2),0)</f>
        <v>0</v>
      </c>
      <c r="O1681" s="53">
        <f t="shared" si="240"/>
        <v>1269.81</v>
      </c>
    </row>
    <row r="1682" spans="1:15" ht="22.5">
      <c r="A1682" s="48">
        <v>30904153</v>
      </c>
      <c r="B1682" s="48" t="s">
        <v>1712</v>
      </c>
      <c r="C1682" s="49">
        <v>1</v>
      </c>
      <c r="D1682" s="50" t="s">
        <v>469</v>
      </c>
      <c r="E1682" s="51"/>
      <c r="F1682" s="52">
        <v>2</v>
      </c>
      <c r="G1682" s="52">
        <v>5</v>
      </c>
      <c r="H1682" s="52"/>
      <c r="I1682" s="52"/>
      <c r="J1682" s="52"/>
      <c r="K1682" s="53">
        <f t="shared" si="238"/>
        <v>1491.02</v>
      </c>
      <c r="L1682" s="53">
        <f t="shared" si="239"/>
        <v>1491.02</v>
      </c>
      <c r="M1682" s="53"/>
      <c r="N1682" s="53"/>
      <c r="O1682" s="117">
        <v>1491.02</v>
      </c>
    </row>
    <row r="1683" spans="1:15" ht="26.25" customHeight="1">
      <c r="A1683" s="131" t="s">
        <v>1713</v>
      </c>
      <c r="B1683" s="132"/>
      <c r="C1683" s="132"/>
      <c r="D1683" s="132"/>
      <c r="E1683" s="132"/>
      <c r="F1683" s="132"/>
      <c r="G1683" s="132"/>
      <c r="H1683" s="132"/>
      <c r="I1683" s="132"/>
      <c r="J1683" s="132"/>
      <c r="K1683" s="132"/>
      <c r="L1683" s="132"/>
      <c r="M1683" s="132"/>
      <c r="N1683" s="132"/>
      <c r="O1683" s="132"/>
    </row>
    <row r="1684" spans="1:15">
      <c r="A1684" s="48">
        <v>30905010</v>
      </c>
      <c r="B1684" s="48" t="s">
        <v>1714</v>
      </c>
      <c r="C1684" s="49">
        <v>1</v>
      </c>
      <c r="D1684" s="50" t="s">
        <v>368</v>
      </c>
      <c r="E1684" s="51"/>
      <c r="F1684" s="52">
        <v>1</v>
      </c>
      <c r="G1684" s="52">
        <v>4</v>
      </c>
      <c r="H1684" s="52"/>
      <c r="I1684" s="52"/>
      <c r="J1684" s="52"/>
      <c r="K1684" s="53">
        <f t="shared" ref="K1684:K1689" si="241">VLOOKUP(D1684,Porte2026Geral,24,FALSE)</f>
        <v>334.24</v>
      </c>
      <c r="L1684" s="53">
        <f t="shared" ref="L1684:L1689" si="242">ROUND(C1684*K1684,2)</f>
        <v>334.24</v>
      </c>
      <c r="M1684" s="53">
        <f>IF(E1684&gt;0,ROUND(E1684*UCO!$A$14,2),0)</f>
        <v>0</v>
      </c>
      <c r="N1684" s="53">
        <f>IF(I1684&gt;0,ROUND(I1684*Filme!$B$3,2),0)</f>
        <v>0</v>
      </c>
      <c r="O1684" s="53">
        <f t="shared" ref="O1684:O1689" si="243">ROUND(L1684+M1684+N1684,2)</f>
        <v>334.24</v>
      </c>
    </row>
    <row r="1685" spans="1:15">
      <c r="A1685" s="48">
        <v>30905028</v>
      </c>
      <c r="B1685" s="48" t="s">
        <v>1715</v>
      </c>
      <c r="C1685" s="49">
        <v>1</v>
      </c>
      <c r="D1685" s="50" t="s">
        <v>446</v>
      </c>
      <c r="E1685" s="51"/>
      <c r="F1685" s="52">
        <v>2</v>
      </c>
      <c r="G1685" s="52">
        <v>5</v>
      </c>
      <c r="H1685" s="52"/>
      <c r="I1685" s="52"/>
      <c r="J1685" s="52"/>
      <c r="K1685" s="53">
        <f t="shared" si="241"/>
        <v>1171.51</v>
      </c>
      <c r="L1685" s="53">
        <f t="shared" si="242"/>
        <v>1171.51</v>
      </c>
      <c r="M1685" s="53">
        <f>IF(E1685&gt;0,ROUND(E1685*UCO!$A$14,2),0)</f>
        <v>0</v>
      </c>
      <c r="N1685" s="53">
        <f>IF(I1685&gt;0,ROUND(I1685*Filme!$B$3,2),0)</f>
        <v>0</v>
      </c>
      <c r="O1685" s="53">
        <f t="shared" si="243"/>
        <v>1171.51</v>
      </c>
    </row>
    <row r="1686" spans="1:15">
      <c r="A1686" s="48">
        <v>30905036</v>
      </c>
      <c r="B1686" s="48" t="s">
        <v>1716</v>
      </c>
      <c r="C1686" s="49">
        <v>1</v>
      </c>
      <c r="D1686" s="50" t="s">
        <v>382</v>
      </c>
      <c r="E1686" s="51"/>
      <c r="F1686" s="52">
        <v>2</v>
      </c>
      <c r="G1686" s="52">
        <v>6</v>
      </c>
      <c r="H1686" s="52"/>
      <c r="I1686" s="52"/>
      <c r="J1686" s="52"/>
      <c r="K1686" s="53">
        <f t="shared" si="241"/>
        <v>766.81</v>
      </c>
      <c r="L1686" s="53">
        <f t="shared" si="242"/>
        <v>766.81</v>
      </c>
      <c r="M1686" s="53">
        <f>IF(E1686&gt;0,ROUND(E1686*UCO!$A$14,2),0)</f>
        <v>0</v>
      </c>
      <c r="N1686" s="53">
        <f>IF(I1686&gt;0,ROUND(I1686*Filme!$B$3,2),0)</f>
        <v>0</v>
      </c>
      <c r="O1686" s="53">
        <f t="shared" si="243"/>
        <v>766.81</v>
      </c>
    </row>
    <row r="1687" spans="1:15">
      <c r="A1687" s="48">
        <v>30905044</v>
      </c>
      <c r="B1687" s="48" t="s">
        <v>1717</v>
      </c>
      <c r="C1687" s="49">
        <v>1</v>
      </c>
      <c r="D1687" s="50" t="s">
        <v>382</v>
      </c>
      <c r="E1687" s="51"/>
      <c r="F1687" s="52">
        <v>2</v>
      </c>
      <c r="G1687" s="52">
        <v>7</v>
      </c>
      <c r="H1687" s="52"/>
      <c r="I1687" s="52"/>
      <c r="J1687" s="52"/>
      <c r="K1687" s="53">
        <f t="shared" si="241"/>
        <v>766.81</v>
      </c>
      <c r="L1687" s="53">
        <f t="shared" si="242"/>
        <v>766.81</v>
      </c>
      <c r="M1687" s="53">
        <f>IF(E1687&gt;0,ROUND(E1687*UCO!$A$14,2),0)</f>
        <v>0</v>
      </c>
      <c r="N1687" s="53">
        <f>IF(I1687&gt;0,ROUND(I1687*Filme!$B$3,2),0)</f>
        <v>0</v>
      </c>
      <c r="O1687" s="53">
        <f t="shared" si="243"/>
        <v>766.81</v>
      </c>
    </row>
    <row r="1688" spans="1:15">
      <c r="A1688" s="48">
        <v>30905052</v>
      </c>
      <c r="B1688" s="48" t="s">
        <v>1718</v>
      </c>
      <c r="C1688" s="49">
        <v>1</v>
      </c>
      <c r="D1688" s="50" t="s">
        <v>469</v>
      </c>
      <c r="E1688" s="51"/>
      <c r="F1688" s="52">
        <v>2</v>
      </c>
      <c r="G1688" s="52">
        <v>6</v>
      </c>
      <c r="H1688" s="52"/>
      <c r="I1688" s="52"/>
      <c r="J1688" s="52"/>
      <c r="K1688" s="53">
        <f t="shared" si="241"/>
        <v>1491.02</v>
      </c>
      <c r="L1688" s="53">
        <f t="shared" si="242"/>
        <v>1491.02</v>
      </c>
      <c r="M1688" s="53">
        <f>IF(E1688&gt;0,ROUND(E1688*UCO!$A$14,2),0)</f>
        <v>0</v>
      </c>
      <c r="N1688" s="53">
        <f>IF(I1688&gt;0,ROUND(I1688*Filme!$B$3,2),0)</f>
        <v>0</v>
      </c>
      <c r="O1688" s="53">
        <f t="shared" si="243"/>
        <v>1491.02</v>
      </c>
    </row>
    <row r="1689" spans="1:15">
      <c r="A1689" s="48">
        <v>30905060</v>
      </c>
      <c r="B1689" s="48" t="s">
        <v>1719</v>
      </c>
      <c r="C1689" s="49">
        <v>1</v>
      </c>
      <c r="D1689" s="50" t="s">
        <v>382</v>
      </c>
      <c r="E1689" s="51"/>
      <c r="F1689" s="52"/>
      <c r="G1689" s="52">
        <v>0</v>
      </c>
      <c r="H1689" s="52"/>
      <c r="I1689" s="52"/>
      <c r="J1689" s="52"/>
      <c r="K1689" s="53">
        <f t="shared" si="241"/>
        <v>766.81</v>
      </c>
      <c r="L1689" s="53">
        <f t="shared" si="242"/>
        <v>766.81</v>
      </c>
      <c r="M1689" s="53">
        <f>IF(E1689&gt;0,ROUND(E1689*UCO!$A$14,2),0)</f>
        <v>0</v>
      </c>
      <c r="N1689" s="53">
        <f>IF(I1689&gt;0,ROUND(I1689*Filme!$B$3,2),0)</f>
        <v>0</v>
      </c>
      <c r="O1689" s="53">
        <f t="shared" si="243"/>
        <v>766.81</v>
      </c>
    </row>
    <row r="1690" spans="1:15" ht="35.25" customHeight="1">
      <c r="A1690" s="131" t="s">
        <v>1720</v>
      </c>
      <c r="B1690" s="132"/>
      <c r="C1690" s="132"/>
      <c r="D1690" s="132"/>
      <c r="E1690" s="132"/>
      <c r="F1690" s="132"/>
      <c r="G1690" s="132"/>
      <c r="H1690" s="132"/>
      <c r="I1690" s="132"/>
      <c r="J1690" s="132"/>
      <c r="K1690" s="132"/>
      <c r="L1690" s="132"/>
      <c r="M1690" s="132"/>
      <c r="N1690" s="132"/>
      <c r="O1690" s="132"/>
    </row>
    <row r="1691" spans="1:15">
      <c r="A1691" s="48">
        <v>30906016</v>
      </c>
      <c r="B1691" s="48" t="s">
        <v>1721</v>
      </c>
      <c r="C1691" s="49">
        <v>1</v>
      </c>
      <c r="D1691" s="50" t="s">
        <v>257</v>
      </c>
      <c r="E1691" s="51"/>
      <c r="F1691" s="52">
        <v>3</v>
      </c>
      <c r="G1691" s="52">
        <v>7</v>
      </c>
      <c r="H1691" s="52"/>
      <c r="I1691" s="52"/>
      <c r="J1691" s="52"/>
      <c r="K1691" s="53">
        <f t="shared" ref="K1691:K1733" si="244">VLOOKUP(D1691,Porte2026Geral,24,FALSE)</f>
        <v>1635.2</v>
      </c>
      <c r="L1691" s="53">
        <f t="shared" ref="L1691:L1733" si="245">ROUND(C1691*K1691,2)</f>
        <v>1635.2</v>
      </c>
      <c r="M1691" s="53">
        <f>IF(E1691&gt;0,ROUND(E1691*UCO!$A$14,2),0)</f>
        <v>0</v>
      </c>
      <c r="N1691" s="53">
        <f>IF(I1691&gt;0,ROUND(I1691*Filme!$B$3,2),0)</f>
        <v>0</v>
      </c>
      <c r="O1691" s="53">
        <f t="shared" ref="O1691:O1733" si="246">ROUND(L1691+M1691+N1691,2)</f>
        <v>1635.2</v>
      </c>
    </row>
    <row r="1692" spans="1:15">
      <c r="A1692" s="48">
        <v>30906024</v>
      </c>
      <c r="B1692" s="48" t="s">
        <v>1722</v>
      </c>
      <c r="C1692" s="49">
        <v>1</v>
      </c>
      <c r="D1692" s="50" t="s">
        <v>364</v>
      </c>
      <c r="E1692" s="51"/>
      <c r="F1692" s="52">
        <v>4</v>
      </c>
      <c r="G1692" s="52">
        <v>7</v>
      </c>
      <c r="H1692" s="52"/>
      <c r="I1692" s="52"/>
      <c r="J1692" s="52"/>
      <c r="K1692" s="53">
        <f t="shared" si="244"/>
        <v>1794.15</v>
      </c>
      <c r="L1692" s="53">
        <f t="shared" si="245"/>
        <v>1794.15</v>
      </c>
      <c r="M1692" s="53">
        <f>IF(E1692&gt;0,ROUND(E1692*UCO!$A$14,2),0)</f>
        <v>0</v>
      </c>
      <c r="N1692" s="53">
        <f>IF(I1692&gt;0,ROUND(I1692*Filme!$B$3,2),0)</f>
        <v>0</v>
      </c>
      <c r="O1692" s="53">
        <f t="shared" si="246"/>
        <v>1794.15</v>
      </c>
    </row>
    <row r="1693" spans="1:15">
      <c r="A1693" s="48">
        <v>30906032</v>
      </c>
      <c r="B1693" s="48" t="s">
        <v>1723</v>
      </c>
      <c r="C1693" s="49">
        <v>1</v>
      </c>
      <c r="D1693" s="50" t="s">
        <v>1685</v>
      </c>
      <c r="E1693" s="51"/>
      <c r="F1693" s="52">
        <v>3</v>
      </c>
      <c r="G1693" s="52">
        <v>7</v>
      </c>
      <c r="H1693" s="52"/>
      <c r="I1693" s="52"/>
      <c r="J1693" s="52"/>
      <c r="K1693" s="53">
        <f t="shared" si="244"/>
        <v>3270.39</v>
      </c>
      <c r="L1693" s="53">
        <f t="shared" si="245"/>
        <v>3270.39</v>
      </c>
      <c r="M1693" s="53">
        <f>IF(E1693&gt;0,ROUND(E1693*UCO!$A$14,2),0)</f>
        <v>0</v>
      </c>
      <c r="N1693" s="53">
        <f>IF(I1693&gt;0,ROUND(I1693*Filme!$B$3,2),0)</f>
        <v>0</v>
      </c>
      <c r="O1693" s="53">
        <f t="shared" si="246"/>
        <v>3270.39</v>
      </c>
    </row>
    <row r="1694" spans="1:15">
      <c r="A1694" s="48">
        <v>30906040</v>
      </c>
      <c r="B1694" s="48" t="s">
        <v>1724</v>
      </c>
      <c r="C1694" s="49">
        <v>1</v>
      </c>
      <c r="D1694" s="50" t="s">
        <v>331</v>
      </c>
      <c r="E1694" s="51"/>
      <c r="F1694" s="52">
        <v>3</v>
      </c>
      <c r="G1694" s="52">
        <v>6</v>
      </c>
      <c r="H1694" s="52"/>
      <c r="I1694" s="52"/>
      <c r="J1694" s="52"/>
      <c r="K1694" s="53">
        <f t="shared" si="244"/>
        <v>1091.25</v>
      </c>
      <c r="L1694" s="53">
        <f t="shared" si="245"/>
        <v>1091.25</v>
      </c>
      <c r="M1694" s="53">
        <f>IF(E1694&gt;0,ROUND(E1694*UCO!$A$14,2),0)</f>
        <v>0</v>
      </c>
      <c r="N1694" s="53">
        <f>IF(I1694&gt;0,ROUND(I1694*Filme!$B$3,2),0)</f>
        <v>0</v>
      </c>
      <c r="O1694" s="53">
        <f t="shared" si="246"/>
        <v>1091.25</v>
      </c>
    </row>
    <row r="1695" spans="1:15">
      <c r="A1695" s="48">
        <v>30906059</v>
      </c>
      <c r="B1695" s="48" t="s">
        <v>1725</v>
      </c>
      <c r="C1695" s="49">
        <v>1</v>
      </c>
      <c r="D1695" s="50" t="s">
        <v>469</v>
      </c>
      <c r="E1695" s="51"/>
      <c r="F1695" s="52">
        <v>3</v>
      </c>
      <c r="G1695" s="52">
        <v>5</v>
      </c>
      <c r="H1695" s="52"/>
      <c r="I1695" s="52"/>
      <c r="J1695" s="52"/>
      <c r="K1695" s="53">
        <f t="shared" si="244"/>
        <v>1491.02</v>
      </c>
      <c r="L1695" s="53">
        <f t="shared" si="245"/>
        <v>1491.02</v>
      </c>
      <c r="M1695" s="53">
        <f>IF(E1695&gt;0,ROUND(E1695*UCO!$A$14,2),0)</f>
        <v>0</v>
      </c>
      <c r="N1695" s="53">
        <f>IF(I1695&gt;0,ROUND(I1695*Filme!$B$3,2),0)</f>
        <v>0</v>
      </c>
      <c r="O1695" s="53">
        <f t="shared" si="246"/>
        <v>1491.02</v>
      </c>
    </row>
    <row r="1696" spans="1:15">
      <c r="A1696" s="48">
        <v>30906067</v>
      </c>
      <c r="B1696" s="48" t="s">
        <v>1726</v>
      </c>
      <c r="C1696" s="49">
        <v>1</v>
      </c>
      <c r="D1696" s="50" t="s">
        <v>469</v>
      </c>
      <c r="E1696" s="51"/>
      <c r="F1696" s="52">
        <v>3</v>
      </c>
      <c r="G1696" s="52">
        <v>5</v>
      </c>
      <c r="H1696" s="52"/>
      <c r="I1696" s="52"/>
      <c r="J1696" s="52"/>
      <c r="K1696" s="53">
        <f t="shared" si="244"/>
        <v>1491.02</v>
      </c>
      <c r="L1696" s="53">
        <f t="shared" si="245"/>
        <v>1491.02</v>
      </c>
      <c r="M1696" s="53">
        <f>IF(E1696&gt;0,ROUND(E1696*UCO!$A$14,2),0)</f>
        <v>0</v>
      </c>
      <c r="N1696" s="53">
        <f>IF(I1696&gt;0,ROUND(I1696*Filme!$B$3,2),0)</f>
        <v>0</v>
      </c>
      <c r="O1696" s="53">
        <f t="shared" si="246"/>
        <v>1491.02</v>
      </c>
    </row>
    <row r="1697" spans="1:15">
      <c r="A1697" s="48">
        <v>30906075</v>
      </c>
      <c r="B1697" s="48" t="s">
        <v>1727</v>
      </c>
      <c r="C1697" s="49">
        <v>1</v>
      </c>
      <c r="D1697" s="50" t="s">
        <v>469</v>
      </c>
      <c r="E1697" s="51"/>
      <c r="F1697" s="52">
        <v>3</v>
      </c>
      <c r="G1697" s="52">
        <v>4</v>
      </c>
      <c r="H1697" s="52"/>
      <c r="I1697" s="52"/>
      <c r="J1697" s="52"/>
      <c r="K1697" s="53">
        <f t="shared" si="244"/>
        <v>1491.02</v>
      </c>
      <c r="L1697" s="53">
        <f t="shared" si="245"/>
        <v>1491.02</v>
      </c>
      <c r="M1697" s="53">
        <f>IF(E1697&gt;0,ROUND(E1697*UCO!$A$14,2),0)</f>
        <v>0</v>
      </c>
      <c r="N1697" s="53">
        <f>IF(I1697&gt;0,ROUND(I1697*Filme!$B$3,2),0)</f>
        <v>0</v>
      </c>
      <c r="O1697" s="53">
        <f t="shared" si="246"/>
        <v>1491.02</v>
      </c>
    </row>
    <row r="1698" spans="1:15">
      <c r="A1698" s="48">
        <v>30906083</v>
      </c>
      <c r="B1698" s="48" t="s">
        <v>1728</v>
      </c>
      <c r="C1698" s="49">
        <v>1</v>
      </c>
      <c r="D1698" s="50" t="s">
        <v>269</v>
      </c>
      <c r="E1698" s="51"/>
      <c r="F1698" s="52">
        <v>4</v>
      </c>
      <c r="G1698" s="52">
        <v>7</v>
      </c>
      <c r="H1698" s="52"/>
      <c r="I1698" s="52"/>
      <c r="J1698" s="52"/>
      <c r="K1698" s="53">
        <f t="shared" si="244"/>
        <v>3645.61</v>
      </c>
      <c r="L1698" s="53">
        <f t="shared" si="245"/>
        <v>3645.61</v>
      </c>
      <c r="M1698" s="53">
        <f>IF(E1698&gt;0,ROUND(E1698*UCO!$A$14,2),0)</f>
        <v>0</v>
      </c>
      <c r="N1698" s="53">
        <f>IF(I1698&gt;0,ROUND(I1698*Filme!$B$3,2),0)</f>
        <v>0</v>
      </c>
      <c r="O1698" s="53">
        <f t="shared" si="246"/>
        <v>3645.61</v>
      </c>
    </row>
    <row r="1699" spans="1:15">
      <c r="A1699" s="48">
        <v>30906113</v>
      </c>
      <c r="B1699" s="48" t="s">
        <v>1729</v>
      </c>
      <c r="C1699" s="49">
        <v>1</v>
      </c>
      <c r="D1699" s="50" t="s">
        <v>291</v>
      </c>
      <c r="E1699" s="51"/>
      <c r="F1699" s="52">
        <v>3</v>
      </c>
      <c r="G1699" s="52">
        <v>4</v>
      </c>
      <c r="H1699" s="52"/>
      <c r="I1699" s="52"/>
      <c r="J1699" s="52"/>
      <c r="K1699" s="53">
        <f t="shared" si="244"/>
        <v>709.46</v>
      </c>
      <c r="L1699" s="53">
        <f t="shared" si="245"/>
        <v>709.46</v>
      </c>
      <c r="M1699" s="53">
        <f>IF(E1699&gt;0,ROUND(E1699*UCO!$A$14,2),0)</f>
        <v>0</v>
      </c>
      <c r="N1699" s="53">
        <f>IF(I1699&gt;0,ROUND(I1699*Filme!$B$3,2),0)</f>
        <v>0</v>
      </c>
      <c r="O1699" s="53">
        <f t="shared" si="246"/>
        <v>709.46</v>
      </c>
    </row>
    <row r="1700" spans="1:15">
      <c r="A1700" s="48">
        <v>30906121</v>
      </c>
      <c r="B1700" s="48" t="s">
        <v>1730</v>
      </c>
      <c r="C1700" s="49">
        <v>1</v>
      </c>
      <c r="D1700" s="50" t="s">
        <v>433</v>
      </c>
      <c r="E1700" s="51"/>
      <c r="F1700" s="52">
        <v>3</v>
      </c>
      <c r="G1700" s="52">
        <v>5</v>
      </c>
      <c r="H1700" s="52"/>
      <c r="I1700" s="52"/>
      <c r="J1700" s="52"/>
      <c r="K1700" s="53">
        <f t="shared" si="244"/>
        <v>1269.81</v>
      </c>
      <c r="L1700" s="53">
        <f t="shared" si="245"/>
        <v>1269.81</v>
      </c>
      <c r="M1700" s="53">
        <f>IF(E1700&gt;0,ROUND(E1700*UCO!$A$14,2),0)</f>
        <v>0</v>
      </c>
      <c r="N1700" s="53">
        <f>IF(I1700&gt;0,ROUND(I1700*Filme!$B$3,2),0)</f>
        <v>0</v>
      </c>
      <c r="O1700" s="53">
        <f t="shared" si="246"/>
        <v>1269.81</v>
      </c>
    </row>
    <row r="1701" spans="1:15">
      <c r="A1701" s="48">
        <v>30906130</v>
      </c>
      <c r="B1701" s="48" t="s">
        <v>1731</v>
      </c>
      <c r="C1701" s="49">
        <v>1</v>
      </c>
      <c r="D1701" s="50" t="s">
        <v>331</v>
      </c>
      <c r="E1701" s="51"/>
      <c r="F1701" s="52">
        <v>3</v>
      </c>
      <c r="G1701" s="52">
        <v>5</v>
      </c>
      <c r="H1701" s="52"/>
      <c r="I1701" s="52"/>
      <c r="J1701" s="52"/>
      <c r="K1701" s="53">
        <f t="shared" si="244"/>
        <v>1091.25</v>
      </c>
      <c r="L1701" s="53">
        <f t="shared" si="245"/>
        <v>1091.25</v>
      </c>
      <c r="M1701" s="53">
        <f>IF(E1701&gt;0,ROUND(E1701*UCO!$A$14,2),0)</f>
        <v>0</v>
      </c>
      <c r="N1701" s="53">
        <f>IF(I1701&gt;0,ROUND(I1701*Filme!$B$3,2),0)</f>
        <v>0</v>
      </c>
      <c r="O1701" s="53">
        <f t="shared" si="246"/>
        <v>1091.25</v>
      </c>
    </row>
    <row r="1702" spans="1:15">
      <c r="A1702" s="48">
        <v>30906148</v>
      </c>
      <c r="B1702" s="48" t="s">
        <v>1732</v>
      </c>
      <c r="C1702" s="49">
        <v>1</v>
      </c>
      <c r="D1702" s="50" t="s">
        <v>364</v>
      </c>
      <c r="E1702" s="51"/>
      <c r="F1702" s="52">
        <v>3</v>
      </c>
      <c r="G1702" s="52">
        <v>6</v>
      </c>
      <c r="H1702" s="52"/>
      <c r="I1702" s="52"/>
      <c r="J1702" s="52"/>
      <c r="K1702" s="53">
        <f t="shared" si="244"/>
        <v>1794.15</v>
      </c>
      <c r="L1702" s="53">
        <f t="shared" si="245"/>
        <v>1794.15</v>
      </c>
      <c r="M1702" s="53">
        <f>IF(E1702&gt;0,ROUND(E1702*UCO!$A$14,2),0)</f>
        <v>0</v>
      </c>
      <c r="N1702" s="53">
        <f>IF(I1702&gt;0,ROUND(I1702*Filme!$B$3,2),0)</f>
        <v>0</v>
      </c>
      <c r="O1702" s="53">
        <f t="shared" si="246"/>
        <v>1794.15</v>
      </c>
    </row>
    <row r="1703" spans="1:15">
      <c r="A1703" s="48">
        <v>30906156</v>
      </c>
      <c r="B1703" s="48" t="s">
        <v>1733</v>
      </c>
      <c r="C1703" s="49">
        <v>1</v>
      </c>
      <c r="D1703" s="50" t="s">
        <v>257</v>
      </c>
      <c r="E1703" s="51"/>
      <c r="F1703" s="52">
        <v>3</v>
      </c>
      <c r="G1703" s="52">
        <v>6</v>
      </c>
      <c r="H1703" s="52"/>
      <c r="I1703" s="52"/>
      <c r="J1703" s="52"/>
      <c r="K1703" s="53">
        <f t="shared" si="244"/>
        <v>1635.2</v>
      </c>
      <c r="L1703" s="53">
        <f t="shared" si="245"/>
        <v>1635.2</v>
      </c>
      <c r="M1703" s="53">
        <f>IF(E1703&gt;0,ROUND(E1703*UCO!$A$14,2),0)</f>
        <v>0</v>
      </c>
      <c r="N1703" s="53">
        <f>IF(I1703&gt;0,ROUND(I1703*Filme!$B$3,2),0)</f>
        <v>0</v>
      </c>
      <c r="O1703" s="53">
        <f t="shared" si="246"/>
        <v>1635.2</v>
      </c>
    </row>
    <row r="1704" spans="1:15">
      <c r="A1704" s="48">
        <v>30906164</v>
      </c>
      <c r="B1704" s="48" t="s">
        <v>1734</v>
      </c>
      <c r="C1704" s="49">
        <v>1</v>
      </c>
      <c r="D1704" s="50" t="s">
        <v>137</v>
      </c>
      <c r="E1704" s="51"/>
      <c r="F1704" s="52">
        <v>1</v>
      </c>
      <c r="G1704" s="52">
        <v>1</v>
      </c>
      <c r="H1704" s="52"/>
      <c r="I1704" s="52"/>
      <c r="J1704" s="52"/>
      <c r="K1704" s="53">
        <f t="shared" si="244"/>
        <v>104.87</v>
      </c>
      <c r="L1704" s="53">
        <f t="shared" si="245"/>
        <v>104.87</v>
      </c>
      <c r="M1704" s="53">
        <f>IF(E1704&gt;0,ROUND(E1704*UCO!$A$14,2),0)</f>
        <v>0</v>
      </c>
      <c r="N1704" s="53">
        <f>IF(I1704&gt;0,ROUND(I1704*Filme!$B$3,2),0)</f>
        <v>0</v>
      </c>
      <c r="O1704" s="53">
        <f t="shared" si="246"/>
        <v>104.87</v>
      </c>
    </row>
    <row r="1705" spans="1:15">
      <c r="A1705" s="48">
        <v>30906172</v>
      </c>
      <c r="B1705" s="48" t="s">
        <v>1735</v>
      </c>
      <c r="C1705" s="49">
        <v>1</v>
      </c>
      <c r="D1705" s="50" t="s">
        <v>269</v>
      </c>
      <c r="E1705" s="51"/>
      <c r="F1705" s="52">
        <v>2</v>
      </c>
      <c r="G1705" s="52">
        <v>7</v>
      </c>
      <c r="H1705" s="52"/>
      <c r="I1705" s="52"/>
      <c r="J1705" s="52"/>
      <c r="K1705" s="53">
        <f t="shared" si="244"/>
        <v>3645.61</v>
      </c>
      <c r="L1705" s="53">
        <f t="shared" si="245"/>
        <v>3645.61</v>
      </c>
      <c r="M1705" s="53">
        <f>IF(E1705&gt;0,ROUND(E1705*UCO!$A$14,2),0)</f>
        <v>0</v>
      </c>
      <c r="N1705" s="53">
        <f>IF(I1705&gt;0,ROUND(I1705*Filme!$B$3,2),0)</f>
        <v>0</v>
      </c>
      <c r="O1705" s="53">
        <f t="shared" si="246"/>
        <v>3645.61</v>
      </c>
    </row>
    <row r="1706" spans="1:15">
      <c r="A1706" s="48">
        <v>30906180</v>
      </c>
      <c r="B1706" s="48" t="s">
        <v>1736</v>
      </c>
      <c r="C1706" s="49">
        <v>1</v>
      </c>
      <c r="D1706" s="50" t="s">
        <v>339</v>
      </c>
      <c r="E1706" s="51"/>
      <c r="F1706" s="52">
        <v>3</v>
      </c>
      <c r="G1706" s="52">
        <v>6</v>
      </c>
      <c r="H1706" s="52"/>
      <c r="I1706" s="52"/>
      <c r="J1706" s="52"/>
      <c r="K1706" s="53">
        <f t="shared" si="244"/>
        <v>909.36</v>
      </c>
      <c r="L1706" s="53">
        <f t="shared" si="245"/>
        <v>909.36</v>
      </c>
      <c r="M1706" s="53">
        <f>IF(E1706&gt;0,ROUND(E1706*UCO!$A$14,2),0)</f>
        <v>0</v>
      </c>
      <c r="N1706" s="53">
        <f>IF(I1706&gt;0,ROUND(I1706*Filme!$B$3,2),0)</f>
        <v>0</v>
      </c>
      <c r="O1706" s="53">
        <f t="shared" si="246"/>
        <v>909.36</v>
      </c>
    </row>
    <row r="1707" spans="1:15">
      <c r="A1707" s="48">
        <v>30906199</v>
      </c>
      <c r="B1707" s="48" t="s">
        <v>1737</v>
      </c>
      <c r="C1707" s="49">
        <v>1</v>
      </c>
      <c r="D1707" s="50" t="s">
        <v>257</v>
      </c>
      <c r="E1707" s="51"/>
      <c r="F1707" s="52">
        <v>3</v>
      </c>
      <c r="G1707" s="52">
        <v>6</v>
      </c>
      <c r="H1707" s="52"/>
      <c r="I1707" s="52"/>
      <c r="J1707" s="52"/>
      <c r="K1707" s="53">
        <f t="shared" si="244"/>
        <v>1635.2</v>
      </c>
      <c r="L1707" s="53">
        <f t="shared" si="245"/>
        <v>1635.2</v>
      </c>
      <c r="M1707" s="53">
        <f>IF(E1707&gt;0,ROUND(E1707*UCO!$A$14,2),0)</f>
        <v>0</v>
      </c>
      <c r="N1707" s="53">
        <f>IF(I1707&gt;0,ROUND(I1707*Filme!$B$3,2),0)</f>
        <v>0</v>
      </c>
      <c r="O1707" s="53">
        <f t="shared" si="246"/>
        <v>1635.2</v>
      </c>
    </row>
    <row r="1708" spans="1:15">
      <c r="A1708" s="48">
        <v>30906202</v>
      </c>
      <c r="B1708" s="48" t="s">
        <v>1738</v>
      </c>
      <c r="C1708" s="49">
        <v>1</v>
      </c>
      <c r="D1708" s="50" t="s">
        <v>305</v>
      </c>
      <c r="E1708" s="51"/>
      <c r="F1708" s="52">
        <v>3</v>
      </c>
      <c r="G1708" s="52">
        <v>5</v>
      </c>
      <c r="H1708" s="52"/>
      <c r="I1708" s="52"/>
      <c r="J1708" s="52"/>
      <c r="K1708" s="53">
        <f t="shared" si="244"/>
        <v>802.86</v>
      </c>
      <c r="L1708" s="53">
        <f t="shared" si="245"/>
        <v>802.86</v>
      </c>
      <c r="M1708" s="53">
        <f>IF(E1708&gt;0,ROUND(E1708*UCO!$A$14,2),0)</f>
        <v>0</v>
      </c>
      <c r="N1708" s="53">
        <f>IF(I1708&gt;0,ROUND(I1708*Filme!$B$3,2),0)</f>
        <v>0</v>
      </c>
      <c r="O1708" s="53">
        <f t="shared" si="246"/>
        <v>802.86</v>
      </c>
    </row>
    <row r="1709" spans="1:15">
      <c r="A1709" s="48">
        <v>30906210</v>
      </c>
      <c r="B1709" s="48" t="s">
        <v>1739</v>
      </c>
      <c r="C1709" s="49">
        <v>1</v>
      </c>
      <c r="D1709" s="50" t="s">
        <v>305</v>
      </c>
      <c r="E1709" s="51"/>
      <c r="F1709" s="52">
        <v>3</v>
      </c>
      <c r="G1709" s="52">
        <v>3</v>
      </c>
      <c r="H1709" s="52"/>
      <c r="I1709" s="52"/>
      <c r="J1709" s="52"/>
      <c r="K1709" s="53">
        <f t="shared" si="244"/>
        <v>802.86</v>
      </c>
      <c r="L1709" s="53">
        <f t="shared" si="245"/>
        <v>802.86</v>
      </c>
      <c r="M1709" s="53">
        <f>IF(E1709&gt;0,ROUND(E1709*UCO!$A$14,2),0)</f>
        <v>0</v>
      </c>
      <c r="N1709" s="53">
        <f>IF(I1709&gt;0,ROUND(I1709*Filme!$B$3,2),0)</f>
        <v>0</v>
      </c>
      <c r="O1709" s="53">
        <f t="shared" si="246"/>
        <v>802.86</v>
      </c>
    </row>
    <row r="1710" spans="1:15">
      <c r="A1710" s="48">
        <v>30906229</v>
      </c>
      <c r="B1710" s="48" t="s">
        <v>1740</v>
      </c>
      <c r="C1710" s="49">
        <v>1</v>
      </c>
      <c r="D1710" s="50" t="s">
        <v>364</v>
      </c>
      <c r="E1710" s="51"/>
      <c r="F1710" s="52">
        <v>3</v>
      </c>
      <c r="G1710" s="52">
        <v>6</v>
      </c>
      <c r="H1710" s="52"/>
      <c r="I1710" s="52"/>
      <c r="J1710" s="52"/>
      <c r="K1710" s="53">
        <f t="shared" si="244"/>
        <v>1794.15</v>
      </c>
      <c r="L1710" s="53">
        <f t="shared" si="245"/>
        <v>1794.15</v>
      </c>
      <c r="M1710" s="53">
        <f>IF(E1710&gt;0,ROUND(E1710*UCO!$A$14,2),0)</f>
        <v>0</v>
      </c>
      <c r="N1710" s="53">
        <f>IF(I1710&gt;0,ROUND(I1710*Filme!$B$3,2),0)</f>
        <v>0</v>
      </c>
      <c r="O1710" s="53">
        <f t="shared" si="246"/>
        <v>1794.15</v>
      </c>
    </row>
    <row r="1711" spans="1:15">
      <c r="A1711" s="48">
        <v>30906237</v>
      </c>
      <c r="B1711" s="48" t="s">
        <v>1741</v>
      </c>
      <c r="C1711" s="49">
        <v>1</v>
      </c>
      <c r="D1711" s="50" t="s">
        <v>257</v>
      </c>
      <c r="E1711" s="51"/>
      <c r="F1711" s="52">
        <v>3</v>
      </c>
      <c r="G1711" s="52">
        <v>6</v>
      </c>
      <c r="H1711" s="52"/>
      <c r="I1711" s="52"/>
      <c r="J1711" s="52"/>
      <c r="K1711" s="53">
        <f t="shared" si="244"/>
        <v>1635.2</v>
      </c>
      <c r="L1711" s="53">
        <f t="shared" si="245"/>
        <v>1635.2</v>
      </c>
      <c r="M1711" s="53">
        <f>IF(E1711&gt;0,ROUND(E1711*UCO!$A$14,2),0)</f>
        <v>0</v>
      </c>
      <c r="N1711" s="53">
        <f>IF(I1711&gt;0,ROUND(I1711*Filme!$B$3,2),0)</f>
        <v>0</v>
      </c>
      <c r="O1711" s="53">
        <f t="shared" si="246"/>
        <v>1635.2</v>
      </c>
    </row>
    <row r="1712" spans="1:15">
      <c r="A1712" s="48">
        <v>30906245</v>
      </c>
      <c r="B1712" s="48" t="s">
        <v>1742</v>
      </c>
      <c r="C1712" s="49">
        <v>1</v>
      </c>
      <c r="D1712" s="50" t="s">
        <v>446</v>
      </c>
      <c r="E1712" s="51"/>
      <c r="F1712" s="52">
        <v>3</v>
      </c>
      <c r="G1712" s="52">
        <v>5</v>
      </c>
      <c r="H1712" s="52"/>
      <c r="I1712" s="52"/>
      <c r="J1712" s="52"/>
      <c r="K1712" s="53">
        <f t="shared" si="244"/>
        <v>1171.51</v>
      </c>
      <c r="L1712" s="53">
        <f t="shared" si="245"/>
        <v>1171.51</v>
      </c>
      <c r="M1712" s="53">
        <f>IF(E1712&gt;0,ROUND(E1712*UCO!$A$14,2),0)</f>
        <v>0</v>
      </c>
      <c r="N1712" s="53">
        <f>IF(I1712&gt;0,ROUND(I1712*Filme!$B$3,2),0)</f>
        <v>0</v>
      </c>
      <c r="O1712" s="53">
        <f t="shared" si="246"/>
        <v>1171.51</v>
      </c>
    </row>
    <row r="1713" spans="1:15">
      <c r="A1713" s="48">
        <v>30906253</v>
      </c>
      <c r="B1713" s="48" t="s">
        <v>1743</v>
      </c>
      <c r="C1713" s="49">
        <v>1</v>
      </c>
      <c r="D1713" s="50" t="s">
        <v>331</v>
      </c>
      <c r="E1713" s="51"/>
      <c r="F1713" s="52">
        <v>3</v>
      </c>
      <c r="G1713" s="52">
        <v>5</v>
      </c>
      <c r="H1713" s="52"/>
      <c r="I1713" s="52"/>
      <c r="J1713" s="52"/>
      <c r="K1713" s="53">
        <f t="shared" si="244"/>
        <v>1091.25</v>
      </c>
      <c r="L1713" s="53">
        <f t="shared" si="245"/>
        <v>1091.25</v>
      </c>
      <c r="M1713" s="53">
        <f>IF(E1713&gt;0,ROUND(E1713*UCO!$A$14,2),0)</f>
        <v>0</v>
      </c>
      <c r="N1713" s="53">
        <f>IF(I1713&gt;0,ROUND(I1713*Filme!$B$3,2),0)</f>
        <v>0</v>
      </c>
      <c r="O1713" s="53">
        <f t="shared" si="246"/>
        <v>1091.25</v>
      </c>
    </row>
    <row r="1714" spans="1:15">
      <c r="A1714" s="48">
        <v>30906261</v>
      </c>
      <c r="B1714" s="48" t="s">
        <v>1744</v>
      </c>
      <c r="C1714" s="49">
        <v>1</v>
      </c>
      <c r="D1714" s="50" t="s">
        <v>331</v>
      </c>
      <c r="E1714" s="51"/>
      <c r="F1714" s="52">
        <v>3</v>
      </c>
      <c r="G1714" s="52">
        <v>6</v>
      </c>
      <c r="H1714" s="52"/>
      <c r="I1714" s="52"/>
      <c r="J1714" s="52"/>
      <c r="K1714" s="53">
        <f t="shared" si="244"/>
        <v>1091.25</v>
      </c>
      <c r="L1714" s="53">
        <f t="shared" si="245"/>
        <v>1091.25</v>
      </c>
      <c r="M1714" s="53">
        <f>IF(E1714&gt;0,ROUND(E1714*UCO!$A$14,2),0)</f>
        <v>0</v>
      </c>
      <c r="N1714" s="53">
        <f>IF(I1714&gt;0,ROUND(I1714*Filme!$B$3,2),0)</f>
        <v>0</v>
      </c>
      <c r="O1714" s="53">
        <f t="shared" si="246"/>
        <v>1091.25</v>
      </c>
    </row>
    <row r="1715" spans="1:15">
      <c r="A1715" s="48">
        <v>30906270</v>
      </c>
      <c r="B1715" s="48" t="s">
        <v>1745</v>
      </c>
      <c r="C1715" s="49">
        <v>1</v>
      </c>
      <c r="D1715" s="50" t="s">
        <v>331</v>
      </c>
      <c r="E1715" s="51"/>
      <c r="F1715" s="52">
        <v>3</v>
      </c>
      <c r="G1715" s="52">
        <v>5</v>
      </c>
      <c r="H1715" s="52"/>
      <c r="I1715" s="52"/>
      <c r="J1715" s="52"/>
      <c r="K1715" s="53">
        <f t="shared" si="244"/>
        <v>1091.25</v>
      </c>
      <c r="L1715" s="53">
        <f t="shared" si="245"/>
        <v>1091.25</v>
      </c>
      <c r="M1715" s="53">
        <f>IF(E1715&gt;0,ROUND(E1715*UCO!$A$14,2),0)</f>
        <v>0</v>
      </c>
      <c r="N1715" s="53">
        <f>IF(I1715&gt;0,ROUND(I1715*Filme!$B$3,2),0)</f>
        <v>0</v>
      </c>
      <c r="O1715" s="53">
        <f t="shared" si="246"/>
        <v>1091.25</v>
      </c>
    </row>
    <row r="1716" spans="1:15">
      <c r="A1716" s="48">
        <v>30906288</v>
      </c>
      <c r="B1716" s="48" t="s">
        <v>1746</v>
      </c>
      <c r="C1716" s="49">
        <v>1</v>
      </c>
      <c r="D1716" s="50" t="s">
        <v>257</v>
      </c>
      <c r="E1716" s="51"/>
      <c r="F1716" s="52">
        <v>3</v>
      </c>
      <c r="G1716" s="52">
        <v>5</v>
      </c>
      <c r="H1716" s="52"/>
      <c r="I1716" s="52"/>
      <c r="J1716" s="52"/>
      <c r="K1716" s="53">
        <f t="shared" si="244"/>
        <v>1635.2</v>
      </c>
      <c r="L1716" s="53">
        <f t="shared" si="245"/>
        <v>1635.2</v>
      </c>
      <c r="M1716" s="53">
        <f>IF(E1716&gt;0,ROUND(E1716*UCO!$A$14,2),0)</f>
        <v>0</v>
      </c>
      <c r="N1716" s="53">
        <f>IF(I1716&gt;0,ROUND(I1716*Filme!$B$3,2),0)</f>
        <v>0</v>
      </c>
      <c r="O1716" s="53">
        <f t="shared" si="246"/>
        <v>1635.2</v>
      </c>
    </row>
    <row r="1717" spans="1:15">
      <c r="A1717" s="48">
        <v>30906296</v>
      </c>
      <c r="B1717" s="48" t="s">
        <v>1747</v>
      </c>
      <c r="C1717" s="49">
        <v>1</v>
      </c>
      <c r="D1717" s="50" t="s">
        <v>331</v>
      </c>
      <c r="E1717" s="51"/>
      <c r="F1717" s="52">
        <v>3</v>
      </c>
      <c r="G1717" s="52">
        <v>5</v>
      </c>
      <c r="H1717" s="52"/>
      <c r="I1717" s="52"/>
      <c r="J1717" s="52"/>
      <c r="K1717" s="53">
        <f t="shared" si="244"/>
        <v>1091.25</v>
      </c>
      <c r="L1717" s="53">
        <f t="shared" si="245"/>
        <v>1091.25</v>
      </c>
      <c r="M1717" s="53">
        <f>IF(E1717&gt;0,ROUND(E1717*UCO!$A$14,2),0)</f>
        <v>0</v>
      </c>
      <c r="N1717" s="53">
        <f>IF(I1717&gt;0,ROUND(I1717*Filme!$B$3,2),0)</f>
        <v>0</v>
      </c>
      <c r="O1717" s="53">
        <f t="shared" si="246"/>
        <v>1091.25</v>
      </c>
    </row>
    <row r="1718" spans="1:15">
      <c r="A1718" s="48">
        <v>30906300</v>
      </c>
      <c r="B1718" s="48" t="s">
        <v>1748</v>
      </c>
      <c r="C1718" s="49">
        <v>1</v>
      </c>
      <c r="D1718" s="50" t="s">
        <v>331</v>
      </c>
      <c r="E1718" s="51"/>
      <c r="F1718" s="52">
        <v>3</v>
      </c>
      <c r="G1718" s="52">
        <v>4</v>
      </c>
      <c r="H1718" s="52"/>
      <c r="I1718" s="52"/>
      <c r="J1718" s="52"/>
      <c r="K1718" s="53">
        <f t="shared" si="244"/>
        <v>1091.25</v>
      </c>
      <c r="L1718" s="53">
        <f t="shared" si="245"/>
        <v>1091.25</v>
      </c>
      <c r="M1718" s="53">
        <f>IF(E1718&gt;0,ROUND(E1718*UCO!$A$14,2),0)</f>
        <v>0</v>
      </c>
      <c r="N1718" s="53">
        <f>IF(I1718&gt;0,ROUND(I1718*Filme!$B$3,2),0)</f>
        <v>0</v>
      </c>
      <c r="O1718" s="53">
        <f t="shared" si="246"/>
        <v>1091.25</v>
      </c>
    </row>
    <row r="1719" spans="1:15">
      <c r="A1719" s="48">
        <v>30906318</v>
      </c>
      <c r="B1719" s="48" t="s">
        <v>1749</v>
      </c>
      <c r="C1719" s="49">
        <v>1</v>
      </c>
      <c r="D1719" s="50" t="s">
        <v>331</v>
      </c>
      <c r="E1719" s="51"/>
      <c r="F1719" s="52">
        <v>3</v>
      </c>
      <c r="G1719" s="52">
        <v>5</v>
      </c>
      <c r="H1719" s="52"/>
      <c r="I1719" s="52"/>
      <c r="J1719" s="52"/>
      <c r="K1719" s="53">
        <f t="shared" si="244"/>
        <v>1091.25</v>
      </c>
      <c r="L1719" s="53">
        <f t="shared" si="245"/>
        <v>1091.25</v>
      </c>
      <c r="M1719" s="53">
        <f>IF(E1719&gt;0,ROUND(E1719*UCO!$A$14,2),0)</f>
        <v>0</v>
      </c>
      <c r="N1719" s="53">
        <f>IF(I1719&gt;0,ROUND(I1719*Filme!$B$3,2),0)</f>
        <v>0</v>
      </c>
      <c r="O1719" s="53">
        <f t="shared" si="246"/>
        <v>1091.25</v>
      </c>
    </row>
    <row r="1720" spans="1:15">
      <c r="A1720" s="48">
        <v>30906326</v>
      </c>
      <c r="B1720" s="48" t="s">
        <v>1750</v>
      </c>
      <c r="C1720" s="49">
        <v>1</v>
      </c>
      <c r="D1720" s="50" t="s">
        <v>446</v>
      </c>
      <c r="E1720" s="51"/>
      <c r="F1720" s="52">
        <v>3</v>
      </c>
      <c r="G1720" s="52">
        <v>7</v>
      </c>
      <c r="H1720" s="52"/>
      <c r="I1720" s="52"/>
      <c r="J1720" s="52"/>
      <c r="K1720" s="53">
        <f t="shared" si="244"/>
        <v>1171.51</v>
      </c>
      <c r="L1720" s="53">
        <f t="shared" si="245"/>
        <v>1171.51</v>
      </c>
      <c r="M1720" s="53">
        <f>IF(E1720&gt;0,ROUND(E1720*UCO!$A$14,2),0)</f>
        <v>0</v>
      </c>
      <c r="N1720" s="53">
        <f>IF(I1720&gt;0,ROUND(I1720*Filme!$B$3,2),0)</f>
        <v>0</v>
      </c>
      <c r="O1720" s="53">
        <f t="shared" si="246"/>
        <v>1171.51</v>
      </c>
    </row>
    <row r="1721" spans="1:15">
      <c r="A1721" s="48">
        <v>30906334</v>
      </c>
      <c r="B1721" s="48" t="s">
        <v>1751</v>
      </c>
      <c r="C1721" s="49">
        <v>1</v>
      </c>
      <c r="D1721" s="50" t="s">
        <v>446</v>
      </c>
      <c r="E1721" s="51"/>
      <c r="F1721" s="52">
        <v>3</v>
      </c>
      <c r="G1721" s="52">
        <v>6</v>
      </c>
      <c r="H1721" s="52"/>
      <c r="I1721" s="52"/>
      <c r="J1721" s="52"/>
      <c r="K1721" s="53">
        <f t="shared" si="244"/>
        <v>1171.51</v>
      </c>
      <c r="L1721" s="53">
        <f t="shared" si="245"/>
        <v>1171.51</v>
      </c>
      <c r="M1721" s="53">
        <f>IF(E1721&gt;0,ROUND(E1721*UCO!$A$14,2),0)</f>
        <v>0</v>
      </c>
      <c r="N1721" s="53">
        <f>IF(I1721&gt;0,ROUND(I1721*Filme!$B$3,2),0)</f>
        <v>0</v>
      </c>
      <c r="O1721" s="53">
        <f t="shared" si="246"/>
        <v>1171.51</v>
      </c>
    </row>
    <row r="1722" spans="1:15">
      <c r="A1722" s="48">
        <v>30906342</v>
      </c>
      <c r="B1722" s="48" t="s">
        <v>1752</v>
      </c>
      <c r="C1722" s="49">
        <v>1</v>
      </c>
      <c r="D1722" s="50" t="s">
        <v>959</v>
      </c>
      <c r="E1722" s="51"/>
      <c r="F1722" s="52">
        <v>3</v>
      </c>
      <c r="G1722" s="52">
        <v>6</v>
      </c>
      <c r="H1722" s="52"/>
      <c r="I1722" s="52"/>
      <c r="J1722" s="52"/>
      <c r="K1722" s="53">
        <f t="shared" si="244"/>
        <v>1859.66</v>
      </c>
      <c r="L1722" s="53">
        <f t="shared" si="245"/>
        <v>1859.66</v>
      </c>
      <c r="M1722" s="53">
        <f>IF(E1722&gt;0,ROUND(E1722*UCO!$A$14,2),0)</f>
        <v>0</v>
      </c>
      <c r="N1722" s="53">
        <f>IF(I1722&gt;0,ROUND(I1722*Filme!$B$3,2),0)</f>
        <v>0</v>
      </c>
      <c r="O1722" s="53">
        <f t="shared" si="246"/>
        <v>1859.66</v>
      </c>
    </row>
    <row r="1723" spans="1:15">
      <c r="A1723" s="48">
        <v>30906350</v>
      </c>
      <c r="B1723" s="48" t="s">
        <v>1753</v>
      </c>
      <c r="C1723" s="49">
        <v>1</v>
      </c>
      <c r="D1723" s="50" t="s">
        <v>486</v>
      </c>
      <c r="E1723" s="51"/>
      <c r="F1723" s="52">
        <v>3</v>
      </c>
      <c r="G1723" s="52">
        <v>3</v>
      </c>
      <c r="H1723" s="52"/>
      <c r="I1723" s="52"/>
      <c r="J1723" s="52"/>
      <c r="K1723" s="53">
        <f t="shared" si="244"/>
        <v>1409.1</v>
      </c>
      <c r="L1723" s="53">
        <f t="shared" si="245"/>
        <v>1409.1</v>
      </c>
      <c r="M1723" s="53">
        <f>IF(E1723&gt;0,ROUND(E1723*UCO!$A$14,2),0)</f>
        <v>0</v>
      </c>
      <c r="N1723" s="53">
        <f>IF(I1723&gt;0,ROUND(I1723*Filme!$B$3,2),0)</f>
        <v>0</v>
      </c>
      <c r="O1723" s="53">
        <f t="shared" si="246"/>
        <v>1409.1</v>
      </c>
    </row>
    <row r="1724" spans="1:15">
      <c r="A1724" s="48">
        <v>30906377</v>
      </c>
      <c r="B1724" s="48" t="s">
        <v>1754</v>
      </c>
      <c r="C1724" s="49">
        <v>1</v>
      </c>
      <c r="D1724" s="50" t="s">
        <v>70</v>
      </c>
      <c r="E1724" s="51"/>
      <c r="F1724" s="52">
        <v>1</v>
      </c>
      <c r="G1724" s="52">
        <v>4</v>
      </c>
      <c r="H1724" s="52"/>
      <c r="I1724" s="52"/>
      <c r="J1724" s="52"/>
      <c r="K1724" s="53">
        <f t="shared" si="244"/>
        <v>209.71</v>
      </c>
      <c r="L1724" s="53">
        <f t="shared" si="245"/>
        <v>209.71</v>
      </c>
      <c r="M1724" s="53">
        <f>IF(E1724&gt;0,ROUND(E1724*UCO!$A$14,2),0)</f>
        <v>0</v>
      </c>
      <c r="N1724" s="53">
        <f>IF(I1724&gt;0,ROUND(I1724*Filme!$B$3,2),0)</f>
        <v>0</v>
      </c>
      <c r="O1724" s="53">
        <f t="shared" si="246"/>
        <v>209.71</v>
      </c>
    </row>
    <row r="1725" spans="1:15">
      <c r="A1725" s="48">
        <v>30906385</v>
      </c>
      <c r="B1725" s="48" t="s">
        <v>1755</v>
      </c>
      <c r="C1725" s="49">
        <v>1</v>
      </c>
      <c r="D1725" s="50" t="s">
        <v>382</v>
      </c>
      <c r="E1725" s="51"/>
      <c r="F1725" s="52">
        <v>3</v>
      </c>
      <c r="G1725" s="52">
        <v>5</v>
      </c>
      <c r="H1725" s="52"/>
      <c r="I1725" s="52"/>
      <c r="J1725" s="52"/>
      <c r="K1725" s="53">
        <f t="shared" si="244"/>
        <v>766.81</v>
      </c>
      <c r="L1725" s="53">
        <f t="shared" si="245"/>
        <v>766.81</v>
      </c>
      <c r="M1725" s="53">
        <f>IF(E1725&gt;0,ROUND(E1725*UCO!$A$14,2),0)</f>
        <v>0</v>
      </c>
      <c r="N1725" s="53">
        <f>IF(I1725&gt;0,ROUND(I1725*Filme!$B$3,2),0)</f>
        <v>0</v>
      </c>
      <c r="O1725" s="53">
        <f t="shared" si="246"/>
        <v>766.81</v>
      </c>
    </row>
    <row r="1726" spans="1:15">
      <c r="A1726" s="48">
        <v>30906393</v>
      </c>
      <c r="B1726" s="48" t="s">
        <v>1756</v>
      </c>
      <c r="C1726" s="49">
        <v>1</v>
      </c>
      <c r="D1726" s="50" t="s">
        <v>364</v>
      </c>
      <c r="E1726" s="51"/>
      <c r="F1726" s="52">
        <v>4</v>
      </c>
      <c r="G1726" s="52">
        <v>7</v>
      </c>
      <c r="H1726" s="52"/>
      <c r="I1726" s="52"/>
      <c r="J1726" s="52"/>
      <c r="K1726" s="53">
        <f t="shared" si="244"/>
        <v>1794.15</v>
      </c>
      <c r="L1726" s="53">
        <f t="shared" si="245"/>
        <v>1794.15</v>
      </c>
      <c r="M1726" s="53">
        <f>IF(E1726&gt;0,ROUND(E1726*UCO!$A$14,2),0)</f>
        <v>0</v>
      </c>
      <c r="N1726" s="53">
        <f>IF(I1726&gt;0,ROUND(I1726*Filme!$B$3,2),0)</f>
        <v>0</v>
      </c>
      <c r="O1726" s="53">
        <f t="shared" si="246"/>
        <v>1794.15</v>
      </c>
    </row>
    <row r="1727" spans="1:15">
      <c r="A1727" s="48">
        <v>30906407</v>
      </c>
      <c r="B1727" s="48" t="s">
        <v>1757</v>
      </c>
      <c r="C1727" s="49">
        <v>1</v>
      </c>
      <c r="D1727" s="50" t="s">
        <v>469</v>
      </c>
      <c r="E1727" s="51"/>
      <c r="F1727" s="52">
        <v>3</v>
      </c>
      <c r="G1727" s="52">
        <v>6</v>
      </c>
      <c r="H1727" s="52"/>
      <c r="I1727" s="52"/>
      <c r="J1727" s="52"/>
      <c r="K1727" s="53">
        <f t="shared" si="244"/>
        <v>1491.02</v>
      </c>
      <c r="L1727" s="53">
        <f t="shared" si="245"/>
        <v>1491.02</v>
      </c>
      <c r="M1727" s="53">
        <f>IF(E1727&gt;0,ROUND(E1727*UCO!$A$14,2),0)</f>
        <v>0</v>
      </c>
      <c r="N1727" s="53">
        <f>IF(I1727&gt;0,ROUND(I1727*Filme!$B$3,2),0)</f>
        <v>0</v>
      </c>
      <c r="O1727" s="53">
        <f t="shared" si="246"/>
        <v>1491.02</v>
      </c>
    </row>
    <row r="1728" spans="1:15">
      <c r="A1728" s="48">
        <v>30906415</v>
      </c>
      <c r="B1728" s="48" t="s">
        <v>1758</v>
      </c>
      <c r="C1728" s="49">
        <v>1</v>
      </c>
      <c r="D1728" s="50" t="s">
        <v>446</v>
      </c>
      <c r="E1728" s="51"/>
      <c r="F1728" s="52">
        <v>3</v>
      </c>
      <c r="G1728" s="52">
        <v>5</v>
      </c>
      <c r="H1728" s="52"/>
      <c r="I1728" s="52"/>
      <c r="J1728" s="52"/>
      <c r="K1728" s="53">
        <f t="shared" si="244"/>
        <v>1171.51</v>
      </c>
      <c r="L1728" s="53">
        <f t="shared" si="245"/>
        <v>1171.51</v>
      </c>
      <c r="M1728" s="53">
        <f>IF(E1728&gt;0,ROUND(E1728*UCO!$A$14,2),0)</f>
        <v>0</v>
      </c>
      <c r="N1728" s="53">
        <f>IF(I1728&gt;0,ROUND(I1728*Filme!$B$3,2),0)</f>
        <v>0</v>
      </c>
      <c r="O1728" s="53">
        <f t="shared" si="246"/>
        <v>1171.51</v>
      </c>
    </row>
    <row r="1729" spans="1:15">
      <c r="A1729" s="48">
        <v>30906423</v>
      </c>
      <c r="B1729" s="48" t="s">
        <v>1759</v>
      </c>
      <c r="C1729" s="49">
        <v>1</v>
      </c>
      <c r="D1729" s="50" t="s">
        <v>486</v>
      </c>
      <c r="E1729" s="51"/>
      <c r="F1729" s="52">
        <v>3</v>
      </c>
      <c r="G1729" s="52">
        <v>6</v>
      </c>
      <c r="H1729" s="52"/>
      <c r="I1729" s="52"/>
      <c r="J1729" s="52"/>
      <c r="K1729" s="53">
        <f t="shared" si="244"/>
        <v>1409.1</v>
      </c>
      <c r="L1729" s="53">
        <f t="shared" si="245"/>
        <v>1409.1</v>
      </c>
      <c r="M1729" s="53">
        <f>IF(E1729&gt;0,ROUND(E1729*UCO!$A$14,2),0)</f>
        <v>0</v>
      </c>
      <c r="N1729" s="53">
        <f>IF(I1729&gt;0,ROUND(I1729*Filme!$B$3,2),0)</f>
        <v>0</v>
      </c>
      <c r="O1729" s="53">
        <f t="shared" si="246"/>
        <v>1409.1</v>
      </c>
    </row>
    <row r="1730" spans="1:15">
      <c r="A1730" s="48">
        <v>30906431</v>
      </c>
      <c r="B1730" s="48" t="s">
        <v>1760</v>
      </c>
      <c r="C1730" s="49">
        <v>1</v>
      </c>
      <c r="D1730" s="50" t="s">
        <v>997</v>
      </c>
      <c r="E1730" s="51"/>
      <c r="F1730" s="52">
        <v>2</v>
      </c>
      <c r="G1730" s="52">
        <v>6</v>
      </c>
      <c r="H1730" s="52"/>
      <c r="I1730" s="52"/>
      <c r="J1730" s="52"/>
      <c r="K1730" s="53">
        <f t="shared" si="244"/>
        <v>2449.52</v>
      </c>
      <c r="L1730" s="53">
        <f t="shared" si="245"/>
        <v>2449.52</v>
      </c>
      <c r="M1730" s="53">
        <f>IF(E1730&gt;0,ROUND(E1730*UCO!$A$14,2),0)</f>
        <v>0</v>
      </c>
      <c r="N1730" s="53">
        <f>IF(I1730&gt;0,ROUND(I1730*Filme!$B$3,2),0)</f>
        <v>0</v>
      </c>
      <c r="O1730" s="53">
        <f t="shared" si="246"/>
        <v>2449.52</v>
      </c>
    </row>
    <row r="1731" spans="1:15">
      <c r="A1731" s="48">
        <v>30906440</v>
      </c>
      <c r="B1731" s="48" t="s">
        <v>1761</v>
      </c>
      <c r="C1731" s="49">
        <v>1</v>
      </c>
      <c r="D1731" s="50" t="s">
        <v>469</v>
      </c>
      <c r="E1731" s="51"/>
      <c r="F1731" s="52">
        <v>3</v>
      </c>
      <c r="G1731" s="52">
        <v>5</v>
      </c>
      <c r="H1731" s="52"/>
      <c r="I1731" s="52"/>
      <c r="J1731" s="52"/>
      <c r="K1731" s="53">
        <f t="shared" si="244"/>
        <v>1491.02</v>
      </c>
      <c r="L1731" s="53">
        <f t="shared" si="245"/>
        <v>1491.02</v>
      </c>
      <c r="M1731" s="53">
        <f>IF(E1731&gt;0,ROUND(E1731*UCO!$A$14,2),0)</f>
        <v>0</v>
      </c>
      <c r="N1731" s="53">
        <f>IF(I1731&gt;0,ROUND(I1731*Filme!$B$3,2),0)</f>
        <v>0</v>
      </c>
      <c r="O1731" s="53">
        <f t="shared" si="246"/>
        <v>1491.02</v>
      </c>
    </row>
    <row r="1732" spans="1:15">
      <c r="A1732" s="48">
        <v>30906458</v>
      </c>
      <c r="B1732" s="48" t="s">
        <v>1762</v>
      </c>
      <c r="C1732" s="49">
        <v>1</v>
      </c>
      <c r="D1732" s="50" t="s">
        <v>486</v>
      </c>
      <c r="E1732" s="51"/>
      <c r="F1732" s="52">
        <v>3</v>
      </c>
      <c r="G1732" s="52">
        <v>4</v>
      </c>
      <c r="H1732" s="52"/>
      <c r="I1732" s="52"/>
      <c r="J1732" s="52"/>
      <c r="K1732" s="53">
        <f t="shared" si="244"/>
        <v>1409.1</v>
      </c>
      <c r="L1732" s="53">
        <f t="shared" si="245"/>
        <v>1409.1</v>
      </c>
      <c r="M1732" s="53">
        <f>IF(E1732&gt;0,ROUND(E1732*UCO!$A$14,2),0)</f>
        <v>0</v>
      </c>
      <c r="N1732" s="53">
        <f>IF(I1732&gt;0,ROUND(I1732*Filme!$B$3,2),0)</f>
        <v>0</v>
      </c>
      <c r="O1732" s="53">
        <f t="shared" si="246"/>
        <v>1409.1</v>
      </c>
    </row>
    <row r="1733" spans="1:15">
      <c r="A1733" s="48">
        <v>30906466</v>
      </c>
      <c r="B1733" s="48" t="s">
        <v>1763</v>
      </c>
      <c r="C1733" s="49">
        <v>1</v>
      </c>
      <c r="D1733" s="50" t="s">
        <v>364</v>
      </c>
      <c r="E1733" s="51"/>
      <c r="F1733" s="52">
        <v>3</v>
      </c>
      <c r="G1733" s="52">
        <v>6</v>
      </c>
      <c r="H1733" s="52"/>
      <c r="I1733" s="52"/>
      <c r="J1733" s="52"/>
      <c r="K1733" s="53">
        <f t="shared" si="244"/>
        <v>1794.15</v>
      </c>
      <c r="L1733" s="53">
        <f t="shared" si="245"/>
        <v>1794.15</v>
      </c>
      <c r="M1733" s="53">
        <f>IF(E1733&gt;0,ROUND(E1733*UCO!$A$14,2),0)</f>
        <v>0</v>
      </c>
      <c r="N1733" s="53">
        <f>IF(I1733&gt;0,ROUND(I1733*Filme!$B$3,2),0)</f>
        <v>0</v>
      </c>
      <c r="O1733" s="53">
        <f t="shared" si="246"/>
        <v>1794.15</v>
      </c>
    </row>
    <row r="1734" spans="1:15" ht="28.5" customHeight="1">
      <c r="A1734" s="131" t="s">
        <v>1764</v>
      </c>
      <c r="B1734" s="132"/>
      <c r="C1734" s="132"/>
      <c r="D1734" s="132"/>
      <c r="E1734" s="132"/>
      <c r="F1734" s="132"/>
      <c r="G1734" s="132"/>
      <c r="H1734" s="132"/>
      <c r="I1734" s="132"/>
      <c r="J1734" s="132"/>
      <c r="K1734" s="132"/>
      <c r="L1734" s="132"/>
      <c r="M1734" s="132"/>
      <c r="N1734" s="132"/>
      <c r="O1734" s="132"/>
    </row>
    <row r="1735" spans="1:15">
      <c r="A1735" s="48">
        <v>30907012</v>
      </c>
      <c r="B1735" s="48" t="s">
        <v>1765</v>
      </c>
      <c r="C1735" s="49">
        <v>1</v>
      </c>
      <c r="D1735" s="50" t="s">
        <v>257</v>
      </c>
      <c r="E1735" s="51"/>
      <c r="F1735" s="52">
        <v>3</v>
      </c>
      <c r="G1735" s="52">
        <v>5</v>
      </c>
      <c r="H1735" s="52"/>
      <c r="I1735" s="52"/>
      <c r="J1735" s="52"/>
      <c r="K1735" s="53">
        <f t="shared" ref="K1735:K1748" si="247">VLOOKUP(D1735,Porte2026Geral,24,FALSE)</f>
        <v>1635.2</v>
      </c>
      <c r="L1735" s="53">
        <f t="shared" ref="L1735:L1748" si="248">ROUND(C1735*K1735,2)</f>
        <v>1635.2</v>
      </c>
      <c r="M1735" s="53">
        <f>IF(E1735&gt;0,ROUND(E1735*UCO!$A$14,2),0)</f>
        <v>0</v>
      </c>
      <c r="N1735" s="53">
        <f>IF(I1735&gt;0,ROUND(I1735*Filme!$B$3,2),0)</f>
        <v>0</v>
      </c>
      <c r="O1735" s="53">
        <f t="shared" ref="O1735:O1748" si="249">ROUND(L1735+M1735+N1735,2)</f>
        <v>1635.2</v>
      </c>
    </row>
    <row r="1736" spans="1:15">
      <c r="A1736" s="48">
        <v>30907020</v>
      </c>
      <c r="B1736" s="48" t="s">
        <v>1766</v>
      </c>
      <c r="C1736" s="49">
        <v>1</v>
      </c>
      <c r="D1736" s="50" t="s">
        <v>257</v>
      </c>
      <c r="E1736" s="51"/>
      <c r="F1736" s="52">
        <v>3</v>
      </c>
      <c r="G1736" s="52">
        <v>5</v>
      </c>
      <c r="H1736" s="52"/>
      <c r="I1736" s="52"/>
      <c r="J1736" s="52"/>
      <c r="K1736" s="53">
        <f t="shared" si="247"/>
        <v>1635.2</v>
      </c>
      <c r="L1736" s="53">
        <f t="shared" si="248"/>
        <v>1635.2</v>
      </c>
      <c r="M1736" s="53">
        <f>IF(E1736&gt;0,ROUND(E1736*UCO!$A$14,2),0)</f>
        <v>0</v>
      </c>
      <c r="N1736" s="53">
        <f>IF(I1736&gt;0,ROUND(I1736*Filme!$B$3,2),0)</f>
        <v>0</v>
      </c>
      <c r="O1736" s="53">
        <f t="shared" si="249"/>
        <v>1635.2</v>
      </c>
    </row>
    <row r="1737" spans="1:15">
      <c r="A1737" s="48">
        <v>30907039</v>
      </c>
      <c r="B1737" s="48" t="s">
        <v>1767</v>
      </c>
      <c r="C1737" s="49">
        <v>1</v>
      </c>
      <c r="D1737" s="50" t="s">
        <v>446</v>
      </c>
      <c r="E1737" s="51"/>
      <c r="F1737" s="52">
        <v>2</v>
      </c>
      <c r="G1737" s="52">
        <v>5</v>
      </c>
      <c r="H1737" s="52"/>
      <c r="I1737" s="52"/>
      <c r="J1737" s="52"/>
      <c r="K1737" s="53">
        <f t="shared" si="247"/>
        <v>1171.51</v>
      </c>
      <c r="L1737" s="53">
        <f t="shared" si="248"/>
        <v>1171.51</v>
      </c>
      <c r="M1737" s="53">
        <f>IF(E1737&gt;0,ROUND(E1737*UCO!$A$14,2),0)</f>
        <v>0</v>
      </c>
      <c r="N1737" s="53">
        <f>IF(I1737&gt;0,ROUND(I1737*Filme!$B$3,2),0)</f>
        <v>0</v>
      </c>
      <c r="O1737" s="53">
        <f t="shared" si="249"/>
        <v>1171.51</v>
      </c>
    </row>
    <row r="1738" spans="1:15">
      <c r="A1738" s="48">
        <v>30907047</v>
      </c>
      <c r="B1738" s="48" t="s">
        <v>1768</v>
      </c>
      <c r="C1738" s="49">
        <v>1</v>
      </c>
      <c r="D1738" s="50" t="s">
        <v>257</v>
      </c>
      <c r="E1738" s="51"/>
      <c r="F1738" s="52">
        <v>3</v>
      </c>
      <c r="G1738" s="52">
        <v>6</v>
      </c>
      <c r="H1738" s="52"/>
      <c r="I1738" s="52"/>
      <c r="J1738" s="52"/>
      <c r="K1738" s="53">
        <f t="shared" si="247"/>
        <v>1635.2</v>
      </c>
      <c r="L1738" s="53">
        <f t="shared" si="248"/>
        <v>1635.2</v>
      </c>
      <c r="M1738" s="53">
        <f>IF(E1738&gt;0,ROUND(E1738*UCO!$A$14,2),0)</f>
        <v>0</v>
      </c>
      <c r="N1738" s="53">
        <f>IF(I1738&gt;0,ROUND(I1738*Filme!$B$3,2),0)</f>
        <v>0</v>
      </c>
      <c r="O1738" s="53">
        <f t="shared" si="249"/>
        <v>1635.2</v>
      </c>
    </row>
    <row r="1739" spans="1:15">
      <c r="A1739" s="48">
        <v>30907063</v>
      </c>
      <c r="B1739" s="48" t="s">
        <v>1769</v>
      </c>
      <c r="C1739" s="49">
        <v>1</v>
      </c>
      <c r="D1739" s="50" t="s">
        <v>65</v>
      </c>
      <c r="E1739" s="51"/>
      <c r="F1739" s="52"/>
      <c r="G1739" s="52">
        <v>0</v>
      </c>
      <c r="H1739" s="52"/>
      <c r="I1739" s="52"/>
      <c r="J1739" s="52"/>
      <c r="K1739" s="53">
        <f t="shared" si="247"/>
        <v>65.56</v>
      </c>
      <c r="L1739" s="53">
        <f t="shared" si="248"/>
        <v>65.56</v>
      </c>
      <c r="M1739" s="53">
        <f>IF(E1739&gt;0,ROUND(E1739*UCO!$A$14,2),0)</f>
        <v>0</v>
      </c>
      <c r="N1739" s="53">
        <f>IF(I1739&gt;0,ROUND(I1739*Filme!$B$3,2),0)</f>
        <v>0</v>
      </c>
      <c r="O1739" s="53">
        <f t="shared" si="249"/>
        <v>65.56</v>
      </c>
    </row>
    <row r="1740" spans="1:15">
      <c r="A1740" s="48">
        <v>30907071</v>
      </c>
      <c r="B1740" s="48" t="s">
        <v>1770</v>
      </c>
      <c r="C1740" s="49">
        <v>1</v>
      </c>
      <c r="D1740" s="50" t="s">
        <v>134</v>
      </c>
      <c r="E1740" s="51"/>
      <c r="F1740" s="52"/>
      <c r="G1740" s="52">
        <v>0</v>
      </c>
      <c r="H1740" s="52"/>
      <c r="I1740" s="52"/>
      <c r="J1740" s="52"/>
      <c r="K1740" s="53">
        <f t="shared" si="247"/>
        <v>32.78</v>
      </c>
      <c r="L1740" s="53">
        <f t="shared" si="248"/>
        <v>32.78</v>
      </c>
      <c r="M1740" s="53">
        <f>IF(E1740&gt;0,ROUND(E1740*UCO!$A$14,2),0)</f>
        <v>0</v>
      </c>
      <c r="N1740" s="53">
        <f>IF(I1740&gt;0,ROUND(I1740*Filme!$B$3,2),0)</f>
        <v>0</v>
      </c>
      <c r="O1740" s="53">
        <f t="shared" si="249"/>
        <v>32.78</v>
      </c>
    </row>
    <row r="1741" spans="1:15">
      <c r="A1741" s="48">
        <v>30907080</v>
      </c>
      <c r="B1741" s="48" t="s">
        <v>1771</v>
      </c>
      <c r="C1741" s="49">
        <v>1</v>
      </c>
      <c r="D1741" s="50" t="s">
        <v>305</v>
      </c>
      <c r="E1741" s="51"/>
      <c r="F1741" s="52">
        <v>2</v>
      </c>
      <c r="G1741" s="52">
        <v>4</v>
      </c>
      <c r="H1741" s="52"/>
      <c r="I1741" s="52"/>
      <c r="J1741" s="52"/>
      <c r="K1741" s="53">
        <f t="shared" si="247"/>
        <v>802.86</v>
      </c>
      <c r="L1741" s="53">
        <f t="shared" si="248"/>
        <v>802.86</v>
      </c>
      <c r="M1741" s="53">
        <f>IF(E1741&gt;0,ROUND(E1741*UCO!$A$14,2),0)</f>
        <v>0</v>
      </c>
      <c r="N1741" s="53">
        <f>IF(I1741&gt;0,ROUND(I1741*Filme!$B$3,2),0)</f>
        <v>0</v>
      </c>
      <c r="O1741" s="53">
        <f t="shared" si="249"/>
        <v>802.86</v>
      </c>
    </row>
    <row r="1742" spans="1:15">
      <c r="A1742" s="48">
        <v>30907098</v>
      </c>
      <c r="B1742" s="48" t="s">
        <v>1772</v>
      </c>
      <c r="C1742" s="49">
        <v>1</v>
      </c>
      <c r="D1742" s="50" t="s">
        <v>291</v>
      </c>
      <c r="E1742" s="51"/>
      <c r="F1742" s="52">
        <v>3</v>
      </c>
      <c r="G1742" s="52">
        <v>4</v>
      </c>
      <c r="H1742" s="52"/>
      <c r="I1742" s="52"/>
      <c r="J1742" s="52"/>
      <c r="K1742" s="53">
        <f t="shared" si="247"/>
        <v>709.46</v>
      </c>
      <c r="L1742" s="53">
        <f t="shared" si="248"/>
        <v>709.46</v>
      </c>
      <c r="M1742" s="53">
        <f>IF(E1742&gt;0,ROUND(E1742*UCO!$A$14,2),0)</f>
        <v>0</v>
      </c>
      <c r="N1742" s="53">
        <f>IF(I1742&gt;0,ROUND(I1742*Filme!$B$3,2),0)</f>
        <v>0</v>
      </c>
      <c r="O1742" s="53">
        <f t="shared" si="249"/>
        <v>709.46</v>
      </c>
    </row>
    <row r="1743" spans="1:15">
      <c r="A1743" s="48">
        <v>30907101</v>
      </c>
      <c r="B1743" s="48" t="s">
        <v>1773</v>
      </c>
      <c r="C1743" s="49">
        <v>1</v>
      </c>
      <c r="D1743" s="50" t="s">
        <v>446</v>
      </c>
      <c r="E1743" s="51"/>
      <c r="F1743" s="52">
        <v>2</v>
      </c>
      <c r="G1743" s="52">
        <v>4</v>
      </c>
      <c r="H1743" s="52"/>
      <c r="I1743" s="52"/>
      <c r="J1743" s="52"/>
      <c r="K1743" s="53">
        <f t="shared" si="247"/>
        <v>1171.51</v>
      </c>
      <c r="L1743" s="53">
        <f t="shared" si="248"/>
        <v>1171.51</v>
      </c>
      <c r="M1743" s="53">
        <f>IF(E1743&gt;0,ROUND(E1743*UCO!$A$14,2),0)</f>
        <v>0</v>
      </c>
      <c r="N1743" s="53">
        <f>IF(I1743&gt;0,ROUND(I1743*Filme!$B$3,2),0)</f>
        <v>0</v>
      </c>
      <c r="O1743" s="53">
        <f t="shared" si="249"/>
        <v>1171.51</v>
      </c>
    </row>
    <row r="1744" spans="1:15">
      <c r="A1744" s="48">
        <v>30907110</v>
      </c>
      <c r="B1744" s="48" t="s">
        <v>1774</v>
      </c>
      <c r="C1744" s="49">
        <v>1</v>
      </c>
      <c r="D1744" s="50" t="s">
        <v>257</v>
      </c>
      <c r="E1744" s="51"/>
      <c r="F1744" s="52">
        <v>2</v>
      </c>
      <c r="G1744" s="52">
        <v>4</v>
      </c>
      <c r="H1744" s="52"/>
      <c r="I1744" s="52"/>
      <c r="J1744" s="52"/>
      <c r="K1744" s="53">
        <f t="shared" si="247"/>
        <v>1635.2</v>
      </c>
      <c r="L1744" s="53">
        <f t="shared" si="248"/>
        <v>1635.2</v>
      </c>
      <c r="M1744" s="53">
        <f>IF(E1744&gt;0,ROUND(E1744*UCO!$A$14,2),0)</f>
        <v>0</v>
      </c>
      <c r="N1744" s="53">
        <f>IF(I1744&gt;0,ROUND(I1744*Filme!$B$3,2),0)</f>
        <v>0</v>
      </c>
      <c r="O1744" s="53">
        <f t="shared" si="249"/>
        <v>1635.2</v>
      </c>
    </row>
    <row r="1745" spans="1:15">
      <c r="A1745" s="48">
        <v>30907128</v>
      </c>
      <c r="B1745" s="48" t="s">
        <v>1775</v>
      </c>
      <c r="C1745" s="49">
        <v>1</v>
      </c>
      <c r="D1745" s="50" t="s">
        <v>257</v>
      </c>
      <c r="E1745" s="51"/>
      <c r="F1745" s="52">
        <v>3</v>
      </c>
      <c r="G1745" s="52">
        <v>4</v>
      </c>
      <c r="H1745" s="52"/>
      <c r="I1745" s="52"/>
      <c r="J1745" s="52"/>
      <c r="K1745" s="53">
        <f t="shared" si="247"/>
        <v>1635.2</v>
      </c>
      <c r="L1745" s="53">
        <f t="shared" si="248"/>
        <v>1635.2</v>
      </c>
      <c r="M1745" s="53">
        <f>IF(E1745&gt;0,ROUND(E1745*UCO!$A$14,2),0)</f>
        <v>0</v>
      </c>
      <c r="N1745" s="53">
        <f>IF(I1745&gt;0,ROUND(I1745*Filme!$B$3,2),0)</f>
        <v>0</v>
      </c>
      <c r="O1745" s="53">
        <f t="shared" si="249"/>
        <v>1635.2</v>
      </c>
    </row>
    <row r="1746" spans="1:15">
      <c r="A1746" s="48">
        <v>30907136</v>
      </c>
      <c r="B1746" s="48" t="s">
        <v>1776</v>
      </c>
      <c r="C1746" s="49">
        <v>1</v>
      </c>
      <c r="D1746" s="50" t="s">
        <v>446</v>
      </c>
      <c r="E1746" s="51"/>
      <c r="F1746" s="52">
        <v>2</v>
      </c>
      <c r="G1746" s="52">
        <v>5</v>
      </c>
      <c r="H1746" s="52"/>
      <c r="I1746" s="52"/>
      <c r="J1746" s="52"/>
      <c r="K1746" s="53">
        <f t="shared" si="247"/>
        <v>1171.51</v>
      </c>
      <c r="L1746" s="53">
        <f t="shared" si="248"/>
        <v>1171.51</v>
      </c>
      <c r="M1746" s="53">
        <f>IF(E1746&gt;0,ROUND(E1746*UCO!$A$14,2),0)</f>
        <v>0</v>
      </c>
      <c r="N1746" s="53">
        <f>IF(I1746&gt;0,ROUND(I1746*Filme!$B$3,2),0)</f>
        <v>0</v>
      </c>
      <c r="O1746" s="53">
        <f t="shared" si="249"/>
        <v>1171.51</v>
      </c>
    </row>
    <row r="1747" spans="1:15">
      <c r="A1747" s="48">
        <v>30907144</v>
      </c>
      <c r="B1747" s="48" t="s">
        <v>1777</v>
      </c>
      <c r="C1747" s="49">
        <v>1</v>
      </c>
      <c r="D1747" s="50" t="s">
        <v>291</v>
      </c>
      <c r="E1747" s="51"/>
      <c r="F1747" s="52">
        <v>1</v>
      </c>
      <c r="G1747" s="52">
        <v>3</v>
      </c>
      <c r="H1747" s="52"/>
      <c r="I1747" s="52"/>
      <c r="J1747" s="52"/>
      <c r="K1747" s="53">
        <f t="shared" si="247"/>
        <v>709.46</v>
      </c>
      <c r="L1747" s="53">
        <f t="shared" si="248"/>
        <v>709.46</v>
      </c>
      <c r="M1747" s="53">
        <f>IF(E1747&gt;0,ROUND(E1747*UCO!$A$14,2),0)</f>
        <v>0</v>
      </c>
      <c r="N1747" s="53">
        <f>IF(I1747&gt;0,ROUND(I1747*Filme!$B$3,2),0)</f>
        <v>0</v>
      </c>
      <c r="O1747" s="53">
        <f t="shared" si="249"/>
        <v>709.46</v>
      </c>
    </row>
    <row r="1748" spans="1:15">
      <c r="A1748" s="48">
        <v>30907152</v>
      </c>
      <c r="B1748" s="48" t="s">
        <v>1778</v>
      </c>
      <c r="C1748" s="49">
        <v>1</v>
      </c>
      <c r="D1748" s="50" t="s">
        <v>93</v>
      </c>
      <c r="E1748" s="51"/>
      <c r="F1748" s="52"/>
      <c r="G1748" s="52">
        <v>0</v>
      </c>
      <c r="H1748" s="52"/>
      <c r="I1748" s="52"/>
      <c r="J1748" s="52"/>
      <c r="K1748" s="53">
        <f t="shared" si="247"/>
        <v>250.68</v>
      </c>
      <c r="L1748" s="53">
        <f t="shared" si="248"/>
        <v>250.68</v>
      </c>
      <c r="M1748" s="53">
        <f>IF(E1748&gt;0,ROUND(E1748*UCO!$A$14,2),0)</f>
        <v>0</v>
      </c>
      <c r="N1748" s="53">
        <f>IF(I1748&gt;0,ROUND(I1748*Filme!$B$3,2),0)</f>
        <v>0</v>
      </c>
      <c r="O1748" s="53">
        <f t="shared" si="249"/>
        <v>250.68</v>
      </c>
    </row>
    <row r="1749" spans="1:15" ht="22.5" customHeight="1">
      <c r="A1749" s="129" t="s">
        <v>1779</v>
      </c>
      <c r="B1749" s="130"/>
      <c r="C1749" s="130"/>
      <c r="D1749" s="130"/>
      <c r="E1749" s="130"/>
      <c r="F1749" s="130"/>
      <c r="G1749" s="130"/>
      <c r="H1749" s="130"/>
      <c r="I1749" s="130"/>
      <c r="J1749" s="130"/>
      <c r="K1749" s="130"/>
      <c r="L1749" s="130"/>
      <c r="M1749" s="130"/>
      <c r="N1749" s="130"/>
      <c r="O1749" s="130"/>
    </row>
    <row r="1750" spans="1:15" ht="22.5" customHeight="1">
      <c r="A1750" s="129" t="s">
        <v>1780</v>
      </c>
      <c r="B1750" s="130"/>
      <c r="C1750" s="130"/>
      <c r="D1750" s="130"/>
      <c r="E1750" s="130"/>
      <c r="F1750" s="130"/>
      <c r="G1750" s="130"/>
      <c r="H1750" s="130"/>
      <c r="I1750" s="130"/>
      <c r="J1750" s="130"/>
      <c r="K1750" s="130"/>
      <c r="L1750" s="130"/>
      <c r="M1750" s="130"/>
      <c r="N1750" s="130"/>
      <c r="O1750" s="130"/>
    </row>
    <row r="1751" spans="1:15" ht="22.5" customHeight="1">
      <c r="A1751" s="129" t="s">
        <v>1781</v>
      </c>
      <c r="B1751" s="130"/>
      <c r="C1751" s="130"/>
      <c r="D1751" s="130"/>
      <c r="E1751" s="130"/>
      <c r="F1751" s="130"/>
      <c r="G1751" s="130"/>
      <c r="H1751" s="130"/>
      <c r="I1751" s="130"/>
      <c r="J1751" s="130"/>
      <c r="K1751" s="130"/>
      <c r="L1751" s="130"/>
      <c r="M1751" s="130"/>
      <c r="N1751" s="130"/>
      <c r="O1751" s="130"/>
    </row>
    <row r="1752" spans="1:15" ht="22.5" customHeight="1">
      <c r="A1752" s="129" t="s">
        <v>1782</v>
      </c>
      <c r="B1752" s="130"/>
      <c r="C1752" s="130"/>
      <c r="D1752" s="130"/>
      <c r="E1752" s="130"/>
      <c r="F1752" s="130"/>
      <c r="G1752" s="130"/>
      <c r="H1752" s="130"/>
      <c r="I1752" s="130"/>
      <c r="J1752" s="130"/>
      <c r="K1752" s="130"/>
      <c r="L1752" s="130"/>
      <c r="M1752" s="130"/>
      <c r="N1752" s="130"/>
      <c r="O1752" s="130"/>
    </row>
    <row r="1753" spans="1:15" ht="22.5" customHeight="1">
      <c r="A1753" s="129" t="s">
        <v>1783</v>
      </c>
      <c r="B1753" s="130"/>
      <c r="C1753" s="130"/>
      <c r="D1753" s="130"/>
      <c r="E1753" s="130"/>
      <c r="F1753" s="130"/>
      <c r="G1753" s="130"/>
      <c r="H1753" s="130"/>
      <c r="I1753" s="130"/>
      <c r="J1753" s="130"/>
      <c r="K1753" s="130"/>
      <c r="L1753" s="130"/>
      <c r="M1753" s="130"/>
      <c r="N1753" s="130"/>
      <c r="O1753" s="130"/>
    </row>
    <row r="1754" spans="1:15" ht="22.5" customHeight="1">
      <c r="A1754" s="129" t="s">
        <v>1784</v>
      </c>
      <c r="B1754" s="130"/>
      <c r="C1754" s="130"/>
      <c r="D1754" s="130"/>
      <c r="E1754" s="130"/>
      <c r="F1754" s="130"/>
      <c r="G1754" s="130"/>
      <c r="H1754" s="130"/>
      <c r="I1754" s="130"/>
      <c r="J1754" s="130"/>
      <c r="K1754" s="130"/>
      <c r="L1754" s="130"/>
      <c r="M1754" s="130"/>
      <c r="N1754" s="130"/>
      <c r="O1754" s="130"/>
    </row>
    <row r="1755" spans="1:15" ht="22.5" customHeight="1">
      <c r="A1755" s="129" t="s">
        <v>1785</v>
      </c>
      <c r="B1755" s="130"/>
      <c r="C1755" s="130"/>
      <c r="D1755" s="130"/>
      <c r="E1755" s="130"/>
      <c r="F1755" s="130"/>
      <c r="G1755" s="130"/>
      <c r="H1755" s="130"/>
      <c r="I1755" s="130"/>
      <c r="J1755" s="130"/>
      <c r="K1755" s="130"/>
      <c r="L1755" s="130"/>
      <c r="M1755" s="130"/>
      <c r="N1755" s="130"/>
      <c r="O1755" s="130"/>
    </row>
    <row r="1756" spans="1:15" ht="31.5" customHeight="1">
      <c r="A1756" s="129" t="s">
        <v>1786</v>
      </c>
      <c r="B1756" s="130"/>
      <c r="C1756" s="130"/>
      <c r="D1756" s="130"/>
      <c r="E1756" s="130"/>
      <c r="F1756" s="130"/>
      <c r="G1756" s="130"/>
      <c r="H1756" s="130"/>
      <c r="I1756" s="130"/>
      <c r="J1756" s="130"/>
      <c r="K1756" s="130"/>
      <c r="L1756" s="130"/>
      <c r="M1756" s="130"/>
      <c r="N1756" s="130"/>
      <c r="O1756" s="130"/>
    </row>
    <row r="1757" spans="1:15" ht="22.5" customHeight="1">
      <c r="A1757" s="129" t="s">
        <v>1787</v>
      </c>
      <c r="B1757" s="130"/>
      <c r="C1757" s="130"/>
      <c r="D1757" s="130"/>
      <c r="E1757" s="130"/>
      <c r="F1757" s="130"/>
      <c r="G1757" s="130"/>
      <c r="H1757" s="130"/>
      <c r="I1757" s="130"/>
      <c r="J1757" s="130"/>
      <c r="K1757" s="130"/>
      <c r="L1757" s="130"/>
      <c r="M1757" s="130"/>
      <c r="N1757" s="130"/>
      <c r="O1757" s="130"/>
    </row>
    <row r="1758" spans="1:15" ht="27.75" customHeight="1">
      <c r="A1758" s="129" t="s">
        <v>1788</v>
      </c>
      <c r="B1758" s="130"/>
      <c r="C1758" s="130"/>
      <c r="D1758" s="130"/>
      <c r="E1758" s="130"/>
      <c r="F1758" s="130"/>
      <c r="G1758" s="130"/>
      <c r="H1758" s="130"/>
      <c r="I1758" s="130"/>
      <c r="J1758" s="130"/>
      <c r="K1758" s="130"/>
      <c r="L1758" s="130"/>
      <c r="M1758" s="130"/>
      <c r="N1758" s="130"/>
      <c r="O1758" s="130"/>
    </row>
    <row r="1759" spans="1:15" ht="35.25" customHeight="1">
      <c r="A1759" s="131" t="s">
        <v>1789</v>
      </c>
      <c r="B1759" s="132"/>
      <c r="C1759" s="132"/>
      <c r="D1759" s="132"/>
      <c r="E1759" s="132"/>
      <c r="F1759" s="132"/>
      <c r="G1759" s="132"/>
      <c r="H1759" s="132"/>
      <c r="I1759" s="132"/>
      <c r="J1759" s="132"/>
      <c r="K1759" s="132"/>
      <c r="L1759" s="132"/>
      <c r="M1759" s="132"/>
      <c r="N1759" s="132"/>
      <c r="O1759" s="132"/>
    </row>
    <row r="1760" spans="1:15">
      <c r="A1760" s="48">
        <v>30908019</v>
      </c>
      <c r="B1760" s="48" t="s">
        <v>1790</v>
      </c>
      <c r="C1760" s="49">
        <v>1</v>
      </c>
      <c r="D1760" s="50" t="s">
        <v>257</v>
      </c>
      <c r="E1760" s="51"/>
      <c r="F1760" s="52">
        <v>4</v>
      </c>
      <c r="G1760" s="52">
        <v>7</v>
      </c>
      <c r="H1760" s="52"/>
      <c r="I1760" s="52"/>
      <c r="J1760" s="52"/>
      <c r="K1760" s="53">
        <f t="shared" ref="K1760:K1769" si="250">VLOOKUP(D1760,Porte2026Geral,24,FALSE)</f>
        <v>1635.2</v>
      </c>
      <c r="L1760" s="53">
        <f t="shared" ref="L1760:L1769" si="251">ROUND(C1760*K1760,2)</f>
        <v>1635.2</v>
      </c>
      <c r="M1760" s="53">
        <f>IF(E1760&gt;0,ROUND(E1760*UCO!$A$14,2),0)</f>
        <v>0</v>
      </c>
      <c r="N1760" s="53">
        <f>IF(I1760&gt;0,ROUND(I1760*Filme!$B$3,2),0)</f>
        <v>0</v>
      </c>
      <c r="O1760" s="53">
        <f t="shared" ref="O1760:O1769" si="252">ROUND(L1760+M1760+N1760,2)</f>
        <v>1635.2</v>
      </c>
    </row>
    <row r="1761" spans="1:15">
      <c r="A1761" s="48">
        <v>30908027</v>
      </c>
      <c r="B1761" s="48" t="s">
        <v>1791</v>
      </c>
      <c r="C1761" s="49">
        <v>1</v>
      </c>
      <c r="D1761" s="50" t="s">
        <v>259</v>
      </c>
      <c r="E1761" s="51"/>
      <c r="F1761" s="52">
        <v>2</v>
      </c>
      <c r="G1761" s="52">
        <v>4</v>
      </c>
      <c r="H1761" s="52"/>
      <c r="I1761" s="52"/>
      <c r="J1761" s="52"/>
      <c r="K1761" s="53">
        <f t="shared" si="250"/>
        <v>852.02</v>
      </c>
      <c r="L1761" s="53">
        <f t="shared" si="251"/>
        <v>852.02</v>
      </c>
      <c r="M1761" s="53">
        <f>IF(E1761&gt;0,ROUND(E1761*UCO!$A$14,2),0)</f>
        <v>0</v>
      </c>
      <c r="N1761" s="53">
        <f>IF(I1761&gt;0,ROUND(I1761*Filme!$B$3,2),0)</f>
        <v>0</v>
      </c>
      <c r="O1761" s="53">
        <f t="shared" si="252"/>
        <v>852.02</v>
      </c>
    </row>
    <row r="1762" spans="1:15">
      <c r="A1762" s="48">
        <v>30908035</v>
      </c>
      <c r="B1762" s="48" t="s">
        <v>1792</v>
      </c>
      <c r="C1762" s="49">
        <v>1</v>
      </c>
      <c r="D1762" s="50" t="s">
        <v>469</v>
      </c>
      <c r="E1762" s="51"/>
      <c r="F1762" s="52">
        <v>3</v>
      </c>
      <c r="G1762" s="52">
        <v>6</v>
      </c>
      <c r="H1762" s="52"/>
      <c r="I1762" s="52"/>
      <c r="J1762" s="52"/>
      <c r="K1762" s="53">
        <f t="shared" si="250"/>
        <v>1491.02</v>
      </c>
      <c r="L1762" s="53">
        <f t="shared" si="251"/>
        <v>1491.02</v>
      </c>
      <c r="M1762" s="53">
        <f>IF(E1762&gt;0,ROUND(E1762*UCO!$A$14,2),0)</f>
        <v>0</v>
      </c>
      <c r="N1762" s="53">
        <f>IF(I1762&gt;0,ROUND(I1762*Filme!$B$3,2),0)</f>
        <v>0</v>
      </c>
      <c r="O1762" s="53">
        <f t="shared" si="252"/>
        <v>1491.02</v>
      </c>
    </row>
    <row r="1763" spans="1:15">
      <c r="A1763" s="48">
        <v>30908043</v>
      </c>
      <c r="B1763" s="48" t="s">
        <v>1793</v>
      </c>
      <c r="C1763" s="49">
        <v>1</v>
      </c>
      <c r="D1763" s="50" t="s">
        <v>382</v>
      </c>
      <c r="E1763" s="51"/>
      <c r="F1763" s="52">
        <v>2</v>
      </c>
      <c r="G1763" s="52">
        <v>4</v>
      </c>
      <c r="H1763" s="52"/>
      <c r="I1763" s="52"/>
      <c r="J1763" s="52"/>
      <c r="K1763" s="53">
        <f t="shared" si="250"/>
        <v>766.81</v>
      </c>
      <c r="L1763" s="53">
        <f t="shared" si="251"/>
        <v>766.81</v>
      </c>
      <c r="M1763" s="53">
        <f>IF(E1763&gt;0,ROUND(E1763*UCO!$A$14,2),0)</f>
        <v>0</v>
      </c>
      <c r="N1763" s="53">
        <f>IF(I1763&gt;0,ROUND(I1763*Filme!$B$3,2),0)</f>
        <v>0</v>
      </c>
      <c r="O1763" s="53">
        <f t="shared" si="252"/>
        <v>766.81</v>
      </c>
    </row>
    <row r="1764" spans="1:15">
      <c r="A1764" s="48">
        <v>30908051</v>
      </c>
      <c r="B1764" s="48" t="s">
        <v>1794</v>
      </c>
      <c r="C1764" s="49">
        <v>1</v>
      </c>
      <c r="D1764" s="50" t="s">
        <v>469</v>
      </c>
      <c r="E1764" s="51"/>
      <c r="F1764" s="52">
        <v>3</v>
      </c>
      <c r="G1764" s="52">
        <v>7</v>
      </c>
      <c r="H1764" s="52"/>
      <c r="I1764" s="52"/>
      <c r="J1764" s="52"/>
      <c r="K1764" s="53">
        <f t="shared" si="250"/>
        <v>1491.02</v>
      </c>
      <c r="L1764" s="53">
        <f t="shared" si="251"/>
        <v>1491.02</v>
      </c>
      <c r="M1764" s="53">
        <f>IF(E1764&gt;0,ROUND(E1764*UCO!$A$14,2),0)</f>
        <v>0</v>
      </c>
      <c r="N1764" s="53">
        <f>IF(I1764&gt;0,ROUND(I1764*Filme!$B$3,2),0)</f>
        <v>0</v>
      </c>
      <c r="O1764" s="53">
        <f t="shared" si="252"/>
        <v>1491.02</v>
      </c>
    </row>
    <row r="1765" spans="1:15">
      <c r="A1765" s="48">
        <v>30908060</v>
      </c>
      <c r="B1765" s="48" t="s">
        <v>1795</v>
      </c>
      <c r="C1765" s="49">
        <v>1</v>
      </c>
      <c r="D1765" s="50" t="s">
        <v>331</v>
      </c>
      <c r="E1765" s="51"/>
      <c r="F1765" s="52">
        <v>3</v>
      </c>
      <c r="G1765" s="52">
        <v>6</v>
      </c>
      <c r="H1765" s="52"/>
      <c r="I1765" s="52"/>
      <c r="J1765" s="52"/>
      <c r="K1765" s="53">
        <f t="shared" si="250"/>
        <v>1091.25</v>
      </c>
      <c r="L1765" s="53">
        <f t="shared" si="251"/>
        <v>1091.25</v>
      </c>
      <c r="M1765" s="53">
        <f>IF(E1765&gt;0,ROUND(E1765*UCO!$A$14,2),0)</f>
        <v>0</v>
      </c>
      <c r="N1765" s="53">
        <f>IF(I1765&gt;0,ROUND(I1765*Filme!$B$3,2),0)</f>
        <v>0</v>
      </c>
      <c r="O1765" s="53">
        <f t="shared" si="252"/>
        <v>1091.25</v>
      </c>
    </row>
    <row r="1766" spans="1:15">
      <c r="A1766" s="48">
        <v>30908078</v>
      </c>
      <c r="B1766" s="48" t="s">
        <v>1796</v>
      </c>
      <c r="C1766" s="49">
        <v>1</v>
      </c>
      <c r="D1766" s="50" t="s">
        <v>72</v>
      </c>
      <c r="E1766" s="51"/>
      <c r="F1766" s="52">
        <v>2</v>
      </c>
      <c r="G1766" s="52">
        <v>2</v>
      </c>
      <c r="H1766" s="52"/>
      <c r="I1766" s="52"/>
      <c r="J1766" s="52"/>
      <c r="K1766" s="53">
        <f t="shared" si="250"/>
        <v>309.68</v>
      </c>
      <c r="L1766" s="53">
        <f t="shared" si="251"/>
        <v>309.68</v>
      </c>
      <c r="M1766" s="53">
        <f>IF(E1766&gt;0,ROUND(E1766*UCO!$A$14,2),0)</f>
        <v>0</v>
      </c>
      <c r="N1766" s="53">
        <f>IF(I1766&gt;0,ROUND(I1766*Filme!$B$3,2),0)</f>
        <v>0</v>
      </c>
      <c r="O1766" s="53">
        <f t="shared" si="252"/>
        <v>309.68</v>
      </c>
    </row>
    <row r="1767" spans="1:15">
      <c r="A1767" s="48">
        <v>30908086</v>
      </c>
      <c r="B1767" s="48" t="s">
        <v>1797</v>
      </c>
      <c r="C1767" s="49">
        <v>1</v>
      </c>
      <c r="D1767" s="50" t="s">
        <v>257</v>
      </c>
      <c r="E1767" s="51"/>
      <c r="F1767" s="52">
        <v>4</v>
      </c>
      <c r="G1767" s="52">
        <v>7</v>
      </c>
      <c r="H1767" s="52"/>
      <c r="I1767" s="52"/>
      <c r="J1767" s="52"/>
      <c r="K1767" s="53">
        <f t="shared" si="250"/>
        <v>1635.2</v>
      </c>
      <c r="L1767" s="53">
        <f t="shared" si="251"/>
        <v>1635.2</v>
      </c>
      <c r="M1767" s="53">
        <f>IF(E1767&gt;0,ROUND(E1767*UCO!$A$14,2),0)</f>
        <v>0</v>
      </c>
      <c r="N1767" s="53">
        <f>IF(I1767&gt;0,ROUND(I1767*Filme!$B$3,2),0)</f>
        <v>0</v>
      </c>
      <c r="O1767" s="53">
        <f t="shared" si="252"/>
        <v>1635.2</v>
      </c>
    </row>
    <row r="1768" spans="1:15">
      <c r="A1768" s="48">
        <v>30908094</v>
      </c>
      <c r="B1768" s="48" t="s">
        <v>1798</v>
      </c>
      <c r="C1768" s="49">
        <v>1</v>
      </c>
      <c r="D1768" s="50" t="s">
        <v>331</v>
      </c>
      <c r="E1768" s="51"/>
      <c r="F1768" s="52">
        <v>3</v>
      </c>
      <c r="G1768" s="52">
        <v>4</v>
      </c>
      <c r="H1768" s="52"/>
      <c r="I1768" s="52"/>
      <c r="J1768" s="52"/>
      <c r="K1768" s="53">
        <f t="shared" si="250"/>
        <v>1091.25</v>
      </c>
      <c r="L1768" s="53">
        <f t="shared" si="251"/>
        <v>1091.25</v>
      </c>
      <c r="M1768" s="53">
        <f>IF(E1768&gt;0,ROUND(E1768*UCO!$A$14,2),0)</f>
        <v>0</v>
      </c>
      <c r="N1768" s="53">
        <f>IF(I1768&gt;0,ROUND(I1768*Filme!$B$3,2),0)</f>
        <v>0</v>
      </c>
      <c r="O1768" s="53">
        <f t="shared" si="252"/>
        <v>1091.25</v>
      </c>
    </row>
    <row r="1769" spans="1:15">
      <c r="A1769" s="48">
        <v>30908108</v>
      </c>
      <c r="B1769" s="48" t="s">
        <v>1799</v>
      </c>
      <c r="C1769" s="49">
        <v>1</v>
      </c>
      <c r="D1769" s="50" t="s">
        <v>368</v>
      </c>
      <c r="E1769" s="51"/>
      <c r="F1769" s="52"/>
      <c r="G1769" s="52">
        <v>2</v>
      </c>
      <c r="H1769" s="52"/>
      <c r="I1769" s="52"/>
      <c r="J1769" s="52"/>
      <c r="K1769" s="53">
        <f t="shared" si="250"/>
        <v>334.24</v>
      </c>
      <c r="L1769" s="53">
        <f t="shared" si="251"/>
        <v>334.24</v>
      </c>
      <c r="M1769" s="53">
        <f>IF(E1769&gt;0,ROUND(E1769*UCO!$A$14,2),0)</f>
        <v>0</v>
      </c>
      <c r="N1769" s="53">
        <f>IF(I1769&gt;0,ROUND(I1769*Filme!$B$3,2),0)</f>
        <v>0</v>
      </c>
      <c r="O1769" s="53">
        <f t="shared" si="252"/>
        <v>334.24</v>
      </c>
    </row>
    <row r="1770" spans="1:15" ht="21.75" customHeight="1">
      <c r="A1770" s="131" t="s">
        <v>1800</v>
      </c>
      <c r="B1770" s="132"/>
      <c r="C1770" s="132"/>
      <c r="D1770" s="132"/>
      <c r="E1770" s="132"/>
      <c r="F1770" s="132"/>
      <c r="G1770" s="132"/>
      <c r="H1770" s="132"/>
      <c r="I1770" s="132"/>
      <c r="J1770" s="132"/>
      <c r="K1770" s="132"/>
      <c r="L1770" s="132"/>
      <c r="M1770" s="132"/>
      <c r="N1770" s="132"/>
      <c r="O1770" s="132"/>
    </row>
    <row r="1771" spans="1:15">
      <c r="A1771" s="48">
        <v>30909023</v>
      </c>
      <c r="B1771" s="48" t="s">
        <v>1801</v>
      </c>
      <c r="C1771" s="49">
        <v>1</v>
      </c>
      <c r="D1771" s="50" t="s">
        <v>245</v>
      </c>
      <c r="E1771" s="51"/>
      <c r="F1771" s="52"/>
      <c r="G1771" s="52">
        <v>0</v>
      </c>
      <c r="H1771" s="52"/>
      <c r="I1771" s="52"/>
      <c r="J1771" s="52"/>
      <c r="K1771" s="53">
        <f>VLOOKUP(D1771,Porte2026Geral,24,FALSE)</f>
        <v>275.27999999999997</v>
      </c>
      <c r="L1771" s="53">
        <f>ROUND(C1771*K1771,2)</f>
        <v>275.27999999999997</v>
      </c>
      <c r="M1771" s="53">
        <f>IF(E1771&gt;0,ROUND(E1771*UCO!$A$14,2),0)</f>
        <v>0</v>
      </c>
      <c r="N1771" s="53">
        <f>IF(I1771&gt;0,ROUND(I1771*Filme!$B$3,2),0)</f>
        <v>0</v>
      </c>
      <c r="O1771" s="53">
        <f>ROUND(L1771+M1771+N1771,2)</f>
        <v>275.27999999999997</v>
      </c>
    </row>
    <row r="1772" spans="1:15">
      <c r="A1772" s="48">
        <v>30909031</v>
      </c>
      <c r="B1772" s="48" t="s">
        <v>1802</v>
      </c>
      <c r="C1772" s="49">
        <v>1</v>
      </c>
      <c r="D1772" s="50" t="s">
        <v>70</v>
      </c>
      <c r="E1772" s="51">
        <v>14</v>
      </c>
      <c r="F1772" s="52"/>
      <c r="G1772" s="52">
        <v>0</v>
      </c>
      <c r="H1772" s="52"/>
      <c r="I1772" s="52"/>
      <c r="J1772" s="52"/>
      <c r="K1772" s="53">
        <f>VLOOKUP(D1772,Porte2026Geral,24,FALSE)</f>
        <v>209.71</v>
      </c>
      <c r="L1772" s="53">
        <f>ROUND(C1772*K1772,2)</f>
        <v>209.71</v>
      </c>
      <c r="M1772" s="53">
        <f>IF(E1772&gt;0,ROUND(E1772*UCO!$A$29,2),0)</f>
        <v>264.04000000000002</v>
      </c>
      <c r="N1772" s="53">
        <f>IF(I1772&gt;0,ROUND(I1772*Filme!$B$3,2),0)</f>
        <v>0</v>
      </c>
      <c r="O1772" s="53">
        <f>ROUND(L1772+M1772+N1772,2)</f>
        <v>473.75</v>
      </c>
    </row>
    <row r="1773" spans="1:15">
      <c r="A1773" s="48">
        <v>30909139</v>
      </c>
      <c r="B1773" s="48" t="s">
        <v>1802</v>
      </c>
      <c r="C1773" s="49">
        <v>1</v>
      </c>
      <c r="D1773" s="50" t="s">
        <v>245</v>
      </c>
      <c r="E1773" s="51">
        <v>14</v>
      </c>
      <c r="F1773" s="52"/>
      <c r="G1773" s="52">
        <v>0</v>
      </c>
      <c r="H1773" s="52"/>
      <c r="I1773" s="52"/>
      <c r="J1773" s="52"/>
      <c r="K1773" s="53">
        <f>VLOOKUP(D1773,Porte2026Geral,24,FALSE)</f>
        <v>275.27999999999997</v>
      </c>
      <c r="L1773" s="53">
        <f>ROUND(C1773*K1773,2)</f>
        <v>275.27999999999997</v>
      </c>
      <c r="M1773" s="53">
        <f>IF(E1773&gt;0,ROUND(E1773*UCO!$A$29,2),0)</f>
        <v>264.04000000000002</v>
      </c>
      <c r="N1773" s="53">
        <f>IF(I1773&gt;0,ROUND(I1773*Filme!$B$3,2),0)</f>
        <v>0</v>
      </c>
      <c r="O1773" s="53">
        <f>ROUND(L1773+M1773+N1773,2)</f>
        <v>539.32000000000005</v>
      </c>
    </row>
    <row r="1774" spans="1:15" ht="22.5">
      <c r="A1774" s="48">
        <v>30909147</v>
      </c>
      <c r="B1774" s="48" t="s">
        <v>1803</v>
      </c>
      <c r="C1774" s="49">
        <v>1</v>
      </c>
      <c r="D1774" s="50" t="s">
        <v>74</v>
      </c>
      <c r="E1774" s="51">
        <v>18</v>
      </c>
      <c r="F1774" s="52"/>
      <c r="G1774" s="52">
        <v>0</v>
      </c>
      <c r="H1774" s="52"/>
      <c r="I1774" s="52"/>
      <c r="J1774" s="52"/>
      <c r="K1774" s="53">
        <f>VLOOKUP(D1774,Porte2026Geral,24,FALSE)</f>
        <v>360.46</v>
      </c>
      <c r="L1774" s="53">
        <f>ROUND(C1774*K1774,2)</f>
        <v>360.46</v>
      </c>
      <c r="M1774" s="53">
        <f>IF(E1774&gt;0,ROUND(E1774*UCO!$A$29,2),0)</f>
        <v>339.48</v>
      </c>
      <c r="N1774" s="53">
        <f>IF(I1774&gt;0,ROUND(I1774*Filme!$B$3,2),0)</f>
        <v>0</v>
      </c>
      <c r="O1774" s="53">
        <f>ROUND(L1774+M1774+N1774,2)</f>
        <v>699.94</v>
      </c>
    </row>
    <row r="1775" spans="1:15" ht="22.5" customHeight="1">
      <c r="A1775" s="129" t="s">
        <v>1804</v>
      </c>
      <c r="B1775" s="130"/>
      <c r="C1775" s="130"/>
      <c r="D1775" s="130"/>
      <c r="E1775" s="130"/>
      <c r="F1775" s="130"/>
      <c r="G1775" s="130"/>
      <c r="H1775" s="130"/>
      <c r="I1775" s="130"/>
      <c r="J1775" s="130"/>
      <c r="K1775" s="130"/>
      <c r="L1775" s="130"/>
      <c r="M1775" s="130"/>
      <c r="N1775" s="130"/>
      <c r="O1775" s="130"/>
    </row>
    <row r="1776" spans="1:15" ht="29.25" customHeight="1">
      <c r="A1776" s="129" t="s">
        <v>1805</v>
      </c>
      <c r="B1776" s="130"/>
      <c r="C1776" s="130"/>
      <c r="D1776" s="130"/>
      <c r="E1776" s="130"/>
      <c r="F1776" s="130"/>
      <c r="G1776" s="130"/>
      <c r="H1776" s="130"/>
      <c r="I1776" s="130"/>
      <c r="J1776" s="130"/>
      <c r="K1776" s="130"/>
      <c r="L1776" s="130"/>
      <c r="M1776" s="130"/>
      <c r="N1776" s="130"/>
      <c r="O1776" s="130"/>
    </row>
    <row r="1777" spans="1:15" ht="26.25" customHeight="1">
      <c r="A1777" s="129" t="s">
        <v>1806</v>
      </c>
      <c r="B1777" s="130"/>
      <c r="C1777" s="130"/>
      <c r="D1777" s="130"/>
      <c r="E1777" s="130"/>
      <c r="F1777" s="130"/>
      <c r="G1777" s="130"/>
      <c r="H1777" s="130"/>
      <c r="I1777" s="130"/>
      <c r="J1777" s="130"/>
      <c r="K1777" s="130"/>
      <c r="L1777" s="130"/>
      <c r="M1777" s="130"/>
      <c r="N1777" s="130"/>
      <c r="O1777" s="130"/>
    </row>
    <row r="1778" spans="1:15" ht="40.5" customHeight="1">
      <c r="A1778" s="131" t="s">
        <v>1807</v>
      </c>
      <c r="B1778" s="132"/>
      <c r="C1778" s="132"/>
      <c r="D1778" s="132"/>
      <c r="E1778" s="132"/>
      <c r="F1778" s="132"/>
      <c r="G1778" s="132"/>
      <c r="H1778" s="132"/>
      <c r="I1778" s="132"/>
      <c r="J1778" s="132"/>
      <c r="K1778" s="132"/>
      <c r="L1778" s="132"/>
      <c r="M1778" s="132"/>
      <c r="N1778" s="132"/>
      <c r="O1778" s="132"/>
    </row>
    <row r="1779" spans="1:15">
      <c r="A1779" s="48">
        <v>30910013</v>
      </c>
      <c r="B1779" s="48" t="s">
        <v>1808</v>
      </c>
      <c r="C1779" s="49">
        <v>1</v>
      </c>
      <c r="D1779" s="50" t="s">
        <v>364</v>
      </c>
      <c r="E1779" s="51"/>
      <c r="F1779" s="52">
        <v>4</v>
      </c>
      <c r="G1779" s="52">
        <v>7</v>
      </c>
      <c r="H1779" s="52"/>
      <c r="I1779" s="52"/>
      <c r="J1779" s="52"/>
      <c r="K1779" s="53">
        <f t="shared" ref="K1779:K1792" si="253">VLOOKUP(D1779,Porte2026Geral,24,FALSE)</f>
        <v>1794.15</v>
      </c>
      <c r="L1779" s="53">
        <f t="shared" ref="L1779:L1792" si="254">ROUND(C1779*K1779,2)</f>
        <v>1794.15</v>
      </c>
      <c r="M1779" s="53">
        <f>IF(E1779&gt;0,ROUND(E1779*UCO!$A$14,2),0)</f>
        <v>0</v>
      </c>
      <c r="N1779" s="53">
        <f>IF(I1779&gt;0,ROUND(I1779*Filme!$B$3,2),0)</f>
        <v>0</v>
      </c>
      <c r="O1779" s="53">
        <f t="shared" ref="O1779:O1792" si="255">ROUND(L1779+M1779+N1779,2)</f>
        <v>1794.15</v>
      </c>
    </row>
    <row r="1780" spans="1:15">
      <c r="A1780" s="48">
        <v>30910021</v>
      </c>
      <c r="B1780" s="48" t="s">
        <v>1809</v>
      </c>
      <c r="C1780" s="49">
        <v>1</v>
      </c>
      <c r="D1780" s="50" t="s">
        <v>433</v>
      </c>
      <c r="E1780" s="51"/>
      <c r="F1780" s="52">
        <v>3</v>
      </c>
      <c r="G1780" s="52">
        <v>6</v>
      </c>
      <c r="H1780" s="52"/>
      <c r="I1780" s="52"/>
      <c r="J1780" s="52"/>
      <c r="K1780" s="53">
        <f t="shared" si="253"/>
        <v>1269.81</v>
      </c>
      <c r="L1780" s="53">
        <f t="shared" si="254"/>
        <v>1269.81</v>
      </c>
      <c r="M1780" s="53">
        <f>IF(E1780&gt;0,ROUND(E1780*UCO!$A$14,2),0)</f>
        <v>0</v>
      </c>
      <c r="N1780" s="53">
        <f>IF(I1780&gt;0,ROUND(I1780*Filme!$B$3,2),0)</f>
        <v>0</v>
      </c>
      <c r="O1780" s="53">
        <f t="shared" si="255"/>
        <v>1269.81</v>
      </c>
    </row>
    <row r="1781" spans="1:15">
      <c r="A1781" s="48">
        <v>30910030</v>
      </c>
      <c r="B1781" s="48" t="s">
        <v>1810</v>
      </c>
      <c r="C1781" s="49">
        <v>1</v>
      </c>
      <c r="D1781" s="50" t="s">
        <v>488</v>
      </c>
      <c r="E1781" s="51"/>
      <c r="F1781" s="52">
        <v>4</v>
      </c>
      <c r="G1781" s="52">
        <v>7</v>
      </c>
      <c r="H1781" s="52"/>
      <c r="I1781" s="52"/>
      <c r="J1781" s="52"/>
      <c r="K1781" s="53">
        <f t="shared" si="253"/>
        <v>1998.93</v>
      </c>
      <c r="L1781" s="53">
        <f t="shared" si="254"/>
        <v>1998.93</v>
      </c>
      <c r="M1781" s="53">
        <f>IF(E1781&gt;0,ROUND(E1781*UCO!$A$14,2),0)</f>
        <v>0</v>
      </c>
      <c r="N1781" s="53">
        <f>IF(I1781&gt;0,ROUND(I1781*Filme!$B$3,2),0)</f>
        <v>0</v>
      </c>
      <c r="O1781" s="53">
        <f t="shared" si="255"/>
        <v>1998.93</v>
      </c>
    </row>
    <row r="1782" spans="1:15">
      <c r="A1782" s="48">
        <v>30910048</v>
      </c>
      <c r="B1782" s="48" t="s">
        <v>1811</v>
      </c>
      <c r="C1782" s="49">
        <v>1</v>
      </c>
      <c r="D1782" s="50" t="s">
        <v>433</v>
      </c>
      <c r="E1782" s="51"/>
      <c r="F1782" s="52">
        <v>3</v>
      </c>
      <c r="G1782" s="52">
        <v>7</v>
      </c>
      <c r="H1782" s="52"/>
      <c r="I1782" s="52"/>
      <c r="J1782" s="52"/>
      <c r="K1782" s="53">
        <f t="shared" si="253"/>
        <v>1269.81</v>
      </c>
      <c r="L1782" s="53">
        <f t="shared" si="254"/>
        <v>1269.81</v>
      </c>
      <c r="M1782" s="53">
        <f>IF(E1782&gt;0,ROUND(E1782*UCO!$A$14,2),0)</f>
        <v>0</v>
      </c>
      <c r="N1782" s="53">
        <f>IF(I1782&gt;0,ROUND(I1782*Filme!$B$3,2),0)</f>
        <v>0</v>
      </c>
      <c r="O1782" s="53">
        <f t="shared" si="255"/>
        <v>1269.81</v>
      </c>
    </row>
    <row r="1783" spans="1:15">
      <c r="A1783" s="48">
        <v>30910056</v>
      </c>
      <c r="B1783" s="48" t="s">
        <v>1812</v>
      </c>
      <c r="C1783" s="49">
        <v>1</v>
      </c>
      <c r="D1783" s="50" t="s">
        <v>433</v>
      </c>
      <c r="E1783" s="51"/>
      <c r="F1783" s="52">
        <v>3</v>
      </c>
      <c r="G1783" s="52">
        <v>6</v>
      </c>
      <c r="H1783" s="52"/>
      <c r="I1783" s="52"/>
      <c r="J1783" s="52"/>
      <c r="K1783" s="53">
        <f t="shared" si="253"/>
        <v>1269.81</v>
      </c>
      <c r="L1783" s="53">
        <f t="shared" si="254"/>
        <v>1269.81</v>
      </c>
      <c r="M1783" s="53">
        <f>IF(E1783&gt;0,ROUND(E1783*UCO!$A$14,2),0)</f>
        <v>0</v>
      </c>
      <c r="N1783" s="53">
        <f>IF(I1783&gt;0,ROUND(I1783*Filme!$B$3,2),0)</f>
        <v>0</v>
      </c>
      <c r="O1783" s="53">
        <f t="shared" si="255"/>
        <v>1269.81</v>
      </c>
    </row>
    <row r="1784" spans="1:15">
      <c r="A1784" s="48">
        <v>30910064</v>
      </c>
      <c r="B1784" s="48" t="s">
        <v>1813</v>
      </c>
      <c r="C1784" s="49">
        <v>1</v>
      </c>
      <c r="D1784" s="50" t="s">
        <v>433</v>
      </c>
      <c r="E1784" s="51"/>
      <c r="F1784" s="52">
        <v>3</v>
      </c>
      <c r="G1784" s="52">
        <v>7</v>
      </c>
      <c r="H1784" s="52"/>
      <c r="I1784" s="52"/>
      <c r="J1784" s="52"/>
      <c r="K1784" s="53">
        <f t="shared" si="253"/>
        <v>1269.81</v>
      </c>
      <c r="L1784" s="53">
        <f t="shared" si="254"/>
        <v>1269.81</v>
      </c>
      <c r="M1784" s="53">
        <f>IF(E1784&gt;0,ROUND(E1784*UCO!$A$14,2),0)</f>
        <v>0</v>
      </c>
      <c r="N1784" s="53">
        <f>IF(I1784&gt;0,ROUND(I1784*Filme!$B$3,2),0)</f>
        <v>0</v>
      </c>
      <c r="O1784" s="53">
        <f t="shared" si="255"/>
        <v>1269.81</v>
      </c>
    </row>
    <row r="1785" spans="1:15">
      <c r="A1785" s="48">
        <v>30910072</v>
      </c>
      <c r="B1785" s="48" t="s">
        <v>1814</v>
      </c>
      <c r="C1785" s="49">
        <v>1</v>
      </c>
      <c r="D1785" s="50" t="s">
        <v>269</v>
      </c>
      <c r="E1785" s="51"/>
      <c r="F1785" s="52">
        <v>4</v>
      </c>
      <c r="G1785" s="52">
        <v>7</v>
      </c>
      <c r="H1785" s="52"/>
      <c r="I1785" s="52"/>
      <c r="J1785" s="52"/>
      <c r="K1785" s="53">
        <f t="shared" si="253"/>
        <v>3645.61</v>
      </c>
      <c r="L1785" s="53">
        <f t="shared" si="254"/>
        <v>3645.61</v>
      </c>
      <c r="M1785" s="53">
        <f>IF(E1785&gt;0,ROUND(E1785*UCO!$A$14,2),0)</f>
        <v>0</v>
      </c>
      <c r="N1785" s="53">
        <f>IF(I1785&gt;0,ROUND(I1785*Filme!$B$3,2),0)</f>
        <v>0</v>
      </c>
      <c r="O1785" s="53">
        <f t="shared" si="255"/>
        <v>3645.61</v>
      </c>
    </row>
    <row r="1786" spans="1:15">
      <c r="A1786" s="48">
        <v>30910080</v>
      </c>
      <c r="B1786" s="48" t="s">
        <v>1815</v>
      </c>
      <c r="C1786" s="49">
        <v>1</v>
      </c>
      <c r="D1786" s="50" t="s">
        <v>331</v>
      </c>
      <c r="E1786" s="51"/>
      <c r="F1786" s="52">
        <v>2</v>
      </c>
      <c r="G1786" s="52">
        <v>4</v>
      </c>
      <c r="H1786" s="52"/>
      <c r="I1786" s="52"/>
      <c r="J1786" s="52"/>
      <c r="K1786" s="53">
        <f t="shared" si="253"/>
        <v>1091.25</v>
      </c>
      <c r="L1786" s="53">
        <f t="shared" si="254"/>
        <v>1091.25</v>
      </c>
      <c r="M1786" s="53">
        <f>IF(E1786&gt;0,ROUND(E1786*UCO!$A$14,2),0)</f>
        <v>0</v>
      </c>
      <c r="N1786" s="53">
        <f>IF(I1786&gt;0,ROUND(I1786*Filme!$B$3,2),0)</f>
        <v>0</v>
      </c>
      <c r="O1786" s="53">
        <f t="shared" si="255"/>
        <v>1091.25</v>
      </c>
    </row>
    <row r="1787" spans="1:15">
      <c r="A1787" s="48">
        <v>30910099</v>
      </c>
      <c r="B1787" s="48" t="s">
        <v>1816</v>
      </c>
      <c r="C1787" s="49">
        <v>1</v>
      </c>
      <c r="D1787" s="50" t="s">
        <v>331</v>
      </c>
      <c r="E1787" s="51"/>
      <c r="F1787" s="52">
        <v>3</v>
      </c>
      <c r="G1787" s="52">
        <v>5</v>
      </c>
      <c r="H1787" s="52"/>
      <c r="I1787" s="52"/>
      <c r="J1787" s="52"/>
      <c r="K1787" s="53">
        <f t="shared" si="253"/>
        <v>1091.25</v>
      </c>
      <c r="L1787" s="53">
        <f t="shared" si="254"/>
        <v>1091.25</v>
      </c>
      <c r="M1787" s="53">
        <f>IF(E1787&gt;0,ROUND(E1787*UCO!$A$14,2),0)</f>
        <v>0</v>
      </c>
      <c r="N1787" s="53">
        <f>IF(I1787&gt;0,ROUND(I1787*Filme!$B$3,2),0)</f>
        <v>0</v>
      </c>
      <c r="O1787" s="53">
        <f t="shared" si="255"/>
        <v>1091.25</v>
      </c>
    </row>
    <row r="1788" spans="1:15">
      <c r="A1788" s="48">
        <v>30910102</v>
      </c>
      <c r="B1788" s="48" t="s">
        <v>1817</v>
      </c>
      <c r="C1788" s="49">
        <v>1</v>
      </c>
      <c r="D1788" s="50" t="s">
        <v>257</v>
      </c>
      <c r="E1788" s="51"/>
      <c r="F1788" s="52">
        <v>3</v>
      </c>
      <c r="G1788" s="52">
        <v>7</v>
      </c>
      <c r="H1788" s="52"/>
      <c r="I1788" s="52"/>
      <c r="J1788" s="52"/>
      <c r="K1788" s="53">
        <f t="shared" si="253"/>
        <v>1635.2</v>
      </c>
      <c r="L1788" s="53">
        <f t="shared" si="254"/>
        <v>1635.2</v>
      </c>
      <c r="M1788" s="53">
        <f>IF(E1788&gt;0,ROUND(E1788*UCO!$A$14,2),0)</f>
        <v>0</v>
      </c>
      <c r="N1788" s="53">
        <f>IF(I1788&gt;0,ROUND(I1788*Filme!$B$3,2),0)</f>
        <v>0</v>
      </c>
      <c r="O1788" s="53">
        <f t="shared" si="255"/>
        <v>1635.2</v>
      </c>
    </row>
    <row r="1789" spans="1:15">
      <c r="A1789" s="48">
        <v>30910110</v>
      </c>
      <c r="B1789" s="48" t="s">
        <v>1818</v>
      </c>
      <c r="C1789" s="49">
        <v>1</v>
      </c>
      <c r="D1789" s="50" t="s">
        <v>364</v>
      </c>
      <c r="E1789" s="51"/>
      <c r="F1789" s="52">
        <v>3</v>
      </c>
      <c r="G1789" s="52">
        <v>5</v>
      </c>
      <c r="H1789" s="52"/>
      <c r="I1789" s="52"/>
      <c r="J1789" s="52"/>
      <c r="K1789" s="53">
        <f t="shared" si="253"/>
        <v>1794.15</v>
      </c>
      <c r="L1789" s="53">
        <f t="shared" si="254"/>
        <v>1794.15</v>
      </c>
      <c r="M1789" s="53">
        <f>IF(E1789&gt;0,ROUND(E1789*UCO!$A$14,2),0)</f>
        <v>0</v>
      </c>
      <c r="N1789" s="53">
        <f>IF(I1789&gt;0,ROUND(I1789*Filme!$B$3,2),0)</f>
        <v>0</v>
      </c>
      <c r="O1789" s="53">
        <f t="shared" si="255"/>
        <v>1794.15</v>
      </c>
    </row>
    <row r="1790" spans="1:15">
      <c r="A1790" s="48">
        <v>30910129</v>
      </c>
      <c r="B1790" s="48" t="s">
        <v>1819</v>
      </c>
      <c r="C1790" s="49">
        <v>1</v>
      </c>
      <c r="D1790" s="50" t="s">
        <v>331</v>
      </c>
      <c r="E1790" s="51"/>
      <c r="F1790" s="52">
        <v>3</v>
      </c>
      <c r="G1790" s="52">
        <v>4</v>
      </c>
      <c r="H1790" s="52"/>
      <c r="I1790" s="52"/>
      <c r="J1790" s="52"/>
      <c r="K1790" s="53">
        <f t="shared" si="253"/>
        <v>1091.25</v>
      </c>
      <c r="L1790" s="53">
        <f t="shared" si="254"/>
        <v>1091.25</v>
      </c>
      <c r="M1790" s="53">
        <f>IF(E1790&gt;0,ROUND(E1790*UCO!$A$14,2),0)</f>
        <v>0</v>
      </c>
      <c r="N1790" s="53">
        <f>IF(I1790&gt;0,ROUND(I1790*Filme!$B$3,2),0)</f>
        <v>0</v>
      </c>
      <c r="O1790" s="53">
        <f t="shared" si="255"/>
        <v>1091.25</v>
      </c>
    </row>
    <row r="1791" spans="1:15">
      <c r="A1791" s="48">
        <v>30910137</v>
      </c>
      <c r="B1791" s="48" t="s">
        <v>1820</v>
      </c>
      <c r="C1791" s="49">
        <v>1</v>
      </c>
      <c r="D1791" s="50" t="s">
        <v>257</v>
      </c>
      <c r="E1791" s="51"/>
      <c r="F1791" s="52">
        <v>3</v>
      </c>
      <c r="G1791" s="52">
        <v>6</v>
      </c>
      <c r="H1791" s="52"/>
      <c r="I1791" s="52"/>
      <c r="J1791" s="52"/>
      <c r="K1791" s="53">
        <f t="shared" si="253"/>
        <v>1635.2</v>
      </c>
      <c r="L1791" s="53">
        <f t="shared" si="254"/>
        <v>1635.2</v>
      </c>
      <c r="M1791" s="53">
        <f>IF(E1791&gt;0,ROUND(E1791*UCO!$A$14,2),0)</f>
        <v>0</v>
      </c>
      <c r="N1791" s="53">
        <f>IF(I1791&gt;0,ROUND(I1791*Filme!$B$3,2),0)</f>
        <v>0</v>
      </c>
      <c r="O1791" s="53">
        <f t="shared" si="255"/>
        <v>1635.2</v>
      </c>
    </row>
    <row r="1792" spans="1:15">
      <c r="A1792" s="48">
        <v>30910145</v>
      </c>
      <c r="B1792" s="48" t="s">
        <v>1821</v>
      </c>
      <c r="C1792" s="49">
        <v>1</v>
      </c>
      <c r="D1792" s="50" t="s">
        <v>364</v>
      </c>
      <c r="E1792" s="51"/>
      <c r="F1792" s="52">
        <v>4</v>
      </c>
      <c r="G1792" s="52">
        <v>7</v>
      </c>
      <c r="H1792" s="52"/>
      <c r="I1792" s="52"/>
      <c r="J1792" s="52"/>
      <c r="K1792" s="53">
        <f t="shared" si="253"/>
        <v>1794.15</v>
      </c>
      <c r="L1792" s="53">
        <f t="shared" si="254"/>
        <v>1794.15</v>
      </c>
      <c r="M1792" s="53">
        <f>IF(E1792&gt;0,ROUND(E1792*UCO!$A$14,2),0)</f>
        <v>0</v>
      </c>
      <c r="N1792" s="53">
        <f>IF(I1792&gt;0,ROUND(I1792*Filme!$B$3,2),0)</f>
        <v>0</v>
      </c>
      <c r="O1792" s="53">
        <f t="shared" si="255"/>
        <v>1794.15</v>
      </c>
    </row>
    <row r="1793" spans="1:15" ht="30.75" customHeight="1">
      <c r="A1793" s="131" t="s">
        <v>1822</v>
      </c>
      <c r="B1793" s="132"/>
      <c r="C1793" s="132"/>
      <c r="D1793" s="132"/>
      <c r="E1793" s="132"/>
      <c r="F1793" s="132"/>
      <c r="G1793" s="132"/>
      <c r="H1793" s="132"/>
      <c r="I1793" s="132"/>
      <c r="J1793" s="132"/>
      <c r="K1793" s="132"/>
      <c r="L1793" s="132"/>
      <c r="M1793" s="132"/>
      <c r="N1793" s="132"/>
      <c r="O1793" s="132"/>
    </row>
    <row r="1794" spans="1:15">
      <c r="A1794" s="48">
        <v>30911010</v>
      </c>
      <c r="B1794" s="48" t="s">
        <v>1823</v>
      </c>
      <c r="C1794" s="49">
        <v>1</v>
      </c>
      <c r="D1794" s="50" t="s">
        <v>368</v>
      </c>
      <c r="E1794" s="51"/>
      <c r="F1794" s="52">
        <v>1</v>
      </c>
      <c r="G1794" s="52">
        <v>4</v>
      </c>
      <c r="H1794" s="52"/>
      <c r="I1794" s="52"/>
      <c r="J1794" s="52"/>
      <c r="K1794" s="53">
        <f t="shared" ref="K1794:K1809" si="256">VLOOKUP(D1794,Porte2026Geral,24,FALSE)</f>
        <v>334.24</v>
      </c>
      <c r="L1794" s="53">
        <f t="shared" ref="L1794:L1809" si="257">ROUND(C1794*K1794,2)</f>
        <v>334.24</v>
      </c>
      <c r="M1794" s="53">
        <f>IF(E1794&gt;0,ROUND(E1794*UCO!$A$14,2),0)</f>
        <v>0</v>
      </c>
      <c r="N1794" s="53">
        <f>IF(I1794&gt;0,ROUND(I1794*Filme!$B$3,2),0)</f>
        <v>0</v>
      </c>
      <c r="O1794" s="53">
        <f t="shared" ref="O1794:O1809" si="258">ROUND(L1794+M1794+N1794,2)</f>
        <v>334.24</v>
      </c>
    </row>
    <row r="1795" spans="1:15">
      <c r="A1795" s="48">
        <v>30911028</v>
      </c>
      <c r="B1795" s="48" t="s">
        <v>1824</v>
      </c>
      <c r="C1795" s="49">
        <v>1</v>
      </c>
      <c r="D1795" s="50" t="s">
        <v>368</v>
      </c>
      <c r="E1795" s="51"/>
      <c r="F1795" s="52">
        <v>1</v>
      </c>
      <c r="G1795" s="52">
        <v>4</v>
      </c>
      <c r="H1795" s="52"/>
      <c r="I1795" s="52"/>
      <c r="J1795" s="52"/>
      <c r="K1795" s="53">
        <f t="shared" si="256"/>
        <v>334.24</v>
      </c>
      <c r="L1795" s="53">
        <f t="shared" si="257"/>
        <v>334.24</v>
      </c>
      <c r="M1795" s="53">
        <f>IF(E1795&gt;0,ROUND(E1795*UCO!$A$14,2),0)</f>
        <v>0</v>
      </c>
      <c r="N1795" s="53">
        <f>IF(I1795&gt;0,ROUND(I1795*Filme!$B$3,2),0)</f>
        <v>0</v>
      </c>
      <c r="O1795" s="53">
        <f t="shared" si="258"/>
        <v>334.24</v>
      </c>
    </row>
    <row r="1796" spans="1:15">
      <c r="A1796" s="48">
        <v>30911036</v>
      </c>
      <c r="B1796" s="48" t="s">
        <v>1825</v>
      </c>
      <c r="C1796" s="49">
        <v>1</v>
      </c>
      <c r="D1796" s="50" t="s">
        <v>74</v>
      </c>
      <c r="E1796" s="51"/>
      <c r="F1796" s="52">
        <v>1</v>
      </c>
      <c r="G1796" s="52">
        <v>4</v>
      </c>
      <c r="H1796" s="52"/>
      <c r="I1796" s="52"/>
      <c r="J1796" s="52"/>
      <c r="K1796" s="53">
        <f t="shared" si="256"/>
        <v>360.46</v>
      </c>
      <c r="L1796" s="53">
        <f t="shared" si="257"/>
        <v>360.46</v>
      </c>
      <c r="M1796" s="53">
        <f>IF(E1796&gt;0,ROUND(E1796*UCO!$A$14,2),0)</f>
        <v>0</v>
      </c>
      <c r="N1796" s="53">
        <f>IF(I1796&gt;0,ROUND(I1796*Filme!$B$3,2),0)</f>
        <v>0</v>
      </c>
      <c r="O1796" s="53">
        <f t="shared" si="258"/>
        <v>360.46</v>
      </c>
    </row>
    <row r="1797" spans="1:15" ht="22.5">
      <c r="A1797" s="48">
        <v>30911044</v>
      </c>
      <c r="B1797" s="48" t="s">
        <v>1826</v>
      </c>
      <c r="C1797" s="49">
        <v>1</v>
      </c>
      <c r="D1797" s="50" t="s">
        <v>291</v>
      </c>
      <c r="E1797" s="51"/>
      <c r="F1797" s="52">
        <v>1</v>
      </c>
      <c r="G1797" s="52">
        <v>4</v>
      </c>
      <c r="H1797" s="52"/>
      <c r="I1797" s="52"/>
      <c r="J1797" s="52"/>
      <c r="K1797" s="53">
        <f t="shared" si="256"/>
        <v>709.46</v>
      </c>
      <c r="L1797" s="53">
        <f t="shared" si="257"/>
        <v>709.46</v>
      </c>
      <c r="M1797" s="53">
        <f>IF(E1797&gt;0,ROUND(E1797*UCO!$A$14,2),0)</f>
        <v>0</v>
      </c>
      <c r="N1797" s="53">
        <f>IF(I1797&gt;0,ROUND(I1797*Filme!$B$3,2),0)</f>
        <v>0</v>
      </c>
      <c r="O1797" s="53">
        <f t="shared" si="258"/>
        <v>709.46</v>
      </c>
    </row>
    <row r="1798" spans="1:15">
      <c r="A1798" s="48">
        <v>30911052</v>
      </c>
      <c r="B1798" s="48" t="s">
        <v>1827</v>
      </c>
      <c r="C1798" s="49">
        <v>1</v>
      </c>
      <c r="D1798" s="50" t="s">
        <v>259</v>
      </c>
      <c r="E1798" s="51"/>
      <c r="F1798" s="52">
        <v>1</v>
      </c>
      <c r="G1798" s="52">
        <v>4</v>
      </c>
      <c r="H1798" s="52"/>
      <c r="I1798" s="52"/>
      <c r="J1798" s="52"/>
      <c r="K1798" s="53">
        <f t="shared" si="256"/>
        <v>852.02</v>
      </c>
      <c r="L1798" s="53">
        <f t="shared" si="257"/>
        <v>852.02</v>
      </c>
      <c r="M1798" s="53">
        <f>IF(E1798&gt;0,ROUND(E1798*UCO!$A$14,2),0)</f>
        <v>0</v>
      </c>
      <c r="N1798" s="53">
        <f>IF(I1798&gt;0,ROUND(I1798*Filme!$B$3,2),0)</f>
        <v>0</v>
      </c>
      <c r="O1798" s="53">
        <f t="shared" si="258"/>
        <v>852.02</v>
      </c>
    </row>
    <row r="1799" spans="1:15">
      <c r="A1799" s="48">
        <v>30911060</v>
      </c>
      <c r="B1799" s="48" t="s">
        <v>1828</v>
      </c>
      <c r="C1799" s="49">
        <v>1</v>
      </c>
      <c r="D1799" s="50" t="s">
        <v>368</v>
      </c>
      <c r="E1799" s="51"/>
      <c r="F1799" s="52">
        <v>1</v>
      </c>
      <c r="G1799" s="52">
        <v>4</v>
      </c>
      <c r="H1799" s="52"/>
      <c r="I1799" s="52"/>
      <c r="J1799" s="52"/>
      <c r="K1799" s="53">
        <f t="shared" si="256"/>
        <v>334.24</v>
      </c>
      <c r="L1799" s="53">
        <f t="shared" si="257"/>
        <v>334.24</v>
      </c>
      <c r="M1799" s="53">
        <f>IF(E1799&gt;0,ROUND(E1799*UCO!$A$14,2),0)</f>
        <v>0</v>
      </c>
      <c r="N1799" s="53">
        <f>IF(I1799&gt;0,ROUND(I1799*Filme!$B$3,2),0)</f>
        <v>0</v>
      </c>
      <c r="O1799" s="53">
        <f t="shared" si="258"/>
        <v>334.24</v>
      </c>
    </row>
    <row r="1800" spans="1:15">
      <c r="A1800" s="48">
        <v>30911079</v>
      </c>
      <c r="B1800" s="48" t="s">
        <v>1829</v>
      </c>
      <c r="C1800" s="49">
        <v>1</v>
      </c>
      <c r="D1800" s="50" t="s">
        <v>291</v>
      </c>
      <c r="E1800" s="51"/>
      <c r="F1800" s="52">
        <v>1</v>
      </c>
      <c r="G1800" s="52">
        <v>4</v>
      </c>
      <c r="H1800" s="52"/>
      <c r="I1800" s="52"/>
      <c r="J1800" s="52"/>
      <c r="K1800" s="53">
        <f t="shared" si="256"/>
        <v>709.46</v>
      </c>
      <c r="L1800" s="53">
        <f t="shared" si="257"/>
        <v>709.46</v>
      </c>
      <c r="M1800" s="53">
        <f>IF(E1800&gt;0,ROUND(E1800*UCO!$A$14,2),0)</f>
        <v>0</v>
      </c>
      <c r="N1800" s="53">
        <f>IF(I1800&gt;0,ROUND(I1800*Filme!$B$3,2),0)</f>
        <v>0</v>
      </c>
      <c r="O1800" s="53">
        <f t="shared" si="258"/>
        <v>709.46</v>
      </c>
    </row>
    <row r="1801" spans="1:15" ht="22.5">
      <c r="A1801" s="48">
        <v>30911087</v>
      </c>
      <c r="B1801" s="48" t="s">
        <v>1830</v>
      </c>
      <c r="C1801" s="49">
        <v>1</v>
      </c>
      <c r="D1801" s="50" t="s">
        <v>382</v>
      </c>
      <c r="E1801" s="51"/>
      <c r="F1801" s="52">
        <v>1</v>
      </c>
      <c r="G1801" s="52">
        <v>4</v>
      </c>
      <c r="H1801" s="52"/>
      <c r="I1801" s="52"/>
      <c r="J1801" s="52"/>
      <c r="K1801" s="53">
        <f t="shared" si="256"/>
        <v>766.81</v>
      </c>
      <c r="L1801" s="53">
        <f t="shared" si="257"/>
        <v>766.81</v>
      </c>
      <c r="M1801" s="53">
        <f>IF(E1801&gt;0,ROUND(E1801*UCO!$A$14,2),0)</f>
        <v>0</v>
      </c>
      <c r="N1801" s="53">
        <f>IF(I1801&gt;0,ROUND(I1801*Filme!$B$3,2),0)</f>
        <v>0</v>
      </c>
      <c r="O1801" s="53">
        <f t="shared" si="258"/>
        <v>766.81</v>
      </c>
    </row>
    <row r="1802" spans="1:15">
      <c r="A1802" s="48">
        <v>30911095</v>
      </c>
      <c r="B1802" s="48" t="s">
        <v>1831</v>
      </c>
      <c r="C1802" s="49">
        <v>1</v>
      </c>
      <c r="D1802" s="50" t="s">
        <v>368</v>
      </c>
      <c r="E1802" s="51"/>
      <c r="F1802" s="52">
        <v>1</v>
      </c>
      <c r="G1802" s="52">
        <v>4</v>
      </c>
      <c r="H1802" s="52"/>
      <c r="I1802" s="52"/>
      <c r="J1802" s="52"/>
      <c r="K1802" s="53">
        <f t="shared" si="256"/>
        <v>334.24</v>
      </c>
      <c r="L1802" s="53">
        <f t="shared" si="257"/>
        <v>334.24</v>
      </c>
      <c r="M1802" s="53">
        <f>IF(E1802&gt;0,ROUND(E1802*UCO!$A$14,2),0)</f>
        <v>0</v>
      </c>
      <c r="N1802" s="53">
        <f>IF(I1802&gt;0,ROUND(I1802*Filme!$B$3,2),0)</f>
        <v>0</v>
      </c>
      <c r="O1802" s="53">
        <f t="shared" si="258"/>
        <v>334.24</v>
      </c>
    </row>
    <row r="1803" spans="1:15">
      <c r="A1803" s="48">
        <v>30911109</v>
      </c>
      <c r="B1803" s="48" t="s">
        <v>1832</v>
      </c>
      <c r="C1803" s="49">
        <v>1</v>
      </c>
      <c r="D1803" s="50" t="s">
        <v>368</v>
      </c>
      <c r="E1803" s="51"/>
      <c r="F1803" s="52">
        <v>1</v>
      </c>
      <c r="G1803" s="52">
        <v>4</v>
      </c>
      <c r="H1803" s="52"/>
      <c r="I1803" s="52"/>
      <c r="J1803" s="52"/>
      <c r="K1803" s="53">
        <f t="shared" si="256"/>
        <v>334.24</v>
      </c>
      <c r="L1803" s="53">
        <f t="shared" si="257"/>
        <v>334.24</v>
      </c>
      <c r="M1803" s="53">
        <f>IF(E1803&gt;0,ROUND(E1803*UCO!$A$14,2),0)</f>
        <v>0</v>
      </c>
      <c r="N1803" s="53">
        <f>IF(I1803&gt;0,ROUND(I1803*Filme!$B$3,2),0)</f>
        <v>0</v>
      </c>
      <c r="O1803" s="53">
        <f t="shared" si="258"/>
        <v>334.24</v>
      </c>
    </row>
    <row r="1804" spans="1:15">
      <c r="A1804" s="48">
        <v>30911117</v>
      </c>
      <c r="B1804" s="48" t="s">
        <v>1833</v>
      </c>
      <c r="C1804" s="49">
        <v>1</v>
      </c>
      <c r="D1804" s="50" t="s">
        <v>291</v>
      </c>
      <c r="E1804" s="51"/>
      <c r="F1804" s="52">
        <v>1</v>
      </c>
      <c r="G1804" s="52">
        <v>3</v>
      </c>
      <c r="H1804" s="52"/>
      <c r="I1804" s="52"/>
      <c r="J1804" s="52"/>
      <c r="K1804" s="53">
        <f t="shared" si="256"/>
        <v>709.46</v>
      </c>
      <c r="L1804" s="53">
        <f t="shared" si="257"/>
        <v>709.46</v>
      </c>
      <c r="M1804" s="53">
        <f>IF(E1804&gt;0,ROUND(E1804*UCO!$A$14,2),0)</f>
        <v>0</v>
      </c>
      <c r="N1804" s="53">
        <f>IF(I1804&gt;0,ROUND(I1804*Filme!$B$3,2),0)</f>
        <v>0</v>
      </c>
      <c r="O1804" s="53">
        <f t="shared" si="258"/>
        <v>709.46</v>
      </c>
    </row>
    <row r="1805" spans="1:15" ht="22.5">
      <c r="A1805" s="48">
        <v>30911125</v>
      </c>
      <c r="B1805" s="48" t="s">
        <v>1834</v>
      </c>
      <c r="C1805" s="49">
        <v>1</v>
      </c>
      <c r="D1805" s="50" t="s">
        <v>291</v>
      </c>
      <c r="E1805" s="51"/>
      <c r="F1805" s="52">
        <v>1</v>
      </c>
      <c r="G1805" s="52">
        <v>5</v>
      </c>
      <c r="H1805" s="52"/>
      <c r="I1805" s="52"/>
      <c r="J1805" s="52"/>
      <c r="K1805" s="53">
        <f t="shared" si="256"/>
        <v>709.46</v>
      </c>
      <c r="L1805" s="53">
        <f t="shared" si="257"/>
        <v>709.46</v>
      </c>
      <c r="M1805" s="53">
        <f>IF(E1805&gt;0,ROUND(E1805*UCO!$A$14,2),0)</f>
        <v>0</v>
      </c>
      <c r="N1805" s="53">
        <f>IF(I1805&gt;0,ROUND(I1805*Filme!$B$3,2),0)</f>
        <v>0</v>
      </c>
      <c r="O1805" s="53">
        <f t="shared" si="258"/>
        <v>709.46</v>
      </c>
    </row>
    <row r="1806" spans="1:15">
      <c r="A1806" s="48">
        <v>30911133</v>
      </c>
      <c r="B1806" s="48" t="s">
        <v>1835</v>
      </c>
      <c r="C1806" s="49">
        <v>1</v>
      </c>
      <c r="D1806" s="50" t="s">
        <v>596</v>
      </c>
      <c r="E1806" s="51"/>
      <c r="F1806" s="52">
        <v>1</v>
      </c>
      <c r="G1806" s="52">
        <v>5</v>
      </c>
      <c r="H1806" s="52"/>
      <c r="I1806" s="52"/>
      <c r="J1806" s="52"/>
      <c r="K1806" s="53">
        <f t="shared" si="256"/>
        <v>599.66</v>
      </c>
      <c r="L1806" s="53">
        <f t="shared" si="257"/>
        <v>599.66</v>
      </c>
      <c r="M1806" s="53">
        <f>IF(E1806&gt;0,ROUND(E1806*UCO!$A$14,2),0)</f>
        <v>0</v>
      </c>
      <c r="N1806" s="53">
        <f>IF(I1806&gt;0,ROUND(I1806*Filme!$B$3,2),0)</f>
        <v>0</v>
      </c>
      <c r="O1806" s="53">
        <f t="shared" si="258"/>
        <v>599.66</v>
      </c>
    </row>
    <row r="1807" spans="1:15">
      <c r="A1807" s="48">
        <v>30911141</v>
      </c>
      <c r="B1807" s="48" t="s">
        <v>1836</v>
      </c>
      <c r="C1807" s="49">
        <v>1</v>
      </c>
      <c r="D1807" s="50" t="s">
        <v>291</v>
      </c>
      <c r="E1807" s="51"/>
      <c r="F1807" s="52">
        <v>1</v>
      </c>
      <c r="G1807" s="52">
        <v>4</v>
      </c>
      <c r="H1807" s="52"/>
      <c r="I1807" s="52"/>
      <c r="J1807" s="52"/>
      <c r="K1807" s="53">
        <f t="shared" si="256"/>
        <v>709.46</v>
      </c>
      <c r="L1807" s="53">
        <f t="shared" si="257"/>
        <v>709.46</v>
      </c>
      <c r="M1807" s="53">
        <f>IF(E1807&gt;0,ROUND(E1807*UCO!$A$14,2),0)</f>
        <v>0</v>
      </c>
      <c r="N1807" s="53">
        <f>IF(I1807&gt;0,ROUND(I1807*Filme!$B$3,2),0)</f>
        <v>0</v>
      </c>
      <c r="O1807" s="53">
        <f t="shared" si="258"/>
        <v>709.46</v>
      </c>
    </row>
    <row r="1808" spans="1:15">
      <c r="A1808" s="48">
        <v>30911150</v>
      </c>
      <c r="B1808" s="48" t="s">
        <v>1837</v>
      </c>
      <c r="C1808" s="49">
        <v>1</v>
      </c>
      <c r="D1808" s="50" t="s">
        <v>331</v>
      </c>
      <c r="E1808" s="51"/>
      <c r="F1808" s="52">
        <v>1</v>
      </c>
      <c r="G1808" s="52">
        <v>3</v>
      </c>
      <c r="H1808" s="52"/>
      <c r="I1808" s="52"/>
      <c r="J1808" s="52"/>
      <c r="K1808" s="53">
        <f t="shared" si="256"/>
        <v>1091.25</v>
      </c>
      <c r="L1808" s="53">
        <f t="shared" si="257"/>
        <v>1091.25</v>
      </c>
      <c r="M1808" s="53">
        <f>IF(E1808&gt;0,ROUND(E1808*UCO!$A$14,2),0)</f>
        <v>0</v>
      </c>
      <c r="N1808" s="53">
        <f>IF(I1808&gt;0,ROUND(I1808*Filme!$B$3,2),0)</f>
        <v>0</v>
      </c>
      <c r="O1808" s="53">
        <f t="shared" si="258"/>
        <v>1091.25</v>
      </c>
    </row>
    <row r="1809" spans="1:15">
      <c r="A1809" s="48">
        <v>30911168</v>
      </c>
      <c r="B1809" s="48" t="s">
        <v>1838</v>
      </c>
      <c r="C1809" s="49">
        <v>1</v>
      </c>
      <c r="D1809" s="50" t="s">
        <v>74</v>
      </c>
      <c r="E1809" s="51"/>
      <c r="F1809" s="52">
        <v>1</v>
      </c>
      <c r="G1809" s="52">
        <v>0</v>
      </c>
      <c r="H1809" s="52"/>
      <c r="I1809" s="52"/>
      <c r="J1809" s="52"/>
      <c r="K1809" s="53">
        <f t="shared" si="256"/>
        <v>360.46</v>
      </c>
      <c r="L1809" s="53">
        <f t="shared" si="257"/>
        <v>360.46</v>
      </c>
      <c r="M1809" s="53">
        <f>IF(E1809&gt;0,ROUND(E1809*UCO!$A$14,2),0)</f>
        <v>0</v>
      </c>
      <c r="N1809" s="53">
        <f>IF(I1809&gt;0,ROUND(I1809*Filme!$B$3,2),0)</f>
        <v>0</v>
      </c>
      <c r="O1809" s="53">
        <f t="shared" si="258"/>
        <v>360.46</v>
      </c>
    </row>
    <row r="1810" spans="1:15" ht="19.5" customHeight="1">
      <c r="A1810" s="129" t="s">
        <v>1839</v>
      </c>
      <c r="B1810" s="130"/>
      <c r="C1810" s="130"/>
      <c r="D1810" s="130"/>
      <c r="E1810" s="130"/>
      <c r="F1810" s="130"/>
      <c r="G1810" s="130"/>
      <c r="H1810" s="130"/>
      <c r="I1810" s="130"/>
      <c r="J1810" s="130"/>
      <c r="K1810" s="130"/>
      <c r="L1810" s="130"/>
      <c r="M1810" s="130"/>
      <c r="N1810" s="130"/>
      <c r="O1810" s="130"/>
    </row>
    <row r="1811" spans="1:15" ht="12.75" customHeight="1">
      <c r="A1811" s="129" t="s">
        <v>1840</v>
      </c>
      <c r="B1811" s="130"/>
      <c r="C1811" s="130"/>
      <c r="D1811" s="130"/>
      <c r="E1811" s="130"/>
      <c r="F1811" s="130"/>
      <c r="G1811" s="130"/>
      <c r="H1811" s="130"/>
      <c r="I1811" s="130"/>
      <c r="J1811" s="130"/>
      <c r="K1811" s="130"/>
      <c r="L1811" s="130"/>
      <c r="M1811" s="130"/>
      <c r="N1811" s="130"/>
      <c r="O1811" s="130"/>
    </row>
    <row r="1812" spans="1:15" ht="33.75" customHeight="1">
      <c r="A1812" s="129" t="s">
        <v>1841</v>
      </c>
      <c r="B1812" s="130"/>
      <c r="C1812" s="130"/>
      <c r="D1812" s="130"/>
      <c r="E1812" s="130"/>
      <c r="F1812" s="130"/>
      <c r="G1812" s="130"/>
      <c r="H1812" s="130"/>
      <c r="I1812" s="130"/>
      <c r="J1812" s="130"/>
      <c r="K1812" s="130"/>
      <c r="L1812" s="130"/>
      <c r="M1812" s="130"/>
      <c r="N1812" s="130"/>
      <c r="O1812" s="130"/>
    </row>
    <row r="1813" spans="1:15" ht="12.75" customHeight="1">
      <c r="A1813" s="129" t="s">
        <v>1842</v>
      </c>
      <c r="B1813" s="130"/>
      <c r="C1813" s="130"/>
      <c r="D1813" s="130"/>
      <c r="E1813" s="130"/>
      <c r="F1813" s="130"/>
      <c r="G1813" s="130"/>
      <c r="H1813" s="130"/>
      <c r="I1813" s="130"/>
      <c r="J1813" s="130"/>
      <c r="K1813" s="130"/>
      <c r="L1813" s="130"/>
      <c r="M1813" s="130"/>
      <c r="N1813" s="130"/>
      <c r="O1813" s="130"/>
    </row>
    <row r="1814" spans="1:15" ht="25.5" customHeight="1">
      <c r="A1814" s="131" t="s">
        <v>1843</v>
      </c>
      <c r="B1814" s="132"/>
      <c r="C1814" s="132"/>
      <c r="D1814" s="132"/>
      <c r="E1814" s="132"/>
      <c r="F1814" s="132"/>
      <c r="G1814" s="132"/>
      <c r="H1814" s="132"/>
      <c r="I1814" s="132"/>
      <c r="J1814" s="132"/>
      <c r="K1814" s="132"/>
      <c r="L1814" s="132"/>
      <c r="M1814" s="132"/>
      <c r="N1814" s="132"/>
      <c r="O1814" s="132"/>
    </row>
    <row r="1815" spans="1:15">
      <c r="A1815" s="48">
        <v>30912016</v>
      </c>
      <c r="B1815" s="48" t="s">
        <v>1844</v>
      </c>
      <c r="C1815" s="49">
        <v>1</v>
      </c>
      <c r="D1815" s="50" t="s">
        <v>364</v>
      </c>
      <c r="E1815" s="51"/>
      <c r="F1815" s="52">
        <v>2</v>
      </c>
      <c r="G1815" s="52">
        <v>5</v>
      </c>
      <c r="H1815" s="52"/>
      <c r="I1815" s="52"/>
      <c r="J1815" s="52"/>
      <c r="K1815" s="53">
        <f t="shared" ref="K1815:K1842" si="259">VLOOKUP(D1815,Porte2026Geral,24,FALSE)</f>
        <v>1794.15</v>
      </c>
      <c r="L1815" s="53">
        <f t="shared" ref="L1815:L1842" si="260">ROUND(C1815*K1815,2)</f>
        <v>1794.15</v>
      </c>
      <c r="M1815" s="53">
        <f>IF(E1815&gt;0,ROUND(E1815*UCO!$A$14,2),0)</f>
        <v>0</v>
      </c>
      <c r="N1815" s="53">
        <f>IF(I1815&gt;0,ROUND(I1815*Filme!$B$3,2),0)</f>
        <v>0</v>
      </c>
      <c r="O1815" s="53">
        <f t="shared" ref="O1815:O1842" si="261">ROUND(L1815+M1815+N1815,2)</f>
        <v>1794.15</v>
      </c>
    </row>
    <row r="1816" spans="1:15">
      <c r="A1816" s="48">
        <v>30912024</v>
      </c>
      <c r="B1816" s="48" t="s">
        <v>1845</v>
      </c>
      <c r="C1816" s="49">
        <v>1</v>
      </c>
      <c r="D1816" s="50" t="s">
        <v>259</v>
      </c>
      <c r="E1816" s="51"/>
      <c r="F1816" s="52">
        <v>2</v>
      </c>
      <c r="G1816" s="52">
        <v>5</v>
      </c>
      <c r="H1816" s="52"/>
      <c r="I1816" s="52"/>
      <c r="J1816" s="52"/>
      <c r="K1816" s="53">
        <f t="shared" si="259"/>
        <v>852.02</v>
      </c>
      <c r="L1816" s="53">
        <f t="shared" si="260"/>
        <v>852.02</v>
      </c>
      <c r="M1816" s="53">
        <f>IF(E1816&gt;0,ROUND(E1816*UCO!$A$14,2),0)</f>
        <v>0</v>
      </c>
      <c r="N1816" s="53">
        <f>IF(I1816&gt;0,ROUND(I1816*Filme!$B$3,2),0)</f>
        <v>0</v>
      </c>
      <c r="O1816" s="53">
        <f t="shared" si="261"/>
        <v>852.02</v>
      </c>
    </row>
    <row r="1817" spans="1:15">
      <c r="A1817" s="48">
        <v>30912032</v>
      </c>
      <c r="B1817" s="48" t="s">
        <v>1846</v>
      </c>
      <c r="C1817" s="49">
        <v>1</v>
      </c>
      <c r="D1817" s="50" t="s">
        <v>959</v>
      </c>
      <c r="E1817" s="51"/>
      <c r="F1817" s="52">
        <v>2</v>
      </c>
      <c r="G1817" s="52">
        <v>5</v>
      </c>
      <c r="H1817" s="52"/>
      <c r="I1817" s="52"/>
      <c r="J1817" s="52"/>
      <c r="K1817" s="53">
        <f t="shared" si="259"/>
        <v>1859.66</v>
      </c>
      <c r="L1817" s="53">
        <f t="shared" si="260"/>
        <v>1859.66</v>
      </c>
      <c r="M1817" s="53">
        <f>IF(E1817&gt;0,ROUND(E1817*UCO!$A$14,2),0)</f>
        <v>0</v>
      </c>
      <c r="N1817" s="53">
        <f>IF(I1817&gt;0,ROUND(I1817*Filme!$B$3,2),0)</f>
        <v>0</v>
      </c>
      <c r="O1817" s="53">
        <f t="shared" si="261"/>
        <v>1859.66</v>
      </c>
    </row>
    <row r="1818" spans="1:15">
      <c r="A1818" s="48">
        <v>30912040</v>
      </c>
      <c r="B1818" s="48" t="s">
        <v>1847</v>
      </c>
      <c r="C1818" s="49">
        <v>1</v>
      </c>
      <c r="D1818" s="50" t="s">
        <v>259</v>
      </c>
      <c r="E1818" s="51"/>
      <c r="F1818" s="52">
        <v>2</v>
      </c>
      <c r="G1818" s="52">
        <v>3</v>
      </c>
      <c r="H1818" s="52"/>
      <c r="I1818" s="52"/>
      <c r="J1818" s="52"/>
      <c r="K1818" s="53">
        <f t="shared" si="259"/>
        <v>852.02</v>
      </c>
      <c r="L1818" s="53">
        <f t="shared" si="260"/>
        <v>852.02</v>
      </c>
      <c r="M1818" s="53">
        <f>IF(E1818&gt;0,ROUND(E1818*UCO!$A$14,2),0)</f>
        <v>0</v>
      </c>
      <c r="N1818" s="53">
        <f>IF(I1818&gt;0,ROUND(I1818*Filme!$B$3,2),0)</f>
        <v>0</v>
      </c>
      <c r="O1818" s="53">
        <f t="shared" si="261"/>
        <v>852.02</v>
      </c>
    </row>
    <row r="1819" spans="1:15">
      <c r="A1819" s="48">
        <v>30912059</v>
      </c>
      <c r="B1819" s="48" t="s">
        <v>1848</v>
      </c>
      <c r="C1819" s="49">
        <v>1</v>
      </c>
      <c r="D1819" s="50" t="s">
        <v>368</v>
      </c>
      <c r="E1819" s="51"/>
      <c r="F1819" s="52">
        <v>1</v>
      </c>
      <c r="G1819" s="52">
        <v>4</v>
      </c>
      <c r="H1819" s="52"/>
      <c r="I1819" s="52"/>
      <c r="J1819" s="52"/>
      <c r="K1819" s="53">
        <f t="shared" si="259"/>
        <v>334.24</v>
      </c>
      <c r="L1819" s="53">
        <f t="shared" si="260"/>
        <v>334.24</v>
      </c>
      <c r="M1819" s="53">
        <f>IF(E1819&gt;0,ROUND(E1819*UCO!$A$14,2),0)</f>
        <v>0</v>
      </c>
      <c r="N1819" s="53">
        <f>IF(I1819&gt;0,ROUND(I1819*Filme!$B$3,2),0)</f>
        <v>0</v>
      </c>
      <c r="O1819" s="53">
        <f t="shared" si="261"/>
        <v>334.24</v>
      </c>
    </row>
    <row r="1820" spans="1:15">
      <c r="A1820" s="48">
        <v>30912067</v>
      </c>
      <c r="B1820" s="48" t="s">
        <v>1849</v>
      </c>
      <c r="C1820" s="49">
        <v>1</v>
      </c>
      <c r="D1820" s="50" t="s">
        <v>433</v>
      </c>
      <c r="E1820" s="51"/>
      <c r="F1820" s="52">
        <v>1</v>
      </c>
      <c r="G1820" s="52">
        <v>5</v>
      </c>
      <c r="H1820" s="52"/>
      <c r="I1820" s="52"/>
      <c r="J1820" s="52"/>
      <c r="K1820" s="53">
        <f t="shared" si="259"/>
        <v>1269.81</v>
      </c>
      <c r="L1820" s="53">
        <f t="shared" si="260"/>
        <v>1269.81</v>
      </c>
      <c r="M1820" s="53">
        <f>IF(E1820&gt;0,ROUND(E1820*UCO!$A$14,2),0)</f>
        <v>0</v>
      </c>
      <c r="N1820" s="53">
        <f>IF(I1820&gt;0,ROUND(I1820*Filme!$B$3,2),0)</f>
        <v>0</v>
      </c>
      <c r="O1820" s="53">
        <f t="shared" si="261"/>
        <v>1269.81</v>
      </c>
    </row>
    <row r="1821" spans="1:15">
      <c r="A1821" s="48">
        <v>30912075</v>
      </c>
      <c r="B1821" s="48" t="s">
        <v>1850</v>
      </c>
      <c r="C1821" s="49">
        <v>1</v>
      </c>
      <c r="D1821" s="50" t="s">
        <v>433</v>
      </c>
      <c r="E1821" s="51"/>
      <c r="F1821" s="52">
        <v>1</v>
      </c>
      <c r="G1821" s="52">
        <v>5</v>
      </c>
      <c r="H1821" s="52"/>
      <c r="I1821" s="52"/>
      <c r="J1821" s="52"/>
      <c r="K1821" s="53">
        <f t="shared" si="259"/>
        <v>1269.81</v>
      </c>
      <c r="L1821" s="53">
        <f t="shared" si="260"/>
        <v>1269.81</v>
      </c>
      <c r="M1821" s="53">
        <f>IF(E1821&gt;0,ROUND(E1821*UCO!$A$14,2),0)</f>
        <v>0</v>
      </c>
      <c r="N1821" s="53">
        <f>IF(I1821&gt;0,ROUND(I1821*Filme!$B$3,2),0)</f>
        <v>0</v>
      </c>
      <c r="O1821" s="53">
        <f t="shared" si="261"/>
        <v>1269.81</v>
      </c>
    </row>
    <row r="1822" spans="1:15">
      <c r="A1822" s="48">
        <v>30912083</v>
      </c>
      <c r="B1822" s="48" t="s">
        <v>1851</v>
      </c>
      <c r="C1822" s="49">
        <v>1</v>
      </c>
      <c r="D1822" s="50" t="s">
        <v>368</v>
      </c>
      <c r="E1822" s="51"/>
      <c r="F1822" s="52">
        <v>1</v>
      </c>
      <c r="G1822" s="52">
        <v>3</v>
      </c>
      <c r="H1822" s="52"/>
      <c r="I1822" s="52"/>
      <c r="J1822" s="52"/>
      <c r="K1822" s="53">
        <f t="shared" si="259"/>
        <v>334.24</v>
      </c>
      <c r="L1822" s="53">
        <f t="shared" si="260"/>
        <v>334.24</v>
      </c>
      <c r="M1822" s="53">
        <f>IF(E1822&gt;0,ROUND(E1822*UCO!$A$14,2),0)</f>
        <v>0</v>
      </c>
      <c r="N1822" s="53">
        <f>IF(I1822&gt;0,ROUND(I1822*Filme!$B$3,2),0)</f>
        <v>0</v>
      </c>
      <c r="O1822" s="53">
        <f t="shared" si="261"/>
        <v>334.24</v>
      </c>
    </row>
    <row r="1823" spans="1:15">
      <c r="A1823" s="48">
        <v>30912091</v>
      </c>
      <c r="B1823" s="48" t="s">
        <v>1852</v>
      </c>
      <c r="C1823" s="49">
        <v>1</v>
      </c>
      <c r="D1823" s="50" t="s">
        <v>486</v>
      </c>
      <c r="E1823" s="51"/>
      <c r="F1823" s="52">
        <v>2</v>
      </c>
      <c r="G1823" s="52">
        <v>5</v>
      </c>
      <c r="H1823" s="52"/>
      <c r="I1823" s="52"/>
      <c r="J1823" s="52"/>
      <c r="K1823" s="53">
        <f t="shared" si="259"/>
        <v>1409.1</v>
      </c>
      <c r="L1823" s="53">
        <f t="shared" si="260"/>
        <v>1409.1</v>
      </c>
      <c r="M1823" s="53">
        <f>IF(E1823&gt;0,ROUND(E1823*UCO!$A$14,2),0)</f>
        <v>0</v>
      </c>
      <c r="N1823" s="53">
        <f>IF(I1823&gt;0,ROUND(I1823*Filme!$B$3,2),0)</f>
        <v>0</v>
      </c>
      <c r="O1823" s="53">
        <f t="shared" si="261"/>
        <v>1409.1</v>
      </c>
    </row>
    <row r="1824" spans="1:15">
      <c r="A1824" s="48">
        <v>30912105</v>
      </c>
      <c r="B1824" s="48" t="s">
        <v>1853</v>
      </c>
      <c r="C1824" s="49">
        <v>1</v>
      </c>
      <c r="D1824" s="50" t="s">
        <v>486</v>
      </c>
      <c r="E1824" s="51"/>
      <c r="F1824" s="52">
        <v>2</v>
      </c>
      <c r="G1824" s="52">
        <v>5</v>
      </c>
      <c r="H1824" s="52"/>
      <c r="I1824" s="52"/>
      <c r="J1824" s="52"/>
      <c r="K1824" s="53">
        <f t="shared" si="259"/>
        <v>1409.1</v>
      </c>
      <c r="L1824" s="53">
        <f t="shared" si="260"/>
        <v>1409.1</v>
      </c>
      <c r="M1824" s="53">
        <f>IF(E1824&gt;0,ROUND(E1824*UCO!$A$14,2),0)</f>
        <v>0</v>
      </c>
      <c r="N1824" s="53">
        <f>IF(I1824&gt;0,ROUND(I1824*Filme!$B$3,2),0)</f>
        <v>0</v>
      </c>
      <c r="O1824" s="53">
        <f t="shared" si="261"/>
        <v>1409.1</v>
      </c>
    </row>
    <row r="1825" spans="1:15">
      <c r="A1825" s="48">
        <v>30912113</v>
      </c>
      <c r="B1825" s="48" t="s">
        <v>1854</v>
      </c>
      <c r="C1825" s="49">
        <v>1</v>
      </c>
      <c r="D1825" s="50" t="s">
        <v>259</v>
      </c>
      <c r="E1825" s="51"/>
      <c r="F1825" s="52">
        <v>1</v>
      </c>
      <c r="G1825" s="52">
        <v>3</v>
      </c>
      <c r="H1825" s="52"/>
      <c r="I1825" s="52"/>
      <c r="J1825" s="52"/>
      <c r="K1825" s="53">
        <f t="shared" si="259"/>
        <v>852.02</v>
      </c>
      <c r="L1825" s="53">
        <f t="shared" si="260"/>
        <v>852.02</v>
      </c>
      <c r="M1825" s="53">
        <f>IF(E1825&gt;0,ROUND(E1825*UCO!$A$14,2),0)</f>
        <v>0</v>
      </c>
      <c r="N1825" s="53">
        <f>IF(I1825&gt;0,ROUND(I1825*Filme!$B$3,2),0)</f>
        <v>0</v>
      </c>
      <c r="O1825" s="53">
        <f t="shared" si="261"/>
        <v>852.02</v>
      </c>
    </row>
    <row r="1826" spans="1:15">
      <c r="A1826" s="48">
        <v>30912121</v>
      </c>
      <c r="B1826" s="48" t="s">
        <v>1855</v>
      </c>
      <c r="C1826" s="49">
        <v>1</v>
      </c>
      <c r="D1826" s="50" t="s">
        <v>257</v>
      </c>
      <c r="E1826" s="51"/>
      <c r="F1826" s="52">
        <v>2</v>
      </c>
      <c r="G1826" s="52">
        <v>5</v>
      </c>
      <c r="H1826" s="52"/>
      <c r="I1826" s="52"/>
      <c r="J1826" s="52"/>
      <c r="K1826" s="53">
        <f t="shared" si="259"/>
        <v>1635.2</v>
      </c>
      <c r="L1826" s="53">
        <f t="shared" si="260"/>
        <v>1635.2</v>
      </c>
      <c r="M1826" s="53">
        <f>IF(E1826&gt;0,ROUND(E1826*UCO!$A$14,2),0)</f>
        <v>0</v>
      </c>
      <c r="N1826" s="53">
        <f>IF(I1826&gt;0,ROUND(I1826*Filme!$B$3,2),0)</f>
        <v>0</v>
      </c>
      <c r="O1826" s="53">
        <f t="shared" si="261"/>
        <v>1635.2</v>
      </c>
    </row>
    <row r="1827" spans="1:15">
      <c r="A1827" s="48">
        <v>30912130</v>
      </c>
      <c r="B1827" s="48" t="s">
        <v>1856</v>
      </c>
      <c r="C1827" s="49">
        <v>1</v>
      </c>
      <c r="D1827" s="50" t="s">
        <v>433</v>
      </c>
      <c r="E1827" s="51"/>
      <c r="F1827" s="52">
        <v>2</v>
      </c>
      <c r="G1827" s="52">
        <v>5</v>
      </c>
      <c r="H1827" s="52"/>
      <c r="I1827" s="52"/>
      <c r="J1827" s="52"/>
      <c r="K1827" s="53">
        <f t="shared" si="259"/>
        <v>1269.81</v>
      </c>
      <c r="L1827" s="53">
        <f t="shared" si="260"/>
        <v>1269.81</v>
      </c>
      <c r="M1827" s="53">
        <f>IF(E1827&gt;0,ROUND(E1827*UCO!$A$14,2),0)</f>
        <v>0</v>
      </c>
      <c r="N1827" s="53">
        <f>IF(I1827&gt;0,ROUND(I1827*Filme!$B$3,2),0)</f>
        <v>0</v>
      </c>
      <c r="O1827" s="53">
        <f t="shared" si="261"/>
        <v>1269.81</v>
      </c>
    </row>
    <row r="1828" spans="1:15">
      <c r="A1828" s="48">
        <v>30912148</v>
      </c>
      <c r="B1828" s="48" t="s">
        <v>1857</v>
      </c>
      <c r="C1828" s="49">
        <v>1</v>
      </c>
      <c r="D1828" s="50" t="s">
        <v>433</v>
      </c>
      <c r="E1828" s="51"/>
      <c r="F1828" s="52">
        <v>2</v>
      </c>
      <c r="G1828" s="52">
        <v>5</v>
      </c>
      <c r="H1828" s="52"/>
      <c r="I1828" s="52"/>
      <c r="J1828" s="52"/>
      <c r="K1828" s="53">
        <f t="shared" si="259"/>
        <v>1269.81</v>
      </c>
      <c r="L1828" s="53">
        <f t="shared" si="260"/>
        <v>1269.81</v>
      </c>
      <c r="M1828" s="53">
        <f>IF(E1828&gt;0,ROUND(E1828*UCO!$A$14,2),0)</f>
        <v>0</v>
      </c>
      <c r="N1828" s="53">
        <f>IF(I1828&gt;0,ROUND(I1828*Filme!$B$3,2),0)</f>
        <v>0</v>
      </c>
      <c r="O1828" s="53">
        <f t="shared" si="261"/>
        <v>1269.81</v>
      </c>
    </row>
    <row r="1829" spans="1:15">
      <c r="A1829" s="48">
        <v>30912156</v>
      </c>
      <c r="B1829" s="48" t="s">
        <v>1858</v>
      </c>
      <c r="C1829" s="49">
        <v>1</v>
      </c>
      <c r="D1829" s="50" t="s">
        <v>368</v>
      </c>
      <c r="E1829" s="51"/>
      <c r="F1829" s="52">
        <v>2</v>
      </c>
      <c r="G1829" s="52">
        <v>5</v>
      </c>
      <c r="H1829" s="52"/>
      <c r="I1829" s="52"/>
      <c r="J1829" s="52"/>
      <c r="K1829" s="53">
        <f t="shared" si="259"/>
        <v>334.24</v>
      </c>
      <c r="L1829" s="53">
        <f t="shared" si="260"/>
        <v>334.24</v>
      </c>
      <c r="M1829" s="53">
        <f>IF(E1829&gt;0,ROUND(E1829*UCO!$A$14,2),0)</f>
        <v>0</v>
      </c>
      <c r="N1829" s="53">
        <f>IF(I1829&gt;0,ROUND(I1829*Filme!$B$3,2),0)</f>
        <v>0</v>
      </c>
      <c r="O1829" s="53">
        <f t="shared" si="261"/>
        <v>334.24</v>
      </c>
    </row>
    <row r="1830" spans="1:15">
      <c r="A1830" s="48">
        <v>30912164</v>
      </c>
      <c r="B1830" s="48" t="s">
        <v>1859</v>
      </c>
      <c r="C1830" s="49">
        <v>1</v>
      </c>
      <c r="D1830" s="50" t="s">
        <v>74</v>
      </c>
      <c r="E1830" s="51"/>
      <c r="F1830" s="52">
        <v>2</v>
      </c>
      <c r="G1830" s="52">
        <v>5</v>
      </c>
      <c r="H1830" s="52"/>
      <c r="I1830" s="52"/>
      <c r="J1830" s="52"/>
      <c r="K1830" s="53">
        <f t="shared" si="259"/>
        <v>360.46</v>
      </c>
      <c r="L1830" s="53">
        <f t="shared" si="260"/>
        <v>360.46</v>
      </c>
      <c r="M1830" s="53">
        <f>IF(E1830&gt;0,ROUND(E1830*UCO!$A$14,2),0)</f>
        <v>0</v>
      </c>
      <c r="N1830" s="53">
        <f>IF(I1830&gt;0,ROUND(I1830*Filme!$B$3,2),0)</f>
        <v>0</v>
      </c>
      <c r="O1830" s="53">
        <f t="shared" si="261"/>
        <v>360.46</v>
      </c>
    </row>
    <row r="1831" spans="1:15">
      <c r="A1831" s="48">
        <v>30912172</v>
      </c>
      <c r="B1831" s="48" t="s">
        <v>1860</v>
      </c>
      <c r="C1831" s="49">
        <v>1</v>
      </c>
      <c r="D1831" s="50" t="s">
        <v>486</v>
      </c>
      <c r="E1831" s="51"/>
      <c r="F1831" s="52">
        <v>2</v>
      </c>
      <c r="G1831" s="52">
        <v>5</v>
      </c>
      <c r="H1831" s="52"/>
      <c r="I1831" s="52"/>
      <c r="J1831" s="52"/>
      <c r="K1831" s="53">
        <f t="shared" si="259"/>
        <v>1409.1</v>
      </c>
      <c r="L1831" s="53">
        <f t="shared" si="260"/>
        <v>1409.1</v>
      </c>
      <c r="M1831" s="53">
        <f>IF(E1831&gt;0,ROUND(E1831*UCO!$A$14,2),0)</f>
        <v>0</v>
      </c>
      <c r="N1831" s="53">
        <f>IF(I1831&gt;0,ROUND(I1831*Filme!$B$3,2),0)</f>
        <v>0</v>
      </c>
      <c r="O1831" s="53">
        <f t="shared" si="261"/>
        <v>1409.1</v>
      </c>
    </row>
    <row r="1832" spans="1:15">
      <c r="A1832" s="48">
        <v>30912180</v>
      </c>
      <c r="B1832" s="48" t="s">
        <v>1861</v>
      </c>
      <c r="C1832" s="49">
        <v>1</v>
      </c>
      <c r="D1832" s="50" t="s">
        <v>997</v>
      </c>
      <c r="E1832" s="51"/>
      <c r="F1832" s="52">
        <v>2</v>
      </c>
      <c r="G1832" s="52">
        <v>6</v>
      </c>
      <c r="H1832" s="52"/>
      <c r="I1832" s="52"/>
      <c r="J1832" s="52"/>
      <c r="K1832" s="53">
        <f t="shared" si="259"/>
        <v>2449.52</v>
      </c>
      <c r="L1832" s="53">
        <f t="shared" si="260"/>
        <v>2449.52</v>
      </c>
      <c r="M1832" s="53">
        <f>IF(E1832&gt;0,ROUND(E1832*UCO!$A$14,2),0)</f>
        <v>0</v>
      </c>
      <c r="N1832" s="53">
        <f>IF(I1832&gt;0,ROUND(I1832*Filme!$B$3,2),0)</f>
        <v>0</v>
      </c>
      <c r="O1832" s="53">
        <f t="shared" si="261"/>
        <v>2449.52</v>
      </c>
    </row>
    <row r="1833" spans="1:15">
      <c r="A1833" s="48">
        <v>30912199</v>
      </c>
      <c r="B1833" s="48" t="s">
        <v>1862</v>
      </c>
      <c r="C1833" s="49">
        <v>1</v>
      </c>
      <c r="D1833" s="50" t="s">
        <v>486</v>
      </c>
      <c r="E1833" s="51"/>
      <c r="F1833" s="52">
        <v>2</v>
      </c>
      <c r="G1833" s="52">
        <v>4</v>
      </c>
      <c r="H1833" s="52"/>
      <c r="I1833" s="52"/>
      <c r="J1833" s="52"/>
      <c r="K1833" s="53">
        <f t="shared" si="259"/>
        <v>1409.1</v>
      </c>
      <c r="L1833" s="53">
        <f t="shared" si="260"/>
        <v>1409.1</v>
      </c>
      <c r="M1833" s="53">
        <f>IF(E1833&gt;0,ROUND(E1833*UCO!$A$14,2),0)</f>
        <v>0</v>
      </c>
      <c r="N1833" s="53">
        <f>IF(I1833&gt;0,ROUND(I1833*Filme!$B$3,2),0)</f>
        <v>0</v>
      </c>
      <c r="O1833" s="53">
        <f t="shared" si="261"/>
        <v>1409.1</v>
      </c>
    </row>
    <row r="1834" spans="1:15">
      <c r="A1834" s="48">
        <v>30912202</v>
      </c>
      <c r="B1834" s="48" t="s">
        <v>1863</v>
      </c>
      <c r="C1834" s="49">
        <v>1</v>
      </c>
      <c r="D1834" s="50" t="s">
        <v>486</v>
      </c>
      <c r="E1834" s="51"/>
      <c r="F1834" s="52">
        <v>2</v>
      </c>
      <c r="G1834" s="52">
        <v>6</v>
      </c>
      <c r="H1834" s="52"/>
      <c r="I1834" s="52"/>
      <c r="J1834" s="52"/>
      <c r="K1834" s="53">
        <f t="shared" si="259"/>
        <v>1409.1</v>
      </c>
      <c r="L1834" s="53">
        <f t="shared" si="260"/>
        <v>1409.1</v>
      </c>
      <c r="M1834" s="53">
        <f>IF(E1834&gt;0,ROUND(E1834*UCO!$A$14,2),0)</f>
        <v>0</v>
      </c>
      <c r="N1834" s="53">
        <f>IF(I1834&gt;0,ROUND(I1834*Filme!$B$3,2),0)</f>
        <v>0</v>
      </c>
      <c r="O1834" s="53">
        <f t="shared" si="261"/>
        <v>1409.1</v>
      </c>
    </row>
    <row r="1835" spans="1:15">
      <c r="A1835" s="48">
        <v>30912210</v>
      </c>
      <c r="B1835" s="48" t="s">
        <v>1864</v>
      </c>
      <c r="C1835" s="49">
        <v>1</v>
      </c>
      <c r="D1835" s="50" t="s">
        <v>291</v>
      </c>
      <c r="E1835" s="51"/>
      <c r="F1835" s="52">
        <v>1</v>
      </c>
      <c r="G1835" s="52">
        <v>5</v>
      </c>
      <c r="H1835" s="52"/>
      <c r="I1835" s="52"/>
      <c r="J1835" s="52"/>
      <c r="K1835" s="53">
        <f t="shared" si="259"/>
        <v>709.46</v>
      </c>
      <c r="L1835" s="53">
        <f t="shared" si="260"/>
        <v>709.46</v>
      </c>
      <c r="M1835" s="53">
        <f>IF(E1835&gt;0,ROUND(E1835*UCO!$A$14,2),0)</f>
        <v>0</v>
      </c>
      <c r="N1835" s="53">
        <f>IF(I1835&gt;0,ROUND(I1835*Filme!$B$3,2),0)</f>
        <v>0</v>
      </c>
      <c r="O1835" s="53">
        <f t="shared" si="261"/>
        <v>709.46</v>
      </c>
    </row>
    <row r="1836" spans="1:15">
      <c r="A1836" s="48">
        <v>30912229</v>
      </c>
      <c r="B1836" s="48" t="s">
        <v>1865</v>
      </c>
      <c r="C1836" s="49">
        <v>1</v>
      </c>
      <c r="D1836" s="50" t="s">
        <v>486</v>
      </c>
      <c r="E1836" s="51"/>
      <c r="F1836" s="52">
        <v>2</v>
      </c>
      <c r="G1836" s="52">
        <v>5</v>
      </c>
      <c r="H1836" s="52"/>
      <c r="I1836" s="52"/>
      <c r="J1836" s="52"/>
      <c r="K1836" s="53">
        <f t="shared" si="259"/>
        <v>1409.1</v>
      </c>
      <c r="L1836" s="53">
        <f t="shared" si="260"/>
        <v>1409.1</v>
      </c>
      <c r="M1836" s="53">
        <f>IF(E1836&gt;0,ROUND(E1836*UCO!$A$14,2),0)</f>
        <v>0</v>
      </c>
      <c r="N1836" s="53">
        <f>IF(I1836&gt;0,ROUND(I1836*Filme!$B$3,2),0)</f>
        <v>0</v>
      </c>
      <c r="O1836" s="53">
        <f t="shared" si="261"/>
        <v>1409.1</v>
      </c>
    </row>
    <row r="1837" spans="1:15">
      <c r="A1837" s="48">
        <v>30912237</v>
      </c>
      <c r="B1837" s="48" t="s">
        <v>1866</v>
      </c>
      <c r="C1837" s="49">
        <v>1</v>
      </c>
      <c r="D1837" s="50" t="s">
        <v>486</v>
      </c>
      <c r="E1837" s="51"/>
      <c r="F1837" s="52">
        <v>3</v>
      </c>
      <c r="G1837" s="52">
        <v>5</v>
      </c>
      <c r="H1837" s="52"/>
      <c r="I1837" s="52"/>
      <c r="J1837" s="52"/>
      <c r="K1837" s="53">
        <f t="shared" si="259"/>
        <v>1409.1</v>
      </c>
      <c r="L1837" s="53">
        <f t="shared" si="260"/>
        <v>1409.1</v>
      </c>
      <c r="M1837" s="53">
        <f>IF(E1837&gt;0,ROUND(E1837*UCO!$A$14,2),0)</f>
        <v>0</v>
      </c>
      <c r="N1837" s="53">
        <f>IF(I1837&gt;0,ROUND(I1837*Filme!$B$3,2),0)</f>
        <v>0</v>
      </c>
      <c r="O1837" s="53">
        <f t="shared" si="261"/>
        <v>1409.1</v>
      </c>
    </row>
    <row r="1838" spans="1:15">
      <c r="A1838" s="48">
        <v>30912245</v>
      </c>
      <c r="B1838" s="48" t="s">
        <v>1867</v>
      </c>
      <c r="C1838" s="49">
        <v>1</v>
      </c>
      <c r="D1838" s="50" t="s">
        <v>259</v>
      </c>
      <c r="E1838" s="51"/>
      <c r="F1838" s="52">
        <v>2</v>
      </c>
      <c r="G1838" s="52">
        <v>4</v>
      </c>
      <c r="H1838" s="52"/>
      <c r="I1838" s="52"/>
      <c r="J1838" s="52"/>
      <c r="K1838" s="53">
        <f t="shared" si="259"/>
        <v>852.02</v>
      </c>
      <c r="L1838" s="53">
        <f t="shared" si="260"/>
        <v>852.02</v>
      </c>
      <c r="M1838" s="53">
        <f>IF(E1838&gt;0,ROUND(E1838*UCO!$A$14,2),0)</f>
        <v>0</v>
      </c>
      <c r="N1838" s="53">
        <f>IF(I1838&gt;0,ROUND(I1838*Filme!$B$3,2),0)</f>
        <v>0</v>
      </c>
      <c r="O1838" s="53">
        <f t="shared" si="261"/>
        <v>852.02</v>
      </c>
    </row>
    <row r="1839" spans="1:15">
      <c r="A1839" s="48">
        <v>30912253</v>
      </c>
      <c r="B1839" s="48" t="s">
        <v>1868</v>
      </c>
      <c r="C1839" s="49">
        <v>1</v>
      </c>
      <c r="D1839" s="50" t="s">
        <v>486</v>
      </c>
      <c r="E1839" s="51"/>
      <c r="F1839" s="52">
        <v>2</v>
      </c>
      <c r="G1839" s="52">
        <v>4</v>
      </c>
      <c r="H1839" s="52"/>
      <c r="I1839" s="52"/>
      <c r="J1839" s="52"/>
      <c r="K1839" s="53">
        <f t="shared" si="259"/>
        <v>1409.1</v>
      </c>
      <c r="L1839" s="53">
        <f t="shared" si="260"/>
        <v>1409.1</v>
      </c>
      <c r="M1839" s="53">
        <f>IF(E1839&gt;0,ROUND(E1839*UCO!$A$14,2),0)</f>
        <v>0</v>
      </c>
      <c r="N1839" s="53">
        <f>IF(I1839&gt;0,ROUND(I1839*Filme!$B$3,2),0)</f>
        <v>0</v>
      </c>
      <c r="O1839" s="53">
        <f t="shared" si="261"/>
        <v>1409.1</v>
      </c>
    </row>
    <row r="1840" spans="1:15">
      <c r="A1840" s="48">
        <v>30912261</v>
      </c>
      <c r="B1840" s="48" t="s">
        <v>1869</v>
      </c>
      <c r="C1840" s="49">
        <v>1</v>
      </c>
      <c r="D1840" s="50" t="s">
        <v>488</v>
      </c>
      <c r="E1840" s="51"/>
      <c r="F1840" s="52">
        <v>2</v>
      </c>
      <c r="G1840" s="52">
        <v>5</v>
      </c>
      <c r="H1840" s="52"/>
      <c r="I1840" s="52"/>
      <c r="J1840" s="52"/>
      <c r="K1840" s="53">
        <f t="shared" si="259"/>
        <v>1998.93</v>
      </c>
      <c r="L1840" s="53">
        <f t="shared" si="260"/>
        <v>1998.93</v>
      </c>
      <c r="M1840" s="53">
        <f>IF(E1840&gt;0,ROUND(E1840*UCO!$A$14,2),0)</f>
        <v>0</v>
      </c>
      <c r="N1840" s="53">
        <f>IF(I1840&gt;0,ROUND(I1840*Filme!$B$3,2),0)</f>
        <v>0</v>
      </c>
      <c r="O1840" s="53">
        <f t="shared" si="261"/>
        <v>1998.93</v>
      </c>
    </row>
    <row r="1841" spans="1:15" ht="22.5">
      <c r="A1841" s="48">
        <v>30912270</v>
      </c>
      <c r="B1841" s="48" t="s">
        <v>1870</v>
      </c>
      <c r="C1841" s="49">
        <v>1</v>
      </c>
      <c r="D1841" s="50" t="s">
        <v>488</v>
      </c>
      <c r="E1841" s="51"/>
      <c r="F1841" s="52">
        <v>2</v>
      </c>
      <c r="G1841" s="52">
        <v>5</v>
      </c>
      <c r="H1841" s="52"/>
      <c r="I1841" s="52"/>
      <c r="J1841" s="52"/>
      <c r="K1841" s="53">
        <f t="shared" si="259"/>
        <v>1998.93</v>
      </c>
      <c r="L1841" s="53">
        <f t="shared" si="260"/>
        <v>1998.93</v>
      </c>
      <c r="M1841" s="53">
        <f>IF(E1841&gt;0,ROUND(E1841*UCO!$A$14,2),0)</f>
        <v>0</v>
      </c>
      <c r="N1841" s="53">
        <f>IF(I1841&gt;0,ROUND(I1841*Filme!$B$3,2),0)</f>
        <v>0</v>
      </c>
      <c r="O1841" s="53">
        <f t="shared" si="261"/>
        <v>1998.93</v>
      </c>
    </row>
    <row r="1842" spans="1:15">
      <c r="A1842" s="48">
        <v>30912296</v>
      </c>
      <c r="B1842" s="48" t="s">
        <v>1871</v>
      </c>
      <c r="C1842" s="49">
        <v>1</v>
      </c>
      <c r="D1842" s="50" t="s">
        <v>1151</v>
      </c>
      <c r="E1842" s="51"/>
      <c r="F1842" s="52">
        <v>3</v>
      </c>
      <c r="G1842" s="52">
        <v>7</v>
      </c>
      <c r="H1842" s="52"/>
      <c r="I1842" s="52"/>
      <c r="J1842" s="52"/>
      <c r="K1842" s="53">
        <f t="shared" si="259"/>
        <v>2957.45</v>
      </c>
      <c r="L1842" s="53">
        <f t="shared" si="260"/>
        <v>2957.45</v>
      </c>
      <c r="M1842" s="53">
        <f>IF(E1842&gt;0,ROUND(E1842*UCO!$A$14,2),0)</f>
        <v>0</v>
      </c>
      <c r="N1842" s="53">
        <f>IF(I1842&gt;0,ROUND(I1842*Filme!$B$3,2),0)</f>
        <v>0</v>
      </c>
      <c r="O1842" s="53">
        <f t="shared" si="261"/>
        <v>2957.45</v>
      </c>
    </row>
    <row r="1843" spans="1:15" ht="27.75" customHeight="1">
      <c r="A1843" s="129" t="s">
        <v>1872</v>
      </c>
      <c r="B1843" s="130"/>
      <c r="C1843" s="130"/>
      <c r="D1843" s="130"/>
      <c r="E1843" s="130"/>
      <c r="F1843" s="130"/>
      <c r="G1843" s="130"/>
      <c r="H1843" s="130"/>
      <c r="I1843" s="130"/>
      <c r="J1843" s="130"/>
      <c r="K1843" s="130"/>
      <c r="L1843" s="130"/>
      <c r="M1843" s="130"/>
      <c r="N1843" s="130"/>
      <c r="O1843" s="130"/>
    </row>
    <row r="1844" spans="1:15" ht="12.75" customHeight="1">
      <c r="A1844" s="129" t="s">
        <v>1873</v>
      </c>
      <c r="B1844" s="130"/>
      <c r="C1844" s="130"/>
      <c r="D1844" s="130"/>
      <c r="E1844" s="130"/>
      <c r="F1844" s="130"/>
      <c r="G1844" s="130"/>
      <c r="H1844" s="130"/>
      <c r="I1844" s="130"/>
      <c r="J1844" s="130"/>
      <c r="K1844" s="130"/>
      <c r="L1844" s="130"/>
      <c r="M1844" s="130"/>
      <c r="N1844" s="130"/>
      <c r="O1844" s="130"/>
    </row>
    <row r="1845" spans="1:15" ht="30.75" customHeight="1">
      <c r="A1845" s="129" t="s">
        <v>1841</v>
      </c>
      <c r="B1845" s="130"/>
      <c r="C1845" s="130"/>
      <c r="D1845" s="130"/>
      <c r="E1845" s="130"/>
      <c r="F1845" s="130"/>
      <c r="G1845" s="130"/>
      <c r="H1845" s="130"/>
      <c r="I1845" s="130"/>
      <c r="J1845" s="130"/>
      <c r="K1845" s="130"/>
      <c r="L1845" s="130"/>
      <c r="M1845" s="130"/>
      <c r="N1845" s="130"/>
      <c r="O1845" s="130"/>
    </row>
    <row r="1846" spans="1:15" ht="24" customHeight="1">
      <c r="A1846" s="129" t="s">
        <v>1842</v>
      </c>
      <c r="B1846" s="130"/>
      <c r="C1846" s="130"/>
      <c r="D1846" s="130"/>
      <c r="E1846" s="130"/>
      <c r="F1846" s="130"/>
      <c r="G1846" s="130"/>
      <c r="H1846" s="130"/>
      <c r="I1846" s="130"/>
      <c r="J1846" s="130"/>
      <c r="K1846" s="130"/>
      <c r="L1846" s="130"/>
      <c r="M1846" s="130"/>
      <c r="N1846" s="130"/>
      <c r="O1846" s="130"/>
    </row>
    <row r="1847" spans="1:15" ht="30.75" customHeight="1">
      <c r="A1847" s="131" t="s">
        <v>1874</v>
      </c>
      <c r="B1847" s="132"/>
      <c r="C1847" s="132"/>
      <c r="D1847" s="132"/>
      <c r="E1847" s="132"/>
      <c r="F1847" s="132"/>
      <c r="G1847" s="132"/>
      <c r="H1847" s="132"/>
      <c r="I1847" s="132"/>
      <c r="J1847" s="132"/>
      <c r="K1847" s="132"/>
      <c r="L1847" s="132"/>
      <c r="M1847" s="132"/>
      <c r="N1847" s="132"/>
      <c r="O1847" s="132"/>
    </row>
    <row r="1848" spans="1:15">
      <c r="A1848" s="48">
        <v>30913012</v>
      </c>
      <c r="B1848" s="48" t="s">
        <v>1875</v>
      </c>
      <c r="C1848" s="49">
        <v>1</v>
      </c>
      <c r="D1848" s="50" t="s">
        <v>245</v>
      </c>
      <c r="E1848" s="51"/>
      <c r="F1848" s="52">
        <v>1</v>
      </c>
      <c r="G1848" s="52">
        <v>3</v>
      </c>
      <c r="H1848" s="52"/>
      <c r="I1848" s="52"/>
      <c r="J1848" s="52"/>
      <c r="K1848" s="53">
        <f t="shared" ref="K1848:K1858" si="262">VLOOKUP(D1848,Porte2026Geral,24,FALSE)</f>
        <v>275.27999999999997</v>
      </c>
      <c r="L1848" s="53">
        <f t="shared" ref="L1848:L1858" si="263">ROUND(C1848*K1848,2)</f>
        <v>275.27999999999997</v>
      </c>
      <c r="M1848" s="53">
        <f>IF(E1848&gt;0,ROUND(E1848*UCO!$A$14,2),0)</f>
        <v>0</v>
      </c>
      <c r="N1848" s="53">
        <f>IF(I1848&gt;0,ROUND(I1848*Filme!$B$3,2),0)</f>
        <v>0</v>
      </c>
      <c r="O1848" s="53">
        <f t="shared" ref="O1848:O1858" si="264">ROUND(L1848+M1848+N1848,2)</f>
        <v>275.27999999999997</v>
      </c>
    </row>
    <row r="1849" spans="1:15">
      <c r="A1849" s="48">
        <v>30913020</v>
      </c>
      <c r="B1849" s="48" t="s">
        <v>1876</v>
      </c>
      <c r="C1849" s="49">
        <v>1</v>
      </c>
      <c r="D1849" s="50" t="s">
        <v>137</v>
      </c>
      <c r="E1849" s="51"/>
      <c r="F1849" s="52"/>
      <c r="G1849" s="52">
        <v>0</v>
      </c>
      <c r="H1849" s="52"/>
      <c r="I1849" s="52"/>
      <c r="J1849" s="52"/>
      <c r="K1849" s="53">
        <f t="shared" si="262"/>
        <v>104.87</v>
      </c>
      <c r="L1849" s="53">
        <f t="shared" si="263"/>
        <v>104.87</v>
      </c>
      <c r="M1849" s="53">
        <f>IF(E1849&gt;0,ROUND(E1849*UCO!$A$14,2),0)</f>
        <v>0</v>
      </c>
      <c r="N1849" s="53">
        <f>IF(I1849&gt;0,ROUND(I1849*Filme!$B$3,2),0)</f>
        <v>0</v>
      </c>
      <c r="O1849" s="53">
        <f t="shared" si="264"/>
        <v>104.87</v>
      </c>
    </row>
    <row r="1850" spans="1:15">
      <c r="A1850" s="48">
        <v>30913047</v>
      </c>
      <c r="B1850" s="48" t="s">
        <v>1877</v>
      </c>
      <c r="C1850" s="49">
        <v>1</v>
      </c>
      <c r="D1850" s="50" t="s">
        <v>446</v>
      </c>
      <c r="E1850" s="51"/>
      <c r="F1850" s="52">
        <v>2</v>
      </c>
      <c r="G1850" s="52">
        <v>5</v>
      </c>
      <c r="H1850" s="52"/>
      <c r="I1850" s="52"/>
      <c r="J1850" s="52"/>
      <c r="K1850" s="53">
        <f t="shared" si="262"/>
        <v>1171.51</v>
      </c>
      <c r="L1850" s="53">
        <f t="shared" si="263"/>
        <v>1171.51</v>
      </c>
      <c r="M1850" s="53">
        <f>IF(E1850&gt;0,ROUND(E1850*UCO!$A$14,2),0)</f>
        <v>0</v>
      </c>
      <c r="N1850" s="53">
        <f>IF(I1850&gt;0,ROUND(I1850*Filme!$B$3,2),0)</f>
        <v>0</v>
      </c>
      <c r="O1850" s="53">
        <f t="shared" si="264"/>
        <v>1171.51</v>
      </c>
    </row>
    <row r="1851" spans="1:15">
      <c r="A1851" s="48">
        <v>30913055</v>
      </c>
      <c r="B1851" s="48" t="s">
        <v>1878</v>
      </c>
      <c r="C1851" s="49">
        <v>1</v>
      </c>
      <c r="D1851" s="50" t="s">
        <v>368</v>
      </c>
      <c r="E1851" s="51"/>
      <c r="F1851" s="52"/>
      <c r="G1851" s="52">
        <v>0</v>
      </c>
      <c r="H1851" s="52"/>
      <c r="I1851" s="52"/>
      <c r="J1851" s="52"/>
      <c r="K1851" s="53">
        <f t="shared" si="262"/>
        <v>334.24</v>
      </c>
      <c r="L1851" s="53">
        <f t="shared" si="263"/>
        <v>334.24</v>
      </c>
      <c r="M1851" s="53">
        <f>IF(E1851&gt;0,ROUND(E1851*UCO!$A$14,2),0)</f>
        <v>0</v>
      </c>
      <c r="N1851" s="53">
        <f>IF(I1851&gt;0,ROUND(I1851*Filme!$B$3,2),0)</f>
        <v>0</v>
      </c>
      <c r="O1851" s="53">
        <f t="shared" si="264"/>
        <v>334.24</v>
      </c>
    </row>
    <row r="1852" spans="1:15">
      <c r="A1852" s="48">
        <v>30913071</v>
      </c>
      <c r="B1852" s="48" t="s">
        <v>1879</v>
      </c>
      <c r="C1852" s="49">
        <v>1</v>
      </c>
      <c r="D1852" s="50" t="s">
        <v>137</v>
      </c>
      <c r="E1852" s="51"/>
      <c r="F1852" s="52"/>
      <c r="G1852" s="52">
        <v>0</v>
      </c>
      <c r="H1852" s="52"/>
      <c r="I1852" s="52"/>
      <c r="J1852" s="52"/>
      <c r="K1852" s="53">
        <f t="shared" si="262"/>
        <v>104.87</v>
      </c>
      <c r="L1852" s="53">
        <f t="shared" si="263"/>
        <v>104.87</v>
      </c>
      <c r="M1852" s="53">
        <f>IF(E1852&gt;0,ROUND(E1852*UCO!$A$14,2),0)</f>
        <v>0</v>
      </c>
      <c r="N1852" s="53">
        <f>IF(I1852&gt;0,ROUND(I1852*Filme!$B$3,2),0)</f>
        <v>0</v>
      </c>
      <c r="O1852" s="53">
        <f t="shared" si="264"/>
        <v>104.87</v>
      </c>
    </row>
    <row r="1853" spans="1:15">
      <c r="A1853" s="48">
        <v>30913080</v>
      </c>
      <c r="B1853" s="48" t="s">
        <v>1880</v>
      </c>
      <c r="C1853" s="49">
        <v>1</v>
      </c>
      <c r="D1853" s="50" t="s">
        <v>70</v>
      </c>
      <c r="E1853" s="51"/>
      <c r="F1853" s="52">
        <v>1</v>
      </c>
      <c r="G1853" s="52">
        <v>0</v>
      </c>
      <c r="H1853" s="52"/>
      <c r="I1853" s="52"/>
      <c r="J1853" s="52"/>
      <c r="K1853" s="53">
        <f t="shared" si="262"/>
        <v>209.71</v>
      </c>
      <c r="L1853" s="53">
        <f t="shared" si="263"/>
        <v>209.71</v>
      </c>
      <c r="M1853" s="53">
        <f>IF(E1853&gt;0,ROUND(E1853*UCO!$A$14,2),0)</f>
        <v>0</v>
      </c>
      <c r="N1853" s="53">
        <f>IF(I1853&gt;0,ROUND(I1853*Filme!$B$3,2),0)</f>
        <v>0</v>
      </c>
      <c r="O1853" s="53">
        <f t="shared" si="264"/>
        <v>209.71</v>
      </c>
    </row>
    <row r="1854" spans="1:15">
      <c r="A1854" s="48">
        <v>30913098</v>
      </c>
      <c r="B1854" s="48" t="s">
        <v>1881</v>
      </c>
      <c r="C1854" s="49">
        <v>1</v>
      </c>
      <c r="D1854" s="50" t="s">
        <v>53</v>
      </c>
      <c r="E1854" s="51"/>
      <c r="F1854" s="52">
        <v>1</v>
      </c>
      <c r="G1854" s="52">
        <v>0</v>
      </c>
      <c r="H1854" s="52"/>
      <c r="I1854" s="52"/>
      <c r="J1854" s="52"/>
      <c r="K1854" s="53">
        <f t="shared" si="262"/>
        <v>144.19999999999999</v>
      </c>
      <c r="L1854" s="53">
        <f t="shared" si="263"/>
        <v>144.19999999999999</v>
      </c>
      <c r="M1854" s="53">
        <f>IF(E1854&gt;0,ROUND(E1854*UCO!$A$14,2),0)</f>
        <v>0</v>
      </c>
      <c r="N1854" s="53">
        <f>IF(I1854&gt;0,ROUND(I1854*Filme!$B$3,2),0)</f>
        <v>0</v>
      </c>
      <c r="O1854" s="53">
        <f t="shared" si="264"/>
        <v>144.19999999999999</v>
      </c>
    </row>
    <row r="1855" spans="1:15">
      <c r="A1855" s="48">
        <v>30913101</v>
      </c>
      <c r="B1855" s="48" t="s">
        <v>1882</v>
      </c>
      <c r="C1855" s="49">
        <v>1</v>
      </c>
      <c r="D1855" s="50" t="s">
        <v>245</v>
      </c>
      <c r="E1855" s="51"/>
      <c r="F1855" s="52">
        <v>1</v>
      </c>
      <c r="G1855" s="52">
        <v>0</v>
      </c>
      <c r="H1855" s="52"/>
      <c r="I1855" s="52"/>
      <c r="J1855" s="52"/>
      <c r="K1855" s="53">
        <f t="shared" si="262"/>
        <v>275.27999999999997</v>
      </c>
      <c r="L1855" s="53">
        <f t="shared" si="263"/>
        <v>275.27999999999997</v>
      </c>
      <c r="M1855" s="53">
        <f>IF(E1855&gt;0,ROUND(E1855*UCO!$A$14,2),0)</f>
        <v>0</v>
      </c>
      <c r="N1855" s="53">
        <f>IF(I1855&gt;0,ROUND(I1855*Filme!$B$3,2),0)</f>
        <v>0</v>
      </c>
      <c r="O1855" s="53">
        <f t="shared" si="264"/>
        <v>275.27999999999997</v>
      </c>
    </row>
    <row r="1856" spans="1:15">
      <c r="A1856" s="48">
        <v>30913128</v>
      </c>
      <c r="B1856" s="48" t="s">
        <v>1883</v>
      </c>
      <c r="C1856" s="49">
        <v>1</v>
      </c>
      <c r="D1856" s="50" t="s">
        <v>245</v>
      </c>
      <c r="E1856" s="51"/>
      <c r="F1856" s="52">
        <v>1</v>
      </c>
      <c r="G1856" s="52">
        <v>0</v>
      </c>
      <c r="H1856" s="52"/>
      <c r="I1856" s="52"/>
      <c r="J1856" s="52"/>
      <c r="K1856" s="53">
        <f t="shared" si="262"/>
        <v>275.27999999999997</v>
      </c>
      <c r="L1856" s="53">
        <f t="shared" si="263"/>
        <v>275.27999999999997</v>
      </c>
      <c r="M1856" s="53">
        <f>IF(E1856&gt;0,ROUND(E1856*UCO!$A$14,2),0)</f>
        <v>0</v>
      </c>
      <c r="N1856" s="53">
        <f>IF(I1856&gt;0,ROUND(I1856*Filme!$B$3,2),0)</f>
        <v>0</v>
      </c>
      <c r="O1856" s="53">
        <f t="shared" si="264"/>
        <v>275.27999999999997</v>
      </c>
    </row>
    <row r="1857" spans="1:15">
      <c r="A1857" s="48">
        <v>30913144</v>
      </c>
      <c r="B1857" s="48" t="s">
        <v>1884</v>
      </c>
      <c r="C1857" s="49">
        <v>1</v>
      </c>
      <c r="D1857" s="50" t="s">
        <v>368</v>
      </c>
      <c r="E1857" s="51"/>
      <c r="F1857" s="52">
        <v>1</v>
      </c>
      <c r="G1857" s="52">
        <v>2</v>
      </c>
      <c r="H1857" s="52"/>
      <c r="I1857" s="52"/>
      <c r="J1857" s="52"/>
      <c r="K1857" s="53">
        <f t="shared" si="262"/>
        <v>334.24</v>
      </c>
      <c r="L1857" s="53">
        <f t="shared" si="263"/>
        <v>334.24</v>
      </c>
      <c r="M1857" s="53">
        <f>IF(E1857&gt;0,ROUND(E1857*UCO!$A$14,2),0)</f>
        <v>0</v>
      </c>
      <c r="N1857" s="53">
        <f>IF(I1857&gt;0,ROUND(I1857*Filme!$B$3,2),0)</f>
        <v>0</v>
      </c>
      <c r="O1857" s="53">
        <f t="shared" si="264"/>
        <v>334.24</v>
      </c>
    </row>
    <row r="1858" spans="1:15">
      <c r="A1858" s="48">
        <v>30913152</v>
      </c>
      <c r="B1858" s="48" t="s">
        <v>1885</v>
      </c>
      <c r="C1858" s="49">
        <v>1</v>
      </c>
      <c r="D1858" s="50" t="s">
        <v>368</v>
      </c>
      <c r="E1858" s="51"/>
      <c r="F1858" s="52">
        <v>1</v>
      </c>
      <c r="G1858" s="52">
        <v>2</v>
      </c>
      <c r="H1858" s="52"/>
      <c r="I1858" s="52"/>
      <c r="J1858" s="52"/>
      <c r="K1858" s="53">
        <f t="shared" si="262"/>
        <v>334.24</v>
      </c>
      <c r="L1858" s="53">
        <f t="shared" si="263"/>
        <v>334.24</v>
      </c>
      <c r="M1858" s="53">
        <f>IF(E1858&gt;0,ROUND(E1858*UCO!$A$14,2),0)</f>
        <v>0</v>
      </c>
      <c r="N1858" s="53">
        <f>IF(I1858&gt;0,ROUND(I1858*Filme!$B$3,2),0)</f>
        <v>0</v>
      </c>
      <c r="O1858" s="53">
        <f t="shared" si="264"/>
        <v>334.24</v>
      </c>
    </row>
    <row r="1859" spans="1:15" ht="32.25" customHeight="1">
      <c r="A1859" s="131" t="s">
        <v>1886</v>
      </c>
      <c r="B1859" s="132"/>
      <c r="C1859" s="132"/>
      <c r="D1859" s="132"/>
      <c r="E1859" s="132"/>
      <c r="F1859" s="132"/>
      <c r="G1859" s="132"/>
      <c r="H1859" s="132"/>
      <c r="I1859" s="132"/>
      <c r="J1859" s="132"/>
      <c r="K1859" s="132"/>
      <c r="L1859" s="132"/>
      <c r="M1859" s="132"/>
      <c r="N1859" s="132"/>
      <c r="O1859" s="132"/>
    </row>
    <row r="1860" spans="1:15">
      <c r="A1860" s="48">
        <v>30914019</v>
      </c>
      <c r="B1860" s="48" t="s">
        <v>1887</v>
      </c>
      <c r="C1860" s="49">
        <v>1</v>
      </c>
      <c r="D1860" s="50" t="s">
        <v>331</v>
      </c>
      <c r="E1860" s="51"/>
      <c r="F1860" s="52">
        <v>2</v>
      </c>
      <c r="G1860" s="52">
        <v>4</v>
      </c>
      <c r="H1860" s="52"/>
      <c r="I1860" s="52"/>
      <c r="J1860" s="52"/>
      <c r="K1860" s="53">
        <f t="shared" ref="K1860:K1875" si="265">VLOOKUP(D1860,Porte2026Geral,24,FALSE)</f>
        <v>1091.25</v>
      </c>
      <c r="L1860" s="53">
        <f t="shared" ref="L1860:L1875" si="266">ROUND(C1860*K1860,2)</f>
        <v>1091.25</v>
      </c>
      <c r="M1860" s="53">
        <f>IF(E1860&gt;0,ROUND(E1860*UCO!$A$14,2),0)</f>
        <v>0</v>
      </c>
      <c r="N1860" s="53">
        <f>IF(I1860&gt;0,ROUND(I1860*Filme!$B$3,2),0)</f>
        <v>0</v>
      </c>
      <c r="O1860" s="53">
        <f t="shared" ref="O1860:O1875" si="267">ROUND(L1860+M1860+N1860,2)</f>
        <v>1091.25</v>
      </c>
    </row>
    <row r="1861" spans="1:15">
      <c r="A1861" s="48">
        <v>30914027</v>
      </c>
      <c r="B1861" s="48" t="s">
        <v>1888</v>
      </c>
      <c r="C1861" s="49">
        <v>1</v>
      </c>
      <c r="D1861" s="50" t="s">
        <v>305</v>
      </c>
      <c r="E1861" s="51"/>
      <c r="F1861" s="52">
        <v>1</v>
      </c>
      <c r="G1861" s="52">
        <v>4</v>
      </c>
      <c r="H1861" s="52"/>
      <c r="I1861" s="52"/>
      <c r="J1861" s="52"/>
      <c r="K1861" s="53">
        <f t="shared" si="265"/>
        <v>802.86</v>
      </c>
      <c r="L1861" s="53">
        <f t="shared" si="266"/>
        <v>802.86</v>
      </c>
      <c r="M1861" s="53">
        <f>IF(E1861&gt;0,ROUND(E1861*UCO!$A$14,2),0)</f>
        <v>0</v>
      </c>
      <c r="N1861" s="53">
        <f>IF(I1861&gt;0,ROUND(I1861*Filme!$B$3,2),0)</f>
        <v>0</v>
      </c>
      <c r="O1861" s="53">
        <f t="shared" si="267"/>
        <v>802.86</v>
      </c>
    </row>
    <row r="1862" spans="1:15">
      <c r="A1862" s="48">
        <v>30914043</v>
      </c>
      <c r="B1862" s="48" t="s">
        <v>1889</v>
      </c>
      <c r="C1862" s="49">
        <v>1</v>
      </c>
      <c r="D1862" s="50" t="s">
        <v>335</v>
      </c>
      <c r="E1862" s="51"/>
      <c r="F1862" s="52">
        <v>1</v>
      </c>
      <c r="G1862" s="52">
        <v>5</v>
      </c>
      <c r="H1862" s="52"/>
      <c r="I1862" s="52"/>
      <c r="J1862" s="52"/>
      <c r="K1862" s="53">
        <f t="shared" si="265"/>
        <v>991.29</v>
      </c>
      <c r="L1862" s="53">
        <f t="shared" si="266"/>
        <v>991.29</v>
      </c>
      <c r="M1862" s="53">
        <f>IF(E1862&gt;0,ROUND(E1862*UCO!$A$14,2),0)</f>
        <v>0</v>
      </c>
      <c r="N1862" s="53">
        <f>IF(I1862&gt;0,ROUND(I1862*Filme!$B$3,2),0)</f>
        <v>0</v>
      </c>
      <c r="O1862" s="53">
        <f t="shared" si="267"/>
        <v>991.29</v>
      </c>
    </row>
    <row r="1863" spans="1:15">
      <c r="A1863" s="48">
        <v>30914051</v>
      </c>
      <c r="B1863" s="48" t="s">
        <v>1890</v>
      </c>
      <c r="C1863" s="49">
        <v>1</v>
      </c>
      <c r="D1863" s="50" t="s">
        <v>486</v>
      </c>
      <c r="E1863" s="51"/>
      <c r="F1863" s="52">
        <v>2</v>
      </c>
      <c r="G1863" s="52">
        <v>4</v>
      </c>
      <c r="H1863" s="52"/>
      <c r="I1863" s="52"/>
      <c r="J1863" s="52"/>
      <c r="K1863" s="53">
        <f t="shared" si="265"/>
        <v>1409.1</v>
      </c>
      <c r="L1863" s="53">
        <f t="shared" si="266"/>
        <v>1409.1</v>
      </c>
      <c r="M1863" s="53">
        <f>IF(E1863&gt;0,ROUND(E1863*UCO!$A$14,2),0)</f>
        <v>0</v>
      </c>
      <c r="N1863" s="53">
        <f>IF(I1863&gt;0,ROUND(I1863*Filme!$B$3,2),0)</f>
        <v>0</v>
      </c>
      <c r="O1863" s="53">
        <f t="shared" si="267"/>
        <v>1409.1</v>
      </c>
    </row>
    <row r="1864" spans="1:15">
      <c r="A1864" s="48">
        <v>30914060</v>
      </c>
      <c r="B1864" s="48" t="s">
        <v>1891</v>
      </c>
      <c r="C1864" s="49">
        <v>1</v>
      </c>
      <c r="D1864" s="50" t="s">
        <v>446</v>
      </c>
      <c r="E1864" s="51"/>
      <c r="F1864" s="52">
        <v>2</v>
      </c>
      <c r="G1864" s="52">
        <v>4</v>
      </c>
      <c r="H1864" s="52"/>
      <c r="I1864" s="52"/>
      <c r="J1864" s="52"/>
      <c r="K1864" s="53">
        <f t="shared" si="265"/>
        <v>1171.51</v>
      </c>
      <c r="L1864" s="53">
        <f t="shared" si="266"/>
        <v>1171.51</v>
      </c>
      <c r="M1864" s="53">
        <f>IF(E1864&gt;0,ROUND(E1864*UCO!$A$14,2),0)</f>
        <v>0</v>
      </c>
      <c r="N1864" s="53">
        <f>IF(I1864&gt;0,ROUND(I1864*Filme!$B$3,2),0)</f>
        <v>0</v>
      </c>
      <c r="O1864" s="53">
        <f t="shared" si="267"/>
        <v>1171.51</v>
      </c>
    </row>
    <row r="1865" spans="1:15">
      <c r="A1865" s="48">
        <v>30914078</v>
      </c>
      <c r="B1865" s="48" t="s">
        <v>1892</v>
      </c>
      <c r="C1865" s="49">
        <v>1</v>
      </c>
      <c r="D1865" s="50" t="s">
        <v>486</v>
      </c>
      <c r="E1865" s="51"/>
      <c r="F1865" s="52">
        <v>2</v>
      </c>
      <c r="G1865" s="52">
        <v>6</v>
      </c>
      <c r="H1865" s="52"/>
      <c r="I1865" s="52"/>
      <c r="J1865" s="52"/>
      <c r="K1865" s="53">
        <f t="shared" si="265"/>
        <v>1409.1</v>
      </c>
      <c r="L1865" s="53">
        <f t="shared" si="266"/>
        <v>1409.1</v>
      </c>
      <c r="M1865" s="53">
        <f>IF(E1865&gt;0,ROUND(E1865*UCO!$A$14,2),0)</f>
        <v>0</v>
      </c>
      <c r="N1865" s="53">
        <f>IF(I1865&gt;0,ROUND(I1865*Filme!$B$3,2),0)</f>
        <v>0</v>
      </c>
      <c r="O1865" s="53">
        <f t="shared" si="267"/>
        <v>1409.1</v>
      </c>
    </row>
    <row r="1866" spans="1:15">
      <c r="A1866" s="48">
        <v>30914086</v>
      </c>
      <c r="B1866" s="48" t="s">
        <v>1893</v>
      </c>
      <c r="C1866" s="49">
        <v>1</v>
      </c>
      <c r="D1866" s="50" t="s">
        <v>331</v>
      </c>
      <c r="E1866" s="51"/>
      <c r="F1866" s="52">
        <v>1</v>
      </c>
      <c r="G1866" s="52">
        <v>4</v>
      </c>
      <c r="H1866" s="52"/>
      <c r="I1866" s="52"/>
      <c r="J1866" s="52"/>
      <c r="K1866" s="53">
        <f t="shared" si="265"/>
        <v>1091.25</v>
      </c>
      <c r="L1866" s="53">
        <f t="shared" si="266"/>
        <v>1091.25</v>
      </c>
      <c r="M1866" s="53">
        <f>IF(E1866&gt;0,ROUND(E1866*UCO!$A$14,2),0)</f>
        <v>0</v>
      </c>
      <c r="N1866" s="53">
        <f>IF(I1866&gt;0,ROUND(I1866*Filme!$B$3,2),0)</f>
        <v>0</v>
      </c>
      <c r="O1866" s="53">
        <f t="shared" si="267"/>
        <v>1091.25</v>
      </c>
    </row>
    <row r="1867" spans="1:15">
      <c r="A1867" s="48">
        <v>30914094</v>
      </c>
      <c r="B1867" s="48" t="s">
        <v>1894</v>
      </c>
      <c r="C1867" s="49">
        <v>1</v>
      </c>
      <c r="D1867" s="50" t="s">
        <v>469</v>
      </c>
      <c r="E1867" s="51"/>
      <c r="F1867" s="52">
        <v>3</v>
      </c>
      <c r="G1867" s="52">
        <v>5</v>
      </c>
      <c r="H1867" s="52"/>
      <c r="I1867" s="52"/>
      <c r="J1867" s="52"/>
      <c r="K1867" s="53">
        <f t="shared" si="265"/>
        <v>1491.02</v>
      </c>
      <c r="L1867" s="53">
        <f t="shared" si="266"/>
        <v>1491.02</v>
      </c>
      <c r="M1867" s="53">
        <f>IF(E1867&gt;0,ROUND(E1867*UCO!$A$14,2),0)</f>
        <v>0</v>
      </c>
      <c r="N1867" s="53">
        <f>IF(I1867&gt;0,ROUND(I1867*Filme!$B$3,2),0)</f>
        <v>0</v>
      </c>
      <c r="O1867" s="53">
        <f t="shared" si="267"/>
        <v>1491.02</v>
      </c>
    </row>
    <row r="1868" spans="1:15">
      <c r="A1868" s="48">
        <v>30914108</v>
      </c>
      <c r="B1868" s="48" t="s">
        <v>1895</v>
      </c>
      <c r="C1868" s="49">
        <v>1</v>
      </c>
      <c r="D1868" s="50" t="s">
        <v>382</v>
      </c>
      <c r="E1868" s="51"/>
      <c r="F1868" s="52">
        <v>2</v>
      </c>
      <c r="G1868" s="52">
        <v>4</v>
      </c>
      <c r="H1868" s="52"/>
      <c r="I1868" s="52"/>
      <c r="J1868" s="52"/>
      <c r="K1868" s="53">
        <f t="shared" si="265"/>
        <v>766.81</v>
      </c>
      <c r="L1868" s="53">
        <f t="shared" si="266"/>
        <v>766.81</v>
      </c>
      <c r="M1868" s="53">
        <f>IF(E1868&gt;0,ROUND(E1868*UCO!$A$14,2),0)</f>
        <v>0</v>
      </c>
      <c r="N1868" s="53">
        <f>IF(I1868&gt;0,ROUND(I1868*Filme!$B$3,2),0)</f>
        <v>0</v>
      </c>
      <c r="O1868" s="53">
        <f t="shared" si="267"/>
        <v>766.81</v>
      </c>
    </row>
    <row r="1869" spans="1:15">
      <c r="A1869" s="48">
        <v>30914116</v>
      </c>
      <c r="B1869" s="48" t="s">
        <v>1896</v>
      </c>
      <c r="C1869" s="49">
        <v>1</v>
      </c>
      <c r="D1869" s="50" t="s">
        <v>259</v>
      </c>
      <c r="E1869" s="51"/>
      <c r="F1869" s="52">
        <v>1</v>
      </c>
      <c r="G1869" s="52">
        <v>4</v>
      </c>
      <c r="H1869" s="52"/>
      <c r="I1869" s="52"/>
      <c r="J1869" s="52"/>
      <c r="K1869" s="53">
        <f t="shared" si="265"/>
        <v>852.02</v>
      </c>
      <c r="L1869" s="53">
        <f t="shared" si="266"/>
        <v>852.02</v>
      </c>
      <c r="M1869" s="53">
        <f>IF(E1869&gt;0,ROUND(E1869*UCO!$A$14,2),0)</f>
        <v>0</v>
      </c>
      <c r="N1869" s="53">
        <f>IF(I1869&gt;0,ROUND(I1869*Filme!$B$3,2),0)</f>
        <v>0</v>
      </c>
      <c r="O1869" s="53">
        <f t="shared" si="267"/>
        <v>852.02</v>
      </c>
    </row>
    <row r="1870" spans="1:15">
      <c r="A1870" s="48">
        <v>30914124</v>
      </c>
      <c r="B1870" s="48" t="s">
        <v>1897</v>
      </c>
      <c r="C1870" s="49">
        <v>1</v>
      </c>
      <c r="D1870" s="50" t="s">
        <v>134</v>
      </c>
      <c r="E1870" s="51"/>
      <c r="F1870" s="52"/>
      <c r="G1870" s="52">
        <v>0</v>
      </c>
      <c r="H1870" s="52"/>
      <c r="I1870" s="52"/>
      <c r="J1870" s="52"/>
      <c r="K1870" s="53">
        <f t="shared" si="265"/>
        <v>32.78</v>
      </c>
      <c r="L1870" s="53">
        <f t="shared" si="266"/>
        <v>32.78</v>
      </c>
      <c r="M1870" s="53">
        <f>IF(E1870&gt;0,ROUND(E1870*UCO!$A$14,2),0)</f>
        <v>0</v>
      </c>
      <c r="N1870" s="53">
        <f>IF(I1870&gt;0,ROUND(I1870*Filme!$B$3,2),0)</f>
        <v>0</v>
      </c>
      <c r="O1870" s="53">
        <f t="shared" si="267"/>
        <v>32.78</v>
      </c>
    </row>
    <row r="1871" spans="1:15">
      <c r="A1871" s="48">
        <v>30914132</v>
      </c>
      <c r="B1871" s="48" t="s">
        <v>1898</v>
      </c>
      <c r="C1871" s="49">
        <v>1</v>
      </c>
      <c r="D1871" s="50" t="s">
        <v>331</v>
      </c>
      <c r="E1871" s="51"/>
      <c r="F1871" s="52">
        <v>1</v>
      </c>
      <c r="G1871" s="52">
        <v>4</v>
      </c>
      <c r="H1871" s="52"/>
      <c r="I1871" s="52"/>
      <c r="J1871" s="52"/>
      <c r="K1871" s="53">
        <f t="shared" si="265"/>
        <v>1091.25</v>
      </c>
      <c r="L1871" s="53">
        <f t="shared" si="266"/>
        <v>1091.25</v>
      </c>
      <c r="M1871" s="53">
        <f>IF(E1871&gt;0,ROUND(E1871*UCO!$A$14,2),0)</f>
        <v>0</v>
      </c>
      <c r="N1871" s="53">
        <f>IF(I1871&gt;0,ROUND(I1871*Filme!$B$3,2),0)</f>
        <v>0</v>
      </c>
      <c r="O1871" s="53">
        <f t="shared" si="267"/>
        <v>1091.25</v>
      </c>
    </row>
    <row r="1872" spans="1:15">
      <c r="A1872" s="48">
        <v>30914140</v>
      </c>
      <c r="B1872" s="48" t="s">
        <v>1899</v>
      </c>
      <c r="C1872" s="49">
        <v>1</v>
      </c>
      <c r="D1872" s="50" t="s">
        <v>257</v>
      </c>
      <c r="E1872" s="51">
        <v>44.61</v>
      </c>
      <c r="F1872" s="52">
        <v>1</v>
      </c>
      <c r="G1872" s="52">
        <v>5</v>
      </c>
      <c r="H1872" s="52"/>
      <c r="I1872" s="52"/>
      <c r="J1872" s="52"/>
      <c r="K1872" s="53">
        <f t="shared" si="265"/>
        <v>1635.2</v>
      </c>
      <c r="L1872" s="53">
        <f t="shared" si="266"/>
        <v>1635.2</v>
      </c>
      <c r="M1872" s="53">
        <f>IF(E1872&gt;0,ROUND(E1872*UCO!$A$29,2),0)</f>
        <v>841.34</v>
      </c>
      <c r="N1872" s="53">
        <f>IF(I1872&gt;0,ROUND(I1872*Filme!$B$3,2),0)</f>
        <v>0</v>
      </c>
      <c r="O1872" s="53">
        <f t="shared" si="267"/>
        <v>2476.54</v>
      </c>
    </row>
    <row r="1873" spans="1:15">
      <c r="A1873" s="48">
        <v>30914159</v>
      </c>
      <c r="B1873" s="48" t="s">
        <v>1900</v>
      </c>
      <c r="C1873" s="49">
        <v>1</v>
      </c>
      <c r="D1873" s="50" t="s">
        <v>488</v>
      </c>
      <c r="E1873" s="51">
        <v>66.91</v>
      </c>
      <c r="F1873" s="52">
        <v>1</v>
      </c>
      <c r="G1873" s="52">
        <v>7</v>
      </c>
      <c r="H1873" s="52"/>
      <c r="I1873" s="52"/>
      <c r="J1873" s="52"/>
      <c r="K1873" s="53">
        <f t="shared" si="265"/>
        <v>1998.93</v>
      </c>
      <c r="L1873" s="53">
        <f t="shared" si="266"/>
        <v>1998.93</v>
      </c>
      <c r="M1873" s="53">
        <f>IF(E1873&gt;0,ROUND(E1873*UCO!$A$29,2),0)</f>
        <v>1261.92</v>
      </c>
      <c r="N1873" s="53">
        <f>IF(I1873&gt;0,ROUND(I1873*Filme!$B$3,2),0)</f>
        <v>0</v>
      </c>
      <c r="O1873" s="53">
        <f t="shared" si="267"/>
        <v>3260.85</v>
      </c>
    </row>
    <row r="1874" spans="1:15">
      <c r="A1874" s="48">
        <v>30914167</v>
      </c>
      <c r="B1874" s="48" t="s">
        <v>1901</v>
      </c>
      <c r="C1874" s="49">
        <v>1</v>
      </c>
      <c r="D1874" s="50" t="s">
        <v>433</v>
      </c>
      <c r="E1874" s="51">
        <v>44.61</v>
      </c>
      <c r="F1874" s="52">
        <v>1</v>
      </c>
      <c r="G1874" s="52">
        <v>5</v>
      </c>
      <c r="H1874" s="52"/>
      <c r="I1874" s="52"/>
      <c r="J1874" s="52"/>
      <c r="K1874" s="53">
        <f t="shared" ref="K1874" si="268">VLOOKUP(D1874,Porte2026Geral,24,FALSE)</f>
        <v>1269.81</v>
      </c>
      <c r="L1874" s="53">
        <f t="shared" ref="L1874" si="269">ROUND(C1874*K1874,2)</f>
        <v>1269.81</v>
      </c>
      <c r="M1874" s="53">
        <f>IF(E1874&gt;0,ROUND(E1874*UCO!$A$29,2),0)</f>
        <v>841.34</v>
      </c>
      <c r="N1874" s="53">
        <f>IF(I1874&gt;0,ROUND(I1874*Filme!$B$3,2),0)</f>
        <v>0</v>
      </c>
      <c r="O1874" s="53">
        <f t="shared" ref="O1874" si="270">ROUND(L1874+M1874+N1874,2)</f>
        <v>2111.15</v>
      </c>
    </row>
    <row r="1875" spans="1:15">
      <c r="A1875" s="48">
        <v>30914175</v>
      </c>
      <c r="B1875" s="48" t="s">
        <v>5056</v>
      </c>
      <c r="C1875" s="49">
        <v>1</v>
      </c>
      <c r="D1875" s="50" t="s">
        <v>1151</v>
      </c>
      <c r="E1875" s="51">
        <v>44.61</v>
      </c>
      <c r="F1875" s="52">
        <v>2</v>
      </c>
      <c r="G1875" s="52">
        <v>6</v>
      </c>
      <c r="H1875" s="52"/>
      <c r="I1875" s="52"/>
      <c r="J1875" s="52"/>
      <c r="K1875" s="53">
        <f t="shared" si="265"/>
        <v>2957.45</v>
      </c>
      <c r="L1875" s="53">
        <f t="shared" si="266"/>
        <v>2957.45</v>
      </c>
      <c r="M1875" s="53">
        <f>IF(E1875&gt;0,ROUND(E1875*UCO!$A$29,2),0)</f>
        <v>841.34</v>
      </c>
      <c r="N1875" s="53">
        <f>IF(I1875&gt;0,ROUND(I1875*Filme!$B$3,2),0)</f>
        <v>0</v>
      </c>
      <c r="O1875" s="53">
        <f t="shared" si="267"/>
        <v>3798.79</v>
      </c>
    </row>
    <row r="1876" spans="1:15" ht="24.75" customHeight="1">
      <c r="A1876" s="131" t="s">
        <v>1902</v>
      </c>
      <c r="B1876" s="132"/>
      <c r="C1876" s="132"/>
      <c r="D1876" s="132"/>
      <c r="E1876" s="132"/>
      <c r="F1876" s="132"/>
      <c r="G1876" s="132"/>
      <c r="H1876" s="132"/>
      <c r="I1876" s="132"/>
      <c r="J1876" s="132"/>
      <c r="K1876" s="132"/>
      <c r="L1876" s="132"/>
      <c r="M1876" s="132"/>
      <c r="N1876" s="132"/>
      <c r="O1876" s="132"/>
    </row>
    <row r="1877" spans="1:15">
      <c r="A1877" s="48">
        <v>30915015</v>
      </c>
      <c r="B1877" s="48" t="s">
        <v>1903</v>
      </c>
      <c r="C1877" s="49">
        <v>1</v>
      </c>
      <c r="D1877" s="50" t="s">
        <v>433</v>
      </c>
      <c r="E1877" s="51"/>
      <c r="F1877" s="52">
        <v>3</v>
      </c>
      <c r="G1877" s="52">
        <v>5</v>
      </c>
      <c r="H1877" s="52"/>
      <c r="I1877" s="52"/>
      <c r="J1877" s="52"/>
      <c r="K1877" s="53">
        <f t="shared" ref="K1877:K1882" si="271">VLOOKUP(D1877,Porte2026Geral,24,FALSE)</f>
        <v>1269.81</v>
      </c>
      <c r="L1877" s="53">
        <f t="shared" ref="L1877:L1882" si="272">ROUND(C1877*K1877,2)</f>
        <v>1269.81</v>
      </c>
      <c r="M1877" s="53">
        <f>IF(E1877&gt;0,ROUND(E1877*UCO!$A$14,2),0)</f>
        <v>0</v>
      </c>
      <c r="N1877" s="53">
        <f>IF(I1877&gt;0,ROUND(I1877*Filme!$B$3,2),0)</f>
        <v>0</v>
      </c>
      <c r="O1877" s="53">
        <f t="shared" ref="O1877:O1882" si="273">ROUND(L1877+M1877+N1877,2)</f>
        <v>1269.81</v>
      </c>
    </row>
    <row r="1878" spans="1:15">
      <c r="A1878" s="48">
        <v>30915023</v>
      </c>
      <c r="B1878" s="48" t="s">
        <v>1904</v>
      </c>
      <c r="C1878" s="49">
        <v>1</v>
      </c>
      <c r="D1878" s="50" t="s">
        <v>333</v>
      </c>
      <c r="E1878" s="51"/>
      <c r="F1878" s="52">
        <v>1</v>
      </c>
      <c r="G1878" s="52">
        <v>4</v>
      </c>
      <c r="H1878" s="52"/>
      <c r="I1878" s="52"/>
      <c r="J1878" s="52"/>
      <c r="K1878" s="53">
        <f t="shared" si="271"/>
        <v>417.82</v>
      </c>
      <c r="L1878" s="53">
        <f t="shared" si="272"/>
        <v>417.82</v>
      </c>
      <c r="M1878" s="53">
        <f>IF(E1878&gt;0,ROUND(E1878*UCO!$A$14,2),0)</f>
        <v>0</v>
      </c>
      <c r="N1878" s="53">
        <f>IF(I1878&gt;0,ROUND(I1878*Filme!$B$3,2),0)</f>
        <v>0</v>
      </c>
      <c r="O1878" s="53">
        <f t="shared" si="273"/>
        <v>417.82</v>
      </c>
    </row>
    <row r="1879" spans="1:15">
      <c r="A1879" s="48">
        <v>30915031</v>
      </c>
      <c r="B1879" s="48" t="s">
        <v>1905</v>
      </c>
      <c r="C1879" s="49">
        <v>1</v>
      </c>
      <c r="D1879" s="50" t="s">
        <v>368</v>
      </c>
      <c r="E1879" s="51"/>
      <c r="F1879" s="52"/>
      <c r="G1879" s="52">
        <v>2</v>
      </c>
      <c r="H1879" s="52"/>
      <c r="I1879" s="52"/>
      <c r="J1879" s="52"/>
      <c r="K1879" s="53">
        <f t="shared" si="271"/>
        <v>334.24</v>
      </c>
      <c r="L1879" s="53">
        <f t="shared" si="272"/>
        <v>334.24</v>
      </c>
      <c r="M1879" s="53">
        <f>IF(E1879&gt;0,ROUND(E1879*UCO!$A$14,2),0)</f>
        <v>0</v>
      </c>
      <c r="N1879" s="53">
        <f>IF(I1879&gt;0,ROUND(I1879*Filme!$B$3,2),0)</f>
        <v>0</v>
      </c>
      <c r="O1879" s="53">
        <f t="shared" si="273"/>
        <v>334.24</v>
      </c>
    </row>
    <row r="1880" spans="1:15">
      <c r="A1880" s="48">
        <v>30915040</v>
      </c>
      <c r="B1880" s="48" t="s">
        <v>1906</v>
      </c>
      <c r="C1880" s="49">
        <v>1</v>
      </c>
      <c r="D1880" s="50" t="s">
        <v>259</v>
      </c>
      <c r="E1880" s="51"/>
      <c r="F1880" s="52">
        <v>2</v>
      </c>
      <c r="G1880" s="52">
        <v>4</v>
      </c>
      <c r="H1880" s="52"/>
      <c r="I1880" s="52"/>
      <c r="J1880" s="52"/>
      <c r="K1880" s="53">
        <f t="shared" si="271"/>
        <v>852.02</v>
      </c>
      <c r="L1880" s="53">
        <f t="shared" si="272"/>
        <v>852.02</v>
      </c>
      <c r="M1880" s="53">
        <f>IF(E1880&gt;0,ROUND(E1880*UCO!$A$14,2),0)</f>
        <v>0</v>
      </c>
      <c r="N1880" s="53">
        <f>IF(I1880&gt;0,ROUND(I1880*Filme!$B$3,2),0)</f>
        <v>0</v>
      </c>
      <c r="O1880" s="53">
        <f t="shared" si="273"/>
        <v>852.02</v>
      </c>
    </row>
    <row r="1881" spans="1:15">
      <c r="A1881" s="48">
        <v>30915058</v>
      </c>
      <c r="B1881" s="48" t="s">
        <v>1907</v>
      </c>
      <c r="C1881" s="49">
        <v>1</v>
      </c>
      <c r="D1881" s="50" t="s">
        <v>596</v>
      </c>
      <c r="E1881" s="51">
        <v>33.799999999999997</v>
      </c>
      <c r="F1881" s="52">
        <v>1</v>
      </c>
      <c r="G1881" s="52">
        <v>4</v>
      </c>
      <c r="H1881" s="52"/>
      <c r="I1881" s="52"/>
      <c r="J1881" s="52"/>
      <c r="K1881" s="53">
        <f t="shared" si="271"/>
        <v>599.66</v>
      </c>
      <c r="L1881" s="53">
        <f t="shared" si="272"/>
        <v>599.66</v>
      </c>
      <c r="M1881" s="53">
        <f>IF(E1881&gt;0,ROUND(E1881*UCO!$A$29,2),0)</f>
        <v>637.47</v>
      </c>
      <c r="N1881" s="53">
        <f>IF(I1881&gt;0,ROUND(I1881*Filme!$B$3,2),0)</f>
        <v>0</v>
      </c>
      <c r="O1881" s="53">
        <f t="shared" si="273"/>
        <v>1237.1300000000001</v>
      </c>
    </row>
    <row r="1882" spans="1:15">
      <c r="A1882" s="48">
        <v>30915066</v>
      </c>
      <c r="B1882" s="48" t="s">
        <v>1908</v>
      </c>
      <c r="C1882" s="49">
        <v>1</v>
      </c>
      <c r="D1882" s="50" t="s">
        <v>446</v>
      </c>
      <c r="E1882" s="51">
        <v>38.5</v>
      </c>
      <c r="F1882" s="52">
        <v>1</v>
      </c>
      <c r="G1882" s="52">
        <v>5</v>
      </c>
      <c r="H1882" s="52"/>
      <c r="I1882" s="52"/>
      <c r="J1882" s="52"/>
      <c r="K1882" s="53">
        <f t="shared" si="271"/>
        <v>1171.51</v>
      </c>
      <c r="L1882" s="53">
        <f t="shared" si="272"/>
        <v>1171.51</v>
      </c>
      <c r="M1882" s="53">
        <f>IF(E1882&gt;0,ROUND(E1882*UCO!$A$29,2),0)</f>
        <v>726.11</v>
      </c>
      <c r="N1882" s="53">
        <f>IF(I1882&gt;0,ROUND(I1882*Filme!$B$3,2),0)</f>
        <v>0</v>
      </c>
      <c r="O1882" s="53">
        <f t="shared" si="273"/>
        <v>1897.62</v>
      </c>
    </row>
    <row r="1883" spans="1:15" ht="24" customHeight="1">
      <c r="A1883" s="131" t="s">
        <v>1909</v>
      </c>
      <c r="B1883" s="132"/>
      <c r="C1883" s="132"/>
      <c r="D1883" s="132"/>
      <c r="E1883" s="132"/>
      <c r="F1883" s="132"/>
      <c r="G1883" s="132"/>
      <c r="H1883" s="132"/>
      <c r="I1883" s="132"/>
      <c r="J1883" s="132"/>
      <c r="K1883" s="132"/>
      <c r="L1883" s="132"/>
      <c r="M1883" s="132"/>
      <c r="N1883" s="132"/>
      <c r="O1883" s="132"/>
    </row>
    <row r="1884" spans="1:15">
      <c r="A1884" s="48">
        <v>30916011</v>
      </c>
      <c r="B1884" s="48" t="s">
        <v>1910</v>
      </c>
      <c r="C1884" s="49">
        <v>1</v>
      </c>
      <c r="D1884" s="50" t="s">
        <v>446</v>
      </c>
      <c r="E1884" s="51"/>
      <c r="F1884" s="52">
        <v>2</v>
      </c>
      <c r="G1884" s="52">
        <v>6</v>
      </c>
      <c r="H1884" s="52"/>
      <c r="I1884" s="52"/>
      <c r="J1884" s="52"/>
      <c r="K1884" s="53">
        <f>VLOOKUP(D1884,Porte2026Geral,24,FALSE)</f>
        <v>1171.51</v>
      </c>
      <c r="L1884" s="53">
        <f>ROUND(C1884*K1884,2)</f>
        <v>1171.51</v>
      </c>
      <c r="M1884" s="53">
        <f>IF(E1884&gt;0,ROUND(E1884*UCO!$A$14,2),0)</f>
        <v>0</v>
      </c>
      <c r="N1884" s="53">
        <f>IF(I1884&gt;0,ROUND(I1884*Filme!$B$3,2),0)</f>
        <v>0</v>
      </c>
      <c r="O1884" s="53">
        <f>ROUND(L1884+M1884+N1884,2)</f>
        <v>1171.51</v>
      </c>
    </row>
    <row r="1885" spans="1:15" ht="28.5" customHeight="1">
      <c r="A1885" s="131" t="s">
        <v>1911</v>
      </c>
      <c r="B1885" s="132"/>
      <c r="C1885" s="132"/>
      <c r="D1885" s="132"/>
      <c r="E1885" s="132"/>
      <c r="F1885" s="132"/>
      <c r="G1885" s="132"/>
      <c r="H1885" s="132"/>
      <c r="I1885" s="132"/>
      <c r="J1885" s="132"/>
      <c r="K1885" s="132"/>
      <c r="L1885" s="132"/>
      <c r="M1885" s="132"/>
      <c r="N1885" s="132"/>
      <c r="O1885" s="132"/>
    </row>
    <row r="1886" spans="1:15">
      <c r="A1886" s="48">
        <v>30917018</v>
      </c>
      <c r="B1886" s="48" t="s">
        <v>1912</v>
      </c>
      <c r="C1886" s="49">
        <v>1</v>
      </c>
      <c r="D1886" s="50" t="s">
        <v>382</v>
      </c>
      <c r="E1886" s="51"/>
      <c r="F1886" s="52">
        <v>1</v>
      </c>
      <c r="G1886" s="52">
        <v>4</v>
      </c>
      <c r="H1886" s="52"/>
      <c r="I1886" s="52"/>
      <c r="J1886" s="52"/>
      <c r="K1886" s="53">
        <f>VLOOKUP(D1886,Porte2026Geral,24,FALSE)</f>
        <v>766.81</v>
      </c>
      <c r="L1886" s="53">
        <f>ROUND(C1886*K1886,2)</f>
        <v>766.81</v>
      </c>
      <c r="M1886" s="53">
        <f>IF(E1886&gt;0,ROUND(E1886*UCO!$A$14,2),0)</f>
        <v>0</v>
      </c>
      <c r="N1886" s="53">
        <f>IF(I1886&gt;0,ROUND(I1886*Filme!$B$3,2),0)</f>
        <v>0</v>
      </c>
      <c r="O1886" s="53">
        <f>ROUND(L1886+M1886+N1886,2)</f>
        <v>766.81</v>
      </c>
    </row>
    <row r="1887" spans="1:15">
      <c r="A1887" s="48">
        <v>30917026</v>
      </c>
      <c r="B1887" s="48" t="s">
        <v>1913</v>
      </c>
      <c r="C1887" s="49">
        <v>1</v>
      </c>
      <c r="D1887" s="50" t="s">
        <v>1685</v>
      </c>
      <c r="E1887" s="51"/>
      <c r="F1887" s="52">
        <v>2</v>
      </c>
      <c r="G1887" s="52">
        <v>7</v>
      </c>
      <c r="H1887" s="52"/>
      <c r="I1887" s="52"/>
      <c r="J1887" s="52"/>
      <c r="K1887" s="53">
        <f>VLOOKUP(D1887,Porte2026Geral,24,FALSE)</f>
        <v>3270.39</v>
      </c>
      <c r="L1887" s="53">
        <f>ROUND(C1887*K1887,2)</f>
        <v>3270.39</v>
      </c>
      <c r="M1887" s="53">
        <f>IF(E1887&gt;0,ROUND(E1887*UCO!$A$14,2),0)</f>
        <v>0</v>
      </c>
      <c r="N1887" s="53">
        <f>IF(I1887&gt;0,ROUND(I1887*Filme!$B$3,2),0)</f>
        <v>0</v>
      </c>
      <c r="O1887" s="53">
        <f>ROUND(L1887+M1887+N1887,2)</f>
        <v>3270.39</v>
      </c>
    </row>
    <row r="1888" spans="1:15">
      <c r="A1888" s="48">
        <v>30917034</v>
      </c>
      <c r="B1888" s="48" t="s">
        <v>1914</v>
      </c>
      <c r="C1888" s="49">
        <v>1</v>
      </c>
      <c r="D1888" s="50" t="s">
        <v>433</v>
      </c>
      <c r="E1888" s="51"/>
      <c r="F1888" s="52">
        <v>1</v>
      </c>
      <c r="G1888" s="52">
        <v>5</v>
      </c>
      <c r="H1888" s="52"/>
      <c r="I1888" s="52"/>
      <c r="J1888" s="52"/>
      <c r="K1888" s="53">
        <f>VLOOKUP(D1888,Porte2026Geral,24,FALSE)</f>
        <v>1269.81</v>
      </c>
      <c r="L1888" s="53">
        <f>ROUND(C1888*K1888,2)</f>
        <v>1269.81</v>
      </c>
      <c r="M1888" s="53">
        <f>IF(E1888&gt;0,ROUND(E1888*UCO!$A$14,2),0)</f>
        <v>0</v>
      </c>
      <c r="N1888" s="53">
        <f>IF(I1888&gt;0,ROUND(I1888*Filme!$B$3,2),0)</f>
        <v>0</v>
      </c>
      <c r="O1888" s="53">
        <f>ROUND(L1888+M1888+N1888,2)</f>
        <v>1269.81</v>
      </c>
    </row>
    <row r="1889" spans="1:15">
      <c r="A1889" s="48">
        <v>30917042</v>
      </c>
      <c r="B1889" s="48" t="s">
        <v>1915</v>
      </c>
      <c r="C1889" s="49">
        <v>1</v>
      </c>
      <c r="D1889" s="50" t="s">
        <v>999</v>
      </c>
      <c r="E1889" s="51"/>
      <c r="F1889" s="52">
        <v>3</v>
      </c>
      <c r="G1889" s="52">
        <v>6</v>
      </c>
      <c r="H1889" s="52"/>
      <c r="I1889" s="52"/>
      <c r="J1889" s="52"/>
      <c r="K1889" s="53">
        <f>VLOOKUP(D1889,Porte2026Geral,24,FALSE)</f>
        <v>2695.3</v>
      </c>
      <c r="L1889" s="53">
        <f>ROUND(C1889*K1889,2)</f>
        <v>2695.3</v>
      </c>
      <c r="M1889" s="53">
        <f>IF(E1889&gt;0,ROUND(E1889*UCO!$A$14,2),0)</f>
        <v>0</v>
      </c>
      <c r="N1889" s="53">
        <f>IF(I1889&gt;0,ROUND(I1889*Filme!$B$3,2),0)</f>
        <v>0</v>
      </c>
      <c r="O1889" s="53">
        <f>ROUND(L1889+M1889+N1889,2)</f>
        <v>2695.3</v>
      </c>
    </row>
    <row r="1890" spans="1:15" ht="24.75" customHeight="1">
      <c r="A1890" s="129" t="s">
        <v>1916</v>
      </c>
      <c r="B1890" s="130"/>
      <c r="C1890" s="130"/>
      <c r="D1890" s="130"/>
      <c r="E1890" s="130"/>
      <c r="F1890" s="130"/>
      <c r="G1890" s="130"/>
      <c r="H1890" s="130"/>
      <c r="I1890" s="130"/>
      <c r="J1890" s="130"/>
      <c r="K1890" s="130"/>
      <c r="L1890" s="130"/>
      <c r="M1890" s="130"/>
      <c r="N1890" s="130"/>
      <c r="O1890" s="130"/>
    </row>
    <row r="1891" spans="1:15" ht="12.75" customHeight="1">
      <c r="A1891" s="129" t="s">
        <v>1917</v>
      </c>
      <c r="B1891" s="130"/>
      <c r="C1891" s="130"/>
      <c r="D1891" s="130"/>
      <c r="E1891" s="130"/>
      <c r="F1891" s="130"/>
      <c r="G1891" s="130"/>
      <c r="H1891" s="130"/>
      <c r="I1891" s="130"/>
      <c r="J1891" s="130"/>
      <c r="K1891" s="130"/>
      <c r="L1891" s="130"/>
      <c r="M1891" s="130"/>
      <c r="N1891" s="130"/>
      <c r="O1891" s="130"/>
    </row>
    <row r="1892" spans="1:15" ht="25.5" customHeight="1">
      <c r="A1892" s="129" t="s">
        <v>1918</v>
      </c>
      <c r="B1892" s="130"/>
      <c r="C1892" s="130"/>
      <c r="D1892" s="130"/>
      <c r="E1892" s="130"/>
      <c r="F1892" s="130"/>
      <c r="G1892" s="130"/>
      <c r="H1892" s="130"/>
      <c r="I1892" s="130"/>
      <c r="J1892" s="130"/>
      <c r="K1892" s="130"/>
      <c r="L1892" s="130"/>
      <c r="M1892" s="130"/>
      <c r="N1892" s="130"/>
      <c r="O1892" s="130"/>
    </row>
    <row r="1893" spans="1:15" ht="12.75" customHeight="1">
      <c r="A1893" s="129" t="s">
        <v>1919</v>
      </c>
      <c r="B1893" s="130"/>
      <c r="C1893" s="130"/>
      <c r="D1893" s="130"/>
      <c r="E1893" s="130"/>
      <c r="F1893" s="130"/>
      <c r="G1893" s="130"/>
      <c r="H1893" s="130"/>
      <c r="I1893" s="130"/>
      <c r="J1893" s="130"/>
      <c r="K1893" s="130"/>
      <c r="L1893" s="130"/>
      <c r="M1893" s="130"/>
      <c r="N1893" s="130"/>
      <c r="O1893" s="130"/>
    </row>
    <row r="1894" spans="1:15" ht="12.75" customHeight="1">
      <c r="A1894" s="129" t="s">
        <v>1920</v>
      </c>
      <c r="B1894" s="130"/>
      <c r="C1894" s="130"/>
      <c r="D1894" s="130"/>
      <c r="E1894" s="130"/>
      <c r="F1894" s="130"/>
      <c r="G1894" s="130"/>
      <c r="H1894" s="130"/>
      <c r="I1894" s="130"/>
      <c r="J1894" s="130"/>
      <c r="K1894" s="130"/>
      <c r="L1894" s="130"/>
      <c r="M1894" s="130"/>
      <c r="N1894" s="130"/>
      <c r="O1894" s="130"/>
    </row>
    <row r="1895" spans="1:15" ht="12.75" customHeight="1">
      <c r="A1895" s="129" t="s">
        <v>5059</v>
      </c>
      <c r="B1895" s="130"/>
      <c r="C1895" s="130"/>
      <c r="D1895" s="130"/>
      <c r="E1895" s="130"/>
      <c r="F1895" s="130"/>
      <c r="G1895" s="130"/>
      <c r="H1895" s="130"/>
      <c r="I1895" s="130"/>
      <c r="J1895" s="130"/>
      <c r="K1895" s="130"/>
      <c r="L1895" s="130"/>
      <c r="M1895" s="130"/>
      <c r="N1895" s="130"/>
      <c r="O1895" s="130"/>
    </row>
    <row r="1896" spans="1:15" ht="27" customHeight="1">
      <c r="A1896" s="129" t="s">
        <v>5058</v>
      </c>
      <c r="B1896" s="130"/>
      <c r="C1896" s="130"/>
      <c r="D1896" s="130"/>
      <c r="E1896" s="130"/>
      <c r="F1896" s="130"/>
      <c r="G1896" s="130"/>
      <c r="H1896" s="130"/>
      <c r="I1896" s="130"/>
      <c r="J1896" s="130"/>
      <c r="K1896" s="130"/>
      <c r="L1896" s="130"/>
      <c r="M1896" s="130"/>
      <c r="N1896" s="130"/>
      <c r="O1896" s="130"/>
    </row>
    <row r="1897" spans="1:15">
      <c r="A1897" s="48">
        <v>30918014</v>
      </c>
      <c r="B1897" s="48" t="s">
        <v>1921</v>
      </c>
      <c r="C1897" s="49">
        <v>1</v>
      </c>
      <c r="D1897" s="50" t="s">
        <v>446</v>
      </c>
      <c r="E1897" s="51"/>
      <c r="F1897" s="52">
        <v>1</v>
      </c>
      <c r="G1897" s="52">
        <v>3</v>
      </c>
      <c r="H1897" s="52"/>
      <c r="I1897" s="52"/>
      <c r="J1897" s="52"/>
      <c r="K1897" s="53">
        <f t="shared" ref="K1897:K1904" si="274">VLOOKUP(D1897,Porte2026Geral,24,FALSE)</f>
        <v>1171.51</v>
      </c>
      <c r="L1897" s="53">
        <f t="shared" ref="L1897:L1904" si="275">ROUND(C1897*K1897,2)</f>
        <v>1171.51</v>
      </c>
      <c r="M1897" s="53">
        <f>IF(E1897&gt;0,ROUND(E1897*UCO!$A$14,2),0)</f>
        <v>0</v>
      </c>
      <c r="N1897" s="53">
        <f>IF(I1897&gt;0,ROUND(I1897*Filme!$B$3,2),0)</f>
        <v>0</v>
      </c>
      <c r="O1897" s="53">
        <f t="shared" ref="O1897:O1904" si="276">ROUND(L1897+M1897+N1897,2)</f>
        <v>1171.51</v>
      </c>
    </row>
    <row r="1898" spans="1:15">
      <c r="A1898" s="48">
        <v>30918022</v>
      </c>
      <c r="B1898" s="48" t="s">
        <v>1922</v>
      </c>
      <c r="C1898" s="49">
        <v>1</v>
      </c>
      <c r="D1898" s="50" t="s">
        <v>331</v>
      </c>
      <c r="E1898" s="51"/>
      <c r="F1898" s="52">
        <v>1</v>
      </c>
      <c r="G1898" s="52">
        <v>3</v>
      </c>
      <c r="H1898" s="52"/>
      <c r="I1898" s="52"/>
      <c r="J1898" s="52"/>
      <c r="K1898" s="53">
        <f t="shared" si="274"/>
        <v>1091.25</v>
      </c>
      <c r="L1898" s="53">
        <f t="shared" si="275"/>
        <v>1091.25</v>
      </c>
      <c r="M1898" s="53">
        <f>IF(E1898&gt;0,ROUND(E1898*UCO!$A$14,2),0)</f>
        <v>0</v>
      </c>
      <c r="N1898" s="53">
        <f>IF(I1898&gt;0,ROUND(I1898*Filme!$B$3,2),0)</f>
        <v>0</v>
      </c>
      <c r="O1898" s="53">
        <f t="shared" si="276"/>
        <v>1091.25</v>
      </c>
    </row>
    <row r="1899" spans="1:15">
      <c r="A1899" s="48">
        <v>30918030</v>
      </c>
      <c r="B1899" s="48" t="s">
        <v>1923</v>
      </c>
      <c r="C1899" s="49">
        <v>1</v>
      </c>
      <c r="D1899" s="50" t="s">
        <v>446</v>
      </c>
      <c r="E1899" s="51"/>
      <c r="F1899" s="52">
        <v>1</v>
      </c>
      <c r="G1899" s="52">
        <v>3</v>
      </c>
      <c r="H1899" s="52"/>
      <c r="I1899" s="52"/>
      <c r="J1899" s="52"/>
      <c r="K1899" s="53">
        <f t="shared" si="274"/>
        <v>1171.51</v>
      </c>
      <c r="L1899" s="53">
        <f t="shared" si="275"/>
        <v>1171.51</v>
      </c>
      <c r="M1899" s="53">
        <f>IF(E1899&gt;0,ROUND(E1899*UCO!$A$14,2),0)</f>
        <v>0</v>
      </c>
      <c r="N1899" s="53">
        <f>IF(I1899&gt;0,ROUND(I1899*Filme!$B$3,2),0)</f>
        <v>0</v>
      </c>
      <c r="O1899" s="53">
        <f t="shared" si="276"/>
        <v>1171.51</v>
      </c>
    </row>
    <row r="1900" spans="1:15">
      <c r="A1900" s="48">
        <v>30918049</v>
      </c>
      <c r="B1900" s="48" t="s">
        <v>1838</v>
      </c>
      <c r="C1900" s="49">
        <v>1</v>
      </c>
      <c r="D1900" s="50" t="s">
        <v>74</v>
      </c>
      <c r="E1900" s="51"/>
      <c r="F1900" s="52">
        <v>1</v>
      </c>
      <c r="G1900" s="52">
        <v>3</v>
      </c>
      <c r="H1900" s="52"/>
      <c r="I1900" s="52"/>
      <c r="J1900" s="52"/>
      <c r="K1900" s="53">
        <f t="shared" si="274"/>
        <v>360.46</v>
      </c>
      <c r="L1900" s="53">
        <f t="shared" si="275"/>
        <v>360.46</v>
      </c>
      <c r="M1900" s="53">
        <f>IF(E1900&gt;0,ROUND(E1900*UCO!$A$14,2),0)</f>
        <v>0</v>
      </c>
      <c r="N1900" s="53">
        <f>IF(I1900&gt;0,ROUND(I1900*Filme!$B$3,2),0)</f>
        <v>0</v>
      </c>
      <c r="O1900" s="53">
        <f t="shared" si="276"/>
        <v>360.46</v>
      </c>
    </row>
    <row r="1901" spans="1:15">
      <c r="A1901" s="48">
        <v>30918057</v>
      </c>
      <c r="B1901" s="48" t="s">
        <v>1924</v>
      </c>
      <c r="C1901" s="49">
        <v>1</v>
      </c>
      <c r="D1901" s="50" t="s">
        <v>368</v>
      </c>
      <c r="E1901" s="51"/>
      <c r="F1901" s="52">
        <v>2</v>
      </c>
      <c r="G1901" s="52">
        <v>5</v>
      </c>
      <c r="H1901" s="52"/>
      <c r="I1901" s="52"/>
      <c r="J1901" s="52"/>
      <c r="K1901" s="53">
        <f t="shared" si="274"/>
        <v>334.24</v>
      </c>
      <c r="L1901" s="53">
        <f t="shared" si="275"/>
        <v>334.24</v>
      </c>
      <c r="M1901" s="53">
        <f>IF(E1901&gt;0,ROUND(E1901*UCO!$A$14,2),0)</f>
        <v>0</v>
      </c>
      <c r="N1901" s="53">
        <f>IF(I1901&gt;0,ROUND(I1901*Filme!$B$3,2),0)</f>
        <v>0</v>
      </c>
      <c r="O1901" s="53">
        <f t="shared" si="276"/>
        <v>334.24</v>
      </c>
    </row>
    <row r="1902" spans="1:15">
      <c r="A1902" s="48">
        <v>30918065</v>
      </c>
      <c r="B1902" s="48" t="s">
        <v>1925</v>
      </c>
      <c r="C1902" s="49">
        <v>1</v>
      </c>
      <c r="D1902" s="50" t="s">
        <v>74</v>
      </c>
      <c r="E1902" s="51"/>
      <c r="F1902" s="52">
        <v>2</v>
      </c>
      <c r="G1902" s="52">
        <v>5</v>
      </c>
      <c r="H1902" s="52"/>
      <c r="I1902" s="52"/>
      <c r="J1902" s="52"/>
      <c r="K1902" s="53">
        <f t="shared" si="274"/>
        <v>360.46</v>
      </c>
      <c r="L1902" s="53">
        <f t="shared" si="275"/>
        <v>360.46</v>
      </c>
      <c r="M1902" s="53">
        <f>IF(E1902&gt;0,ROUND(E1902*UCO!$A$14,2),0)</f>
        <v>0</v>
      </c>
      <c r="N1902" s="53">
        <f>IF(I1902&gt;0,ROUND(I1902*Filme!$B$3,2),0)</f>
        <v>0</v>
      </c>
      <c r="O1902" s="53">
        <f t="shared" si="276"/>
        <v>360.46</v>
      </c>
    </row>
    <row r="1903" spans="1:15">
      <c r="A1903" s="48">
        <v>30918073</v>
      </c>
      <c r="B1903" s="48" t="s">
        <v>1926</v>
      </c>
      <c r="C1903" s="49">
        <v>1</v>
      </c>
      <c r="D1903" s="50" t="s">
        <v>364</v>
      </c>
      <c r="E1903" s="51"/>
      <c r="F1903" s="52">
        <v>2</v>
      </c>
      <c r="G1903" s="52">
        <v>5</v>
      </c>
      <c r="H1903" s="52"/>
      <c r="I1903" s="52"/>
      <c r="J1903" s="52"/>
      <c r="K1903" s="53">
        <f t="shared" si="274"/>
        <v>1794.15</v>
      </c>
      <c r="L1903" s="53">
        <f t="shared" si="275"/>
        <v>1794.15</v>
      </c>
      <c r="M1903" s="53">
        <f>IF(E1903&gt;0,ROUND(E1903*UCO!$A$14,2),0)</f>
        <v>0</v>
      </c>
      <c r="N1903" s="53">
        <f>IF(I1903&gt;0,ROUND(I1903*Filme!$B$3,2),0)</f>
        <v>0</v>
      </c>
      <c r="O1903" s="53">
        <f t="shared" si="276"/>
        <v>1794.15</v>
      </c>
    </row>
    <row r="1904" spans="1:15" ht="22.5">
      <c r="A1904" s="48">
        <v>30918081</v>
      </c>
      <c r="B1904" s="48" t="s">
        <v>1927</v>
      </c>
      <c r="C1904" s="49">
        <v>1</v>
      </c>
      <c r="D1904" s="50" t="s">
        <v>1151</v>
      </c>
      <c r="E1904" s="51"/>
      <c r="F1904" s="52">
        <v>2</v>
      </c>
      <c r="G1904" s="52">
        <v>7</v>
      </c>
      <c r="H1904" s="52"/>
      <c r="I1904" s="52"/>
      <c r="J1904" s="52"/>
      <c r="K1904" s="53">
        <f t="shared" si="274"/>
        <v>2957.45</v>
      </c>
      <c r="L1904" s="53">
        <f t="shared" si="275"/>
        <v>2957.45</v>
      </c>
      <c r="M1904" s="53">
        <f>IF(E1904&gt;0,ROUND(E1904*UCO!$A$14,2),0)</f>
        <v>0</v>
      </c>
      <c r="N1904" s="53">
        <f>IF(I1904&gt;0,ROUND(I1904*Filme!$B$3,2),0)</f>
        <v>0</v>
      </c>
      <c r="O1904" s="53">
        <f t="shared" si="276"/>
        <v>2957.45</v>
      </c>
    </row>
    <row r="1905" spans="1:15" ht="32.25" customHeight="1">
      <c r="A1905" s="131" t="s">
        <v>1928</v>
      </c>
      <c r="B1905" s="132"/>
      <c r="C1905" s="132"/>
      <c r="D1905" s="132"/>
      <c r="E1905" s="132"/>
      <c r="F1905" s="132"/>
      <c r="G1905" s="132"/>
      <c r="H1905" s="132"/>
      <c r="I1905" s="132"/>
      <c r="J1905" s="132"/>
      <c r="K1905" s="132"/>
      <c r="L1905" s="132"/>
      <c r="M1905" s="132"/>
      <c r="N1905" s="132"/>
      <c r="O1905" s="132"/>
    </row>
    <row r="1906" spans="1:15">
      <c r="A1906" s="48">
        <v>31001017</v>
      </c>
      <c r="B1906" s="48" t="s">
        <v>1929</v>
      </c>
      <c r="C1906" s="49">
        <v>1</v>
      </c>
      <c r="D1906" s="50" t="s">
        <v>488</v>
      </c>
      <c r="E1906" s="51"/>
      <c r="F1906" s="52">
        <v>2</v>
      </c>
      <c r="G1906" s="52">
        <v>6</v>
      </c>
      <c r="H1906" s="52"/>
      <c r="I1906" s="52"/>
      <c r="J1906" s="52"/>
      <c r="K1906" s="53">
        <f t="shared" ref="K1906:K1939" si="277">VLOOKUP(D1906,Porte2026Geral,24,FALSE)</f>
        <v>1998.93</v>
      </c>
      <c r="L1906" s="53">
        <f t="shared" ref="L1906:L1939" si="278">ROUND(C1906*K1906,2)</f>
        <v>1998.93</v>
      </c>
      <c r="M1906" s="53">
        <f>IF(E1906&gt;0,ROUND(E1906*UCO!$A$14,2),0)</f>
        <v>0</v>
      </c>
      <c r="N1906" s="53">
        <f>IF(I1906&gt;0,ROUND(I1906*Filme!$B$3,2),0)</f>
        <v>0</v>
      </c>
      <c r="O1906" s="53">
        <f t="shared" ref="O1906:O1939" si="279">ROUND(L1906+M1906+N1906,2)</f>
        <v>1998.93</v>
      </c>
    </row>
    <row r="1907" spans="1:15">
      <c r="A1907" s="48">
        <v>31001025</v>
      </c>
      <c r="B1907" s="48" t="s">
        <v>1930</v>
      </c>
      <c r="C1907" s="49">
        <v>1</v>
      </c>
      <c r="D1907" s="50" t="s">
        <v>433</v>
      </c>
      <c r="E1907" s="51"/>
      <c r="F1907" s="52">
        <v>2</v>
      </c>
      <c r="G1907" s="52">
        <v>5</v>
      </c>
      <c r="H1907" s="52"/>
      <c r="I1907" s="52"/>
      <c r="J1907" s="52"/>
      <c r="K1907" s="53">
        <f t="shared" si="277"/>
        <v>1269.81</v>
      </c>
      <c r="L1907" s="53">
        <f t="shared" si="278"/>
        <v>1269.81</v>
      </c>
      <c r="M1907" s="53">
        <f>IF(E1907&gt;0,ROUND(E1907*UCO!$A$14,2),0)</f>
        <v>0</v>
      </c>
      <c r="N1907" s="53">
        <f>IF(I1907&gt;0,ROUND(I1907*Filme!$B$3,2),0)</f>
        <v>0</v>
      </c>
      <c r="O1907" s="53">
        <f t="shared" si="279"/>
        <v>1269.81</v>
      </c>
    </row>
    <row r="1908" spans="1:15">
      <c r="A1908" s="48">
        <v>31001033</v>
      </c>
      <c r="B1908" s="48" t="s">
        <v>1931</v>
      </c>
      <c r="C1908" s="49">
        <v>1</v>
      </c>
      <c r="D1908" s="50" t="s">
        <v>488</v>
      </c>
      <c r="E1908" s="51"/>
      <c r="F1908" s="52">
        <v>2</v>
      </c>
      <c r="G1908" s="52">
        <v>7</v>
      </c>
      <c r="H1908" s="52"/>
      <c r="I1908" s="52"/>
      <c r="J1908" s="52"/>
      <c r="K1908" s="53">
        <f t="shared" si="277"/>
        <v>1998.93</v>
      </c>
      <c r="L1908" s="53">
        <f t="shared" si="278"/>
        <v>1998.93</v>
      </c>
      <c r="M1908" s="53">
        <f>IF(E1908&gt;0,ROUND(E1908*UCO!$A$14,2),0)</f>
        <v>0</v>
      </c>
      <c r="N1908" s="53">
        <f>IF(I1908&gt;0,ROUND(I1908*Filme!$B$3,2),0)</f>
        <v>0</v>
      </c>
      <c r="O1908" s="53">
        <f t="shared" si="279"/>
        <v>1998.93</v>
      </c>
    </row>
    <row r="1909" spans="1:15">
      <c r="A1909" s="48">
        <v>31001041</v>
      </c>
      <c r="B1909" s="48" t="s">
        <v>1932</v>
      </c>
      <c r="C1909" s="49">
        <v>1</v>
      </c>
      <c r="D1909" s="50" t="s">
        <v>433</v>
      </c>
      <c r="E1909" s="51"/>
      <c r="F1909" s="52">
        <v>2</v>
      </c>
      <c r="G1909" s="52">
        <v>7</v>
      </c>
      <c r="H1909" s="52"/>
      <c r="I1909" s="52"/>
      <c r="J1909" s="52"/>
      <c r="K1909" s="53">
        <f t="shared" si="277"/>
        <v>1269.81</v>
      </c>
      <c r="L1909" s="53">
        <f t="shared" si="278"/>
        <v>1269.81</v>
      </c>
      <c r="M1909" s="53">
        <f>IF(E1909&gt;0,ROUND(E1909*UCO!$A$14,2),0)</f>
        <v>0</v>
      </c>
      <c r="N1909" s="53">
        <f>IF(I1909&gt;0,ROUND(I1909*Filme!$B$3,2),0)</f>
        <v>0</v>
      </c>
      <c r="O1909" s="53">
        <f t="shared" si="279"/>
        <v>1269.81</v>
      </c>
    </row>
    <row r="1910" spans="1:15">
      <c r="A1910" s="48">
        <v>31001050</v>
      </c>
      <c r="B1910" s="48" t="s">
        <v>1933</v>
      </c>
      <c r="C1910" s="49">
        <v>1</v>
      </c>
      <c r="D1910" s="50" t="s">
        <v>433</v>
      </c>
      <c r="E1910" s="51"/>
      <c r="F1910" s="52">
        <v>2</v>
      </c>
      <c r="G1910" s="52">
        <v>7</v>
      </c>
      <c r="H1910" s="52"/>
      <c r="I1910" s="52"/>
      <c r="J1910" s="52"/>
      <c r="K1910" s="53">
        <f t="shared" si="277"/>
        <v>1269.81</v>
      </c>
      <c r="L1910" s="53">
        <f t="shared" si="278"/>
        <v>1269.81</v>
      </c>
      <c r="M1910" s="53">
        <f>IF(E1910&gt;0,ROUND(E1910*UCO!$A$14,2),0)</f>
        <v>0</v>
      </c>
      <c r="N1910" s="53">
        <f>IF(I1910&gt;0,ROUND(I1910*Filme!$B$3,2),0)</f>
        <v>0</v>
      </c>
      <c r="O1910" s="53">
        <f t="shared" si="279"/>
        <v>1269.81</v>
      </c>
    </row>
    <row r="1911" spans="1:15">
      <c r="A1911" s="48">
        <v>31001068</v>
      </c>
      <c r="B1911" s="48" t="s">
        <v>1934</v>
      </c>
      <c r="C1911" s="49">
        <v>1</v>
      </c>
      <c r="D1911" s="50" t="s">
        <v>997</v>
      </c>
      <c r="E1911" s="51"/>
      <c r="F1911" s="52">
        <v>2</v>
      </c>
      <c r="G1911" s="52">
        <v>5</v>
      </c>
      <c r="H1911" s="52"/>
      <c r="I1911" s="52"/>
      <c r="J1911" s="52"/>
      <c r="K1911" s="53">
        <f t="shared" si="277"/>
        <v>2449.52</v>
      </c>
      <c r="L1911" s="53">
        <f t="shared" si="278"/>
        <v>2449.52</v>
      </c>
      <c r="M1911" s="53">
        <f>IF(E1911&gt;0,ROUND(E1911*UCO!$A$14,2),0)</f>
        <v>0</v>
      </c>
      <c r="N1911" s="53">
        <f>IF(I1911&gt;0,ROUND(I1911*Filme!$B$3,2),0)</f>
        <v>0</v>
      </c>
      <c r="O1911" s="53">
        <f t="shared" si="279"/>
        <v>2449.52</v>
      </c>
    </row>
    <row r="1912" spans="1:15">
      <c r="A1912" s="48">
        <v>31001076</v>
      </c>
      <c r="B1912" s="48" t="s">
        <v>1935</v>
      </c>
      <c r="C1912" s="49">
        <v>1</v>
      </c>
      <c r="D1912" s="50" t="s">
        <v>488</v>
      </c>
      <c r="E1912" s="51"/>
      <c r="F1912" s="52">
        <v>2</v>
      </c>
      <c r="G1912" s="52">
        <v>5</v>
      </c>
      <c r="H1912" s="52"/>
      <c r="I1912" s="52"/>
      <c r="J1912" s="52"/>
      <c r="K1912" s="53">
        <f t="shared" si="277"/>
        <v>1998.93</v>
      </c>
      <c r="L1912" s="53">
        <f t="shared" si="278"/>
        <v>1998.93</v>
      </c>
      <c r="M1912" s="53">
        <f>IF(E1912&gt;0,ROUND(E1912*UCO!$A$14,2),0)</f>
        <v>0</v>
      </c>
      <c r="N1912" s="53">
        <f>IF(I1912&gt;0,ROUND(I1912*Filme!$B$3,2),0)</f>
        <v>0</v>
      </c>
      <c r="O1912" s="53">
        <f t="shared" si="279"/>
        <v>1998.93</v>
      </c>
    </row>
    <row r="1913" spans="1:15">
      <c r="A1913" s="48">
        <v>31001084</v>
      </c>
      <c r="B1913" s="48" t="s">
        <v>1936</v>
      </c>
      <c r="C1913" s="49">
        <v>1</v>
      </c>
      <c r="D1913" s="50" t="s">
        <v>433</v>
      </c>
      <c r="E1913" s="51"/>
      <c r="F1913" s="52">
        <v>2</v>
      </c>
      <c r="G1913" s="52">
        <v>6</v>
      </c>
      <c r="H1913" s="52"/>
      <c r="I1913" s="52"/>
      <c r="J1913" s="52"/>
      <c r="K1913" s="53">
        <f t="shared" si="277"/>
        <v>1269.81</v>
      </c>
      <c r="L1913" s="53">
        <f t="shared" si="278"/>
        <v>1269.81</v>
      </c>
      <c r="M1913" s="53">
        <f>IF(E1913&gt;0,ROUND(E1913*UCO!$A$14,2),0)</f>
        <v>0</v>
      </c>
      <c r="N1913" s="53">
        <f>IF(I1913&gt;0,ROUND(I1913*Filme!$B$3,2),0)</f>
        <v>0</v>
      </c>
      <c r="O1913" s="53">
        <f t="shared" si="279"/>
        <v>1269.81</v>
      </c>
    </row>
    <row r="1914" spans="1:15">
      <c r="A1914" s="48">
        <v>31001092</v>
      </c>
      <c r="B1914" s="48" t="s">
        <v>1937</v>
      </c>
      <c r="C1914" s="49">
        <v>1</v>
      </c>
      <c r="D1914" s="50" t="s">
        <v>488</v>
      </c>
      <c r="E1914" s="51"/>
      <c r="F1914" s="52">
        <v>2</v>
      </c>
      <c r="G1914" s="52">
        <v>7</v>
      </c>
      <c r="H1914" s="52"/>
      <c r="I1914" s="52"/>
      <c r="J1914" s="52"/>
      <c r="K1914" s="53">
        <f t="shared" si="277"/>
        <v>1998.93</v>
      </c>
      <c r="L1914" s="53">
        <f t="shared" si="278"/>
        <v>1998.93</v>
      </c>
      <c r="M1914" s="53">
        <f>IF(E1914&gt;0,ROUND(E1914*UCO!$A$14,2),0)</f>
        <v>0</v>
      </c>
      <c r="N1914" s="53">
        <f>IF(I1914&gt;0,ROUND(I1914*Filme!$B$3,2),0)</f>
        <v>0</v>
      </c>
      <c r="O1914" s="53">
        <f t="shared" si="279"/>
        <v>1998.93</v>
      </c>
    </row>
    <row r="1915" spans="1:15">
      <c r="A1915" s="48">
        <v>31001106</v>
      </c>
      <c r="B1915" s="48" t="s">
        <v>1938</v>
      </c>
      <c r="C1915" s="49">
        <v>1</v>
      </c>
      <c r="D1915" s="50" t="s">
        <v>446</v>
      </c>
      <c r="E1915" s="51"/>
      <c r="F1915" s="52">
        <v>2</v>
      </c>
      <c r="G1915" s="52">
        <v>5</v>
      </c>
      <c r="H1915" s="52"/>
      <c r="I1915" s="52"/>
      <c r="J1915" s="52"/>
      <c r="K1915" s="53">
        <f t="shared" si="277"/>
        <v>1171.51</v>
      </c>
      <c r="L1915" s="53">
        <f t="shared" si="278"/>
        <v>1171.51</v>
      </c>
      <c r="M1915" s="53">
        <f>IF(E1915&gt;0,ROUND(E1915*UCO!$A$14,2),0)</f>
        <v>0</v>
      </c>
      <c r="N1915" s="53">
        <f>IF(I1915&gt;0,ROUND(I1915*Filme!$B$3,2),0)</f>
        <v>0</v>
      </c>
      <c r="O1915" s="53">
        <f t="shared" si="279"/>
        <v>1171.51</v>
      </c>
    </row>
    <row r="1916" spans="1:15">
      <c r="A1916" s="48">
        <v>31001114</v>
      </c>
      <c r="B1916" s="48" t="s">
        <v>1939</v>
      </c>
      <c r="C1916" s="49">
        <v>1</v>
      </c>
      <c r="D1916" s="50" t="s">
        <v>433</v>
      </c>
      <c r="E1916" s="51"/>
      <c r="F1916" s="52">
        <v>2</v>
      </c>
      <c r="G1916" s="52">
        <v>6</v>
      </c>
      <c r="H1916" s="52"/>
      <c r="I1916" s="52"/>
      <c r="J1916" s="52"/>
      <c r="K1916" s="53">
        <f t="shared" si="277"/>
        <v>1269.81</v>
      </c>
      <c r="L1916" s="53">
        <f t="shared" si="278"/>
        <v>1269.81</v>
      </c>
      <c r="M1916" s="53">
        <f>IF(E1916&gt;0,ROUND(E1916*UCO!$A$14,2),0)</f>
        <v>0</v>
      </c>
      <c r="N1916" s="53">
        <f>IF(I1916&gt;0,ROUND(I1916*Filme!$B$3,2),0)</f>
        <v>0</v>
      </c>
      <c r="O1916" s="53">
        <f t="shared" si="279"/>
        <v>1269.81</v>
      </c>
    </row>
    <row r="1917" spans="1:15">
      <c r="A1917" s="48">
        <v>31001149</v>
      </c>
      <c r="B1917" s="48" t="s">
        <v>1940</v>
      </c>
      <c r="C1917" s="49">
        <v>1</v>
      </c>
      <c r="D1917" s="50" t="s">
        <v>446</v>
      </c>
      <c r="E1917" s="51"/>
      <c r="F1917" s="52">
        <v>2</v>
      </c>
      <c r="G1917" s="52">
        <v>6</v>
      </c>
      <c r="H1917" s="52"/>
      <c r="I1917" s="52"/>
      <c r="J1917" s="52"/>
      <c r="K1917" s="53">
        <f t="shared" si="277"/>
        <v>1171.51</v>
      </c>
      <c r="L1917" s="53">
        <f t="shared" si="278"/>
        <v>1171.51</v>
      </c>
      <c r="M1917" s="53">
        <f>IF(E1917&gt;0,ROUND(E1917*UCO!$A$14,2),0)</f>
        <v>0</v>
      </c>
      <c r="N1917" s="53">
        <f>IF(I1917&gt;0,ROUND(I1917*Filme!$B$3,2),0)</f>
        <v>0</v>
      </c>
      <c r="O1917" s="53">
        <f t="shared" si="279"/>
        <v>1171.51</v>
      </c>
    </row>
    <row r="1918" spans="1:15">
      <c r="A1918" s="48">
        <v>31001157</v>
      </c>
      <c r="B1918" s="48" t="s">
        <v>1941</v>
      </c>
      <c r="C1918" s="49">
        <v>1</v>
      </c>
      <c r="D1918" s="50" t="s">
        <v>488</v>
      </c>
      <c r="E1918" s="51"/>
      <c r="F1918" s="52">
        <v>3</v>
      </c>
      <c r="G1918" s="52">
        <v>7</v>
      </c>
      <c r="H1918" s="52"/>
      <c r="I1918" s="52"/>
      <c r="J1918" s="52"/>
      <c r="K1918" s="53">
        <f t="shared" si="277"/>
        <v>1998.93</v>
      </c>
      <c r="L1918" s="53">
        <f t="shared" si="278"/>
        <v>1998.93</v>
      </c>
      <c r="M1918" s="53">
        <f>IF(E1918&gt;0,ROUND(E1918*UCO!$A$14,2),0)</f>
        <v>0</v>
      </c>
      <c r="N1918" s="53">
        <f>IF(I1918&gt;0,ROUND(I1918*Filme!$B$3,2),0)</f>
        <v>0</v>
      </c>
      <c r="O1918" s="53">
        <f t="shared" si="279"/>
        <v>1998.93</v>
      </c>
    </row>
    <row r="1919" spans="1:15">
      <c r="A1919" s="48">
        <v>31001165</v>
      </c>
      <c r="B1919" s="48" t="s">
        <v>1942</v>
      </c>
      <c r="C1919" s="49">
        <v>1</v>
      </c>
      <c r="D1919" s="50" t="s">
        <v>997</v>
      </c>
      <c r="E1919" s="51"/>
      <c r="F1919" s="52">
        <v>2</v>
      </c>
      <c r="G1919" s="52">
        <v>6</v>
      </c>
      <c r="H1919" s="52"/>
      <c r="I1919" s="52"/>
      <c r="J1919" s="52"/>
      <c r="K1919" s="53">
        <f t="shared" si="277"/>
        <v>2449.52</v>
      </c>
      <c r="L1919" s="53">
        <f t="shared" si="278"/>
        <v>2449.52</v>
      </c>
      <c r="M1919" s="53">
        <f>IF(E1919&gt;0,ROUND(E1919*UCO!$A$14,2),0)</f>
        <v>0</v>
      </c>
      <c r="N1919" s="53">
        <f>IF(I1919&gt;0,ROUND(I1919*Filme!$B$3,2),0)</f>
        <v>0</v>
      </c>
      <c r="O1919" s="53">
        <f t="shared" si="279"/>
        <v>2449.52</v>
      </c>
    </row>
    <row r="1920" spans="1:15">
      <c r="A1920" s="48">
        <v>31001173</v>
      </c>
      <c r="B1920" s="48" t="s">
        <v>1943</v>
      </c>
      <c r="C1920" s="49">
        <v>1</v>
      </c>
      <c r="D1920" s="50" t="s">
        <v>339</v>
      </c>
      <c r="E1920" s="51"/>
      <c r="F1920" s="52">
        <v>2</v>
      </c>
      <c r="G1920" s="52">
        <v>5</v>
      </c>
      <c r="H1920" s="52"/>
      <c r="I1920" s="52"/>
      <c r="J1920" s="52"/>
      <c r="K1920" s="53">
        <f t="shared" si="277"/>
        <v>909.36</v>
      </c>
      <c r="L1920" s="53">
        <f t="shared" si="278"/>
        <v>909.36</v>
      </c>
      <c r="M1920" s="53">
        <f>IF(E1920&gt;0,ROUND(E1920*UCO!$A$14,2),0)</f>
        <v>0</v>
      </c>
      <c r="N1920" s="53">
        <f>IF(I1920&gt;0,ROUND(I1920*Filme!$B$3,2),0)</f>
        <v>0</v>
      </c>
      <c r="O1920" s="53">
        <f t="shared" si="279"/>
        <v>909.36</v>
      </c>
    </row>
    <row r="1921" spans="1:15">
      <c r="A1921" s="48">
        <v>31001181</v>
      </c>
      <c r="B1921" s="48" t="s">
        <v>1944</v>
      </c>
      <c r="C1921" s="49">
        <v>1</v>
      </c>
      <c r="D1921" s="50" t="s">
        <v>335</v>
      </c>
      <c r="E1921" s="51"/>
      <c r="F1921" s="52">
        <v>2</v>
      </c>
      <c r="G1921" s="52">
        <v>5</v>
      </c>
      <c r="H1921" s="52"/>
      <c r="I1921" s="52"/>
      <c r="J1921" s="52"/>
      <c r="K1921" s="53">
        <f t="shared" si="277"/>
        <v>991.29</v>
      </c>
      <c r="L1921" s="53">
        <f t="shared" si="278"/>
        <v>991.29</v>
      </c>
      <c r="M1921" s="53">
        <f>IF(E1921&gt;0,ROUND(E1921*UCO!$A$14,2),0)</f>
        <v>0</v>
      </c>
      <c r="N1921" s="53">
        <f>IF(I1921&gt;0,ROUND(I1921*Filme!$B$3,2),0)</f>
        <v>0</v>
      </c>
      <c r="O1921" s="53">
        <f t="shared" si="279"/>
        <v>991.29</v>
      </c>
    </row>
    <row r="1922" spans="1:15">
      <c r="A1922" s="48">
        <v>31001190</v>
      </c>
      <c r="B1922" s="48" t="s">
        <v>1945</v>
      </c>
      <c r="C1922" s="49">
        <v>1</v>
      </c>
      <c r="D1922" s="50" t="s">
        <v>305</v>
      </c>
      <c r="E1922" s="51"/>
      <c r="F1922" s="52">
        <v>2</v>
      </c>
      <c r="G1922" s="52">
        <v>3</v>
      </c>
      <c r="H1922" s="52"/>
      <c r="I1922" s="52"/>
      <c r="J1922" s="52"/>
      <c r="K1922" s="53">
        <f t="shared" si="277"/>
        <v>802.86</v>
      </c>
      <c r="L1922" s="53">
        <f t="shared" si="278"/>
        <v>802.86</v>
      </c>
      <c r="M1922" s="53">
        <f>IF(E1922&gt;0,ROUND(E1922*UCO!$A$14,2),0)</f>
        <v>0</v>
      </c>
      <c r="N1922" s="53">
        <f>IF(I1922&gt;0,ROUND(I1922*Filme!$B$3,2),0)</f>
        <v>0</v>
      </c>
      <c r="O1922" s="53">
        <f t="shared" si="279"/>
        <v>802.86</v>
      </c>
    </row>
    <row r="1923" spans="1:15">
      <c r="A1923" s="48">
        <v>31001203</v>
      </c>
      <c r="B1923" s="48" t="s">
        <v>1946</v>
      </c>
      <c r="C1923" s="49">
        <v>1</v>
      </c>
      <c r="D1923" s="50" t="s">
        <v>446</v>
      </c>
      <c r="E1923" s="51"/>
      <c r="F1923" s="52">
        <v>1</v>
      </c>
      <c r="G1923" s="52">
        <v>4</v>
      </c>
      <c r="H1923" s="52"/>
      <c r="I1923" s="52"/>
      <c r="J1923" s="52"/>
      <c r="K1923" s="53">
        <f t="shared" si="277"/>
        <v>1171.51</v>
      </c>
      <c r="L1923" s="53">
        <f t="shared" si="278"/>
        <v>1171.51</v>
      </c>
      <c r="M1923" s="53">
        <f>IF(E1923&gt;0,ROUND(E1923*UCO!$A$14,2),0)</f>
        <v>0</v>
      </c>
      <c r="N1923" s="53">
        <f>IF(I1923&gt;0,ROUND(I1923*Filme!$B$3,2),0)</f>
        <v>0</v>
      </c>
      <c r="O1923" s="53">
        <f t="shared" si="279"/>
        <v>1171.51</v>
      </c>
    </row>
    <row r="1924" spans="1:15">
      <c r="A1924" s="48">
        <v>31001211</v>
      </c>
      <c r="B1924" s="48" t="s">
        <v>1947</v>
      </c>
      <c r="C1924" s="49">
        <v>1</v>
      </c>
      <c r="D1924" s="50" t="s">
        <v>446</v>
      </c>
      <c r="E1924" s="51"/>
      <c r="F1924" s="52">
        <v>2</v>
      </c>
      <c r="G1924" s="52">
        <v>4</v>
      </c>
      <c r="H1924" s="52"/>
      <c r="I1924" s="52"/>
      <c r="J1924" s="52"/>
      <c r="K1924" s="53">
        <f t="shared" si="277"/>
        <v>1171.51</v>
      </c>
      <c r="L1924" s="53">
        <f t="shared" si="278"/>
        <v>1171.51</v>
      </c>
      <c r="M1924" s="53">
        <f>IF(E1924&gt;0,ROUND(E1924*UCO!$A$14,2),0)</f>
        <v>0</v>
      </c>
      <c r="N1924" s="53">
        <f>IF(I1924&gt;0,ROUND(I1924*Filme!$B$3,2),0)</f>
        <v>0</v>
      </c>
      <c r="O1924" s="53">
        <f t="shared" si="279"/>
        <v>1171.51</v>
      </c>
    </row>
    <row r="1925" spans="1:15">
      <c r="A1925" s="48">
        <v>31001220</v>
      </c>
      <c r="B1925" s="48" t="s">
        <v>1948</v>
      </c>
      <c r="C1925" s="49">
        <v>1</v>
      </c>
      <c r="D1925" s="50" t="s">
        <v>335</v>
      </c>
      <c r="E1925" s="51"/>
      <c r="F1925" s="52">
        <v>2</v>
      </c>
      <c r="G1925" s="52">
        <v>4</v>
      </c>
      <c r="H1925" s="52"/>
      <c r="I1925" s="52"/>
      <c r="J1925" s="52"/>
      <c r="K1925" s="53">
        <f t="shared" si="277"/>
        <v>991.29</v>
      </c>
      <c r="L1925" s="53">
        <f t="shared" si="278"/>
        <v>991.29</v>
      </c>
      <c r="M1925" s="53">
        <f>IF(E1925&gt;0,ROUND(E1925*UCO!$A$14,2),0)</f>
        <v>0</v>
      </c>
      <c r="N1925" s="53">
        <f>IF(I1925&gt;0,ROUND(I1925*Filme!$B$3,2),0)</f>
        <v>0</v>
      </c>
      <c r="O1925" s="53">
        <f t="shared" si="279"/>
        <v>991.29</v>
      </c>
    </row>
    <row r="1926" spans="1:15">
      <c r="A1926" s="48">
        <v>31001238</v>
      </c>
      <c r="B1926" s="48" t="s">
        <v>1949</v>
      </c>
      <c r="C1926" s="49">
        <v>1</v>
      </c>
      <c r="D1926" s="50" t="s">
        <v>446</v>
      </c>
      <c r="E1926" s="51"/>
      <c r="F1926" s="52">
        <v>2</v>
      </c>
      <c r="G1926" s="52">
        <v>4</v>
      </c>
      <c r="H1926" s="52"/>
      <c r="I1926" s="52"/>
      <c r="J1926" s="52"/>
      <c r="K1926" s="53">
        <f t="shared" si="277"/>
        <v>1171.51</v>
      </c>
      <c r="L1926" s="53">
        <f t="shared" si="278"/>
        <v>1171.51</v>
      </c>
      <c r="M1926" s="53">
        <f>IF(E1926&gt;0,ROUND(E1926*UCO!$A$14,2),0)</f>
        <v>0</v>
      </c>
      <c r="N1926" s="53">
        <f>IF(I1926&gt;0,ROUND(I1926*Filme!$B$3,2),0)</f>
        <v>0</v>
      </c>
      <c r="O1926" s="53">
        <f t="shared" si="279"/>
        <v>1171.51</v>
      </c>
    </row>
    <row r="1927" spans="1:15">
      <c r="A1927" s="48">
        <v>31001246</v>
      </c>
      <c r="B1927" s="48" t="s">
        <v>1950</v>
      </c>
      <c r="C1927" s="49">
        <v>1</v>
      </c>
      <c r="D1927" s="50" t="s">
        <v>446</v>
      </c>
      <c r="E1927" s="51"/>
      <c r="F1927" s="52">
        <v>2</v>
      </c>
      <c r="G1927" s="52">
        <v>4</v>
      </c>
      <c r="H1927" s="52"/>
      <c r="I1927" s="52"/>
      <c r="J1927" s="52"/>
      <c r="K1927" s="53">
        <f t="shared" si="277"/>
        <v>1171.51</v>
      </c>
      <c r="L1927" s="53">
        <f t="shared" si="278"/>
        <v>1171.51</v>
      </c>
      <c r="M1927" s="53">
        <f>IF(E1927&gt;0,ROUND(E1927*UCO!$A$14,2),0)</f>
        <v>0</v>
      </c>
      <c r="N1927" s="53">
        <f>IF(I1927&gt;0,ROUND(I1927*Filme!$B$3,2),0)</f>
        <v>0</v>
      </c>
      <c r="O1927" s="53">
        <f t="shared" si="279"/>
        <v>1171.51</v>
      </c>
    </row>
    <row r="1928" spans="1:15">
      <c r="A1928" s="48">
        <v>31001254</v>
      </c>
      <c r="B1928" s="48" t="s">
        <v>1951</v>
      </c>
      <c r="C1928" s="49">
        <v>1</v>
      </c>
      <c r="D1928" s="50" t="s">
        <v>959</v>
      </c>
      <c r="E1928" s="51"/>
      <c r="F1928" s="52">
        <v>2</v>
      </c>
      <c r="G1928" s="52">
        <v>7</v>
      </c>
      <c r="H1928" s="52"/>
      <c r="I1928" s="52"/>
      <c r="J1928" s="52"/>
      <c r="K1928" s="53">
        <f t="shared" si="277"/>
        <v>1859.66</v>
      </c>
      <c r="L1928" s="53">
        <f t="shared" si="278"/>
        <v>1859.66</v>
      </c>
      <c r="M1928" s="53">
        <f>IF(E1928&gt;0,ROUND(E1928*UCO!$A$14,2),0)</f>
        <v>0</v>
      </c>
      <c r="N1928" s="53">
        <f>IF(I1928&gt;0,ROUND(I1928*Filme!$B$3,2),0)</f>
        <v>0</v>
      </c>
      <c r="O1928" s="53">
        <f t="shared" si="279"/>
        <v>1859.66</v>
      </c>
    </row>
    <row r="1929" spans="1:15">
      <c r="A1929" s="48">
        <v>31001262</v>
      </c>
      <c r="B1929" s="48" t="s">
        <v>1952</v>
      </c>
      <c r="C1929" s="49">
        <v>1</v>
      </c>
      <c r="D1929" s="50" t="s">
        <v>335</v>
      </c>
      <c r="E1929" s="51"/>
      <c r="F1929" s="52">
        <v>2</v>
      </c>
      <c r="G1929" s="52">
        <v>5</v>
      </c>
      <c r="H1929" s="52"/>
      <c r="I1929" s="52"/>
      <c r="J1929" s="52"/>
      <c r="K1929" s="53">
        <f t="shared" si="277"/>
        <v>991.29</v>
      </c>
      <c r="L1929" s="53">
        <f t="shared" si="278"/>
        <v>991.29</v>
      </c>
      <c r="M1929" s="53">
        <f>IF(E1929&gt;0,ROUND(E1929*UCO!$A$14,2),0)</f>
        <v>0</v>
      </c>
      <c r="N1929" s="53">
        <f>IF(I1929&gt;0,ROUND(I1929*Filme!$B$3,2),0)</f>
        <v>0</v>
      </c>
      <c r="O1929" s="53">
        <f t="shared" si="279"/>
        <v>991.29</v>
      </c>
    </row>
    <row r="1930" spans="1:15">
      <c r="A1930" s="48">
        <v>31001270</v>
      </c>
      <c r="B1930" s="48" t="s">
        <v>1953</v>
      </c>
      <c r="C1930" s="49">
        <v>1</v>
      </c>
      <c r="D1930" s="50" t="s">
        <v>269</v>
      </c>
      <c r="E1930" s="51"/>
      <c r="F1930" s="52">
        <v>2</v>
      </c>
      <c r="G1930" s="52">
        <v>7</v>
      </c>
      <c r="H1930" s="52"/>
      <c r="I1930" s="52"/>
      <c r="J1930" s="52"/>
      <c r="K1930" s="53">
        <f t="shared" si="277"/>
        <v>3645.61</v>
      </c>
      <c r="L1930" s="53">
        <f t="shared" si="278"/>
        <v>3645.61</v>
      </c>
      <c r="M1930" s="53">
        <f>IF(E1930&gt;0,ROUND(E1930*UCO!$A$14,2),0)</f>
        <v>0</v>
      </c>
      <c r="N1930" s="53">
        <f>IF(I1930&gt;0,ROUND(I1930*Filme!$B$3,2),0)</f>
        <v>0</v>
      </c>
      <c r="O1930" s="53">
        <f t="shared" si="279"/>
        <v>3645.61</v>
      </c>
    </row>
    <row r="1931" spans="1:15">
      <c r="A1931" s="48">
        <v>31001289</v>
      </c>
      <c r="B1931" s="48" t="s">
        <v>1954</v>
      </c>
      <c r="C1931" s="49">
        <v>1</v>
      </c>
      <c r="D1931" s="50" t="s">
        <v>269</v>
      </c>
      <c r="E1931" s="51"/>
      <c r="F1931" s="52">
        <v>2</v>
      </c>
      <c r="G1931" s="52">
        <v>7</v>
      </c>
      <c r="H1931" s="52"/>
      <c r="I1931" s="52"/>
      <c r="J1931" s="52"/>
      <c r="K1931" s="53">
        <f t="shared" si="277"/>
        <v>3645.61</v>
      </c>
      <c r="L1931" s="53">
        <f t="shared" si="278"/>
        <v>3645.61</v>
      </c>
      <c r="M1931" s="53">
        <f>IF(E1931&gt;0,ROUND(E1931*UCO!$A$14,2),0)</f>
        <v>0</v>
      </c>
      <c r="N1931" s="53">
        <f>IF(I1931&gt;0,ROUND(I1931*Filme!$B$3,2),0)</f>
        <v>0</v>
      </c>
      <c r="O1931" s="53">
        <f t="shared" si="279"/>
        <v>3645.61</v>
      </c>
    </row>
    <row r="1932" spans="1:15">
      <c r="A1932" s="48">
        <v>31001297</v>
      </c>
      <c r="B1932" s="48" t="s">
        <v>1955</v>
      </c>
      <c r="C1932" s="49">
        <v>1</v>
      </c>
      <c r="D1932" s="50" t="s">
        <v>446</v>
      </c>
      <c r="E1932" s="51"/>
      <c r="F1932" s="52">
        <v>2</v>
      </c>
      <c r="G1932" s="52">
        <v>6</v>
      </c>
      <c r="H1932" s="52"/>
      <c r="I1932" s="52"/>
      <c r="J1932" s="52"/>
      <c r="K1932" s="53">
        <f t="shared" si="277"/>
        <v>1171.51</v>
      </c>
      <c r="L1932" s="53">
        <f t="shared" si="278"/>
        <v>1171.51</v>
      </c>
      <c r="M1932" s="53">
        <f>IF(E1932&gt;0,ROUND(E1932*UCO!$A$14,2),0)</f>
        <v>0</v>
      </c>
      <c r="N1932" s="53">
        <f>IF(I1932&gt;0,ROUND(I1932*Filme!$B$3,2),0)</f>
        <v>0</v>
      </c>
      <c r="O1932" s="53">
        <f t="shared" si="279"/>
        <v>1171.51</v>
      </c>
    </row>
    <row r="1933" spans="1:15">
      <c r="A1933" s="48">
        <v>31001300</v>
      </c>
      <c r="B1933" s="48" t="s">
        <v>1956</v>
      </c>
      <c r="C1933" s="49">
        <v>1</v>
      </c>
      <c r="D1933" s="50" t="s">
        <v>959</v>
      </c>
      <c r="E1933" s="51">
        <v>81.099999999999994</v>
      </c>
      <c r="F1933" s="52">
        <v>2</v>
      </c>
      <c r="G1933" s="52">
        <v>8</v>
      </c>
      <c r="H1933" s="52"/>
      <c r="I1933" s="52"/>
      <c r="J1933" s="52"/>
      <c r="K1933" s="53">
        <f t="shared" si="277"/>
        <v>1859.66</v>
      </c>
      <c r="L1933" s="53">
        <f t="shared" si="278"/>
        <v>1859.66</v>
      </c>
      <c r="M1933" s="53">
        <f>IF(E1933&gt;0,ROUND(E1933*UCO!$A$29,2),0)</f>
        <v>1529.55</v>
      </c>
      <c r="N1933" s="53">
        <f>IF(I1933&gt;0,ROUND(I1933*Filme!$B$3,2),0)</f>
        <v>0</v>
      </c>
      <c r="O1933" s="53">
        <f t="shared" si="279"/>
        <v>3389.21</v>
      </c>
    </row>
    <row r="1934" spans="1:15">
      <c r="A1934" s="48">
        <v>31001319</v>
      </c>
      <c r="B1934" s="48" t="s">
        <v>1957</v>
      </c>
      <c r="C1934" s="49">
        <v>1</v>
      </c>
      <c r="D1934" s="50" t="s">
        <v>257</v>
      </c>
      <c r="E1934" s="51">
        <v>64.88</v>
      </c>
      <c r="F1934" s="52">
        <v>2</v>
      </c>
      <c r="G1934" s="52">
        <v>7</v>
      </c>
      <c r="H1934" s="52"/>
      <c r="I1934" s="52"/>
      <c r="J1934" s="52"/>
      <c r="K1934" s="53">
        <f t="shared" si="277"/>
        <v>1635.2</v>
      </c>
      <c r="L1934" s="53">
        <f t="shared" si="278"/>
        <v>1635.2</v>
      </c>
      <c r="M1934" s="53">
        <f>IF(E1934&gt;0,ROUND(E1934*UCO!$A$29,2),0)</f>
        <v>1223.6400000000001</v>
      </c>
      <c r="N1934" s="53">
        <f>IF(I1934&gt;0,ROUND(I1934*Filme!$B$3,2),0)</f>
        <v>0</v>
      </c>
      <c r="O1934" s="53">
        <f t="shared" si="279"/>
        <v>2858.84</v>
      </c>
    </row>
    <row r="1935" spans="1:15">
      <c r="A1935" s="48">
        <v>31001327</v>
      </c>
      <c r="B1935" s="48" t="s">
        <v>1958</v>
      </c>
      <c r="C1935" s="49">
        <v>1</v>
      </c>
      <c r="D1935" s="50" t="s">
        <v>433</v>
      </c>
      <c r="E1935" s="51">
        <v>50.77</v>
      </c>
      <c r="F1935" s="52">
        <v>2</v>
      </c>
      <c r="G1935" s="52">
        <v>6</v>
      </c>
      <c r="H1935" s="52"/>
      <c r="I1935" s="52"/>
      <c r="J1935" s="52"/>
      <c r="K1935" s="53">
        <f t="shared" si="277"/>
        <v>1269.81</v>
      </c>
      <c r="L1935" s="53">
        <f t="shared" si="278"/>
        <v>1269.81</v>
      </c>
      <c r="M1935" s="53">
        <f>IF(E1935&gt;0,ROUND(E1935*UCO!$A$29,2),0)</f>
        <v>957.52</v>
      </c>
      <c r="N1935" s="53">
        <f>IF(I1935&gt;0,ROUND(I1935*Filme!$B$3,2),0)</f>
        <v>0</v>
      </c>
      <c r="O1935" s="53">
        <f t="shared" si="279"/>
        <v>2227.33</v>
      </c>
    </row>
    <row r="1936" spans="1:15">
      <c r="A1936" s="48">
        <v>31001335</v>
      </c>
      <c r="B1936" s="48" t="s">
        <v>1959</v>
      </c>
      <c r="C1936" s="49">
        <v>1</v>
      </c>
      <c r="D1936" s="50" t="s">
        <v>469</v>
      </c>
      <c r="E1936" s="51">
        <v>56.77</v>
      </c>
      <c r="F1936" s="52">
        <v>2</v>
      </c>
      <c r="G1936" s="52">
        <v>6</v>
      </c>
      <c r="H1936" s="52"/>
      <c r="I1936" s="52"/>
      <c r="J1936" s="52"/>
      <c r="K1936" s="53">
        <f t="shared" si="277"/>
        <v>1491.02</v>
      </c>
      <c r="L1936" s="53">
        <f t="shared" si="278"/>
        <v>1491.02</v>
      </c>
      <c r="M1936" s="53">
        <f>IF(E1936&gt;0,ROUND(E1936*UCO!$A$29,2),0)</f>
        <v>1070.68</v>
      </c>
      <c r="N1936" s="53">
        <f>IF(I1936&gt;0,ROUND(I1936*Filme!$B$3,2),0)</f>
        <v>0</v>
      </c>
      <c r="O1936" s="53">
        <f t="shared" si="279"/>
        <v>2561.6999999999998</v>
      </c>
    </row>
    <row r="1937" spans="1:15">
      <c r="A1937" s="48">
        <v>31001343</v>
      </c>
      <c r="B1937" s="48" t="s">
        <v>1960</v>
      </c>
      <c r="C1937" s="49">
        <v>1</v>
      </c>
      <c r="D1937" s="50" t="s">
        <v>257</v>
      </c>
      <c r="E1937" s="51">
        <v>56.77</v>
      </c>
      <c r="F1937" s="52">
        <v>2</v>
      </c>
      <c r="G1937" s="52">
        <v>5</v>
      </c>
      <c r="H1937" s="52"/>
      <c r="I1937" s="52"/>
      <c r="J1937" s="52"/>
      <c r="K1937" s="53">
        <f t="shared" si="277"/>
        <v>1635.2</v>
      </c>
      <c r="L1937" s="53">
        <f t="shared" si="278"/>
        <v>1635.2</v>
      </c>
      <c r="M1937" s="53">
        <f>IF(E1937&gt;0,ROUND(E1937*UCO!$A$29,2),0)</f>
        <v>1070.68</v>
      </c>
      <c r="N1937" s="53">
        <f>IF(I1937&gt;0,ROUND(I1937*Filme!$B$3,2),0)</f>
        <v>0</v>
      </c>
      <c r="O1937" s="53">
        <f t="shared" si="279"/>
        <v>2705.88</v>
      </c>
    </row>
    <row r="1938" spans="1:15">
      <c r="A1938" s="48">
        <v>31001351</v>
      </c>
      <c r="B1938" s="48" t="s">
        <v>1961</v>
      </c>
      <c r="C1938" s="49">
        <v>1</v>
      </c>
      <c r="D1938" s="50" t="s">
        <v>257</v>
      </c>
      <c r="E1938" s="51">
        <v>56.77</v>
      </c>
      <c r="F1938" s="52">
        <v>2</v>
      </c>
      <c r="G1938" s="52">
        <v>5</v>
      </c>
      <c r="H1938" s="52"/>
      <c r="I1938" s="52"/>
      <c r="J1938" s="52"/>
      <c r="K1938" s="53">
        <f t="shared" si="277"/>
        <v>1635.2</v>
      </c>
      <c r="L1938" s="53">
        <f t="shared" si="278"/>
        <v>1635.2</v>
      </c>
      <c r="M1938" s="53">
        <f>IF(E1938&gt;0,ROUND(E1938*UCO!$A$29,2),0)</f>
        <v>1070.68</v>
      </c>
      <c r="N1938" s="53">
        <f>IF(I1938&gt;0,ROUND(I1938*Filme!$B$3,2),0)</f>
        <v>0</v>
      </c>
      <c r="O1938" s="53">
        <f t="shared" si="279"/>
        <v>2705.88</v>
      </c>
    </row>
    <row r="1939" spans="1:15">
      <c r="A1939" s="48">
        <v>31001360</v>
      </c>
      <c r="B1939" s="48" t="s">
        <v>1962</v>
      </c>
      <c r="C1939" s="49">
        <v>1</v>
      </c>
      <c r="D1939" s="50" t="s">
        <v>486</v>
      </c>
      <c r="E1939" s="51">
        <v>48.66</v>
      </c>
      <c r="F1939" s="52">
        <v>2</v>
      </c>
      <c r="G1939" s="52">
        <v>6</v>
      </c>
      <c r="H1939" s="52"/>
      <c r="I1939" s="52"/>
      <c r="J1939" s="52"/>
      <c r="K1939" s="53">
        <f t="shared" si="277"/>
        <v>1409.1</v>
      </c>
      <c r="L1939" s="53">
        <f t="shared" si="278"/>
        <v>1409.1</v>
      </c>
      <c r="M1939" s="53">
        <f>IF(E1939&gt;0,ROUND(E1939*UCO!$A$29,2),0)</f>
        <v>917.73</v>
      </c>
      <c r="N1939" s="53">
        <f>IF(I1939&gt;0,ROUND(I1939*Filme!$B$3,2),0)</f>
        <v>0</v>
      </c>
      <c r="O1939" s="53">
        <f t="shared" si="279"/>
        <v>2326.83</v>
      </c>
    </row>
    <row r="1940" spans="1:15" ht="34.5" customHeight="1">
      <c r="A1940" s="131" t="s">
        <v>1963</v>
      </c>
      <c r="B1940" s="132"/>
      <c r="C1940" s="132"/>
      <c r="D1940" s="132"/>
      <c r="E1940" s="132"/>
      <c r="F1940" s="132"/>
      <c r="G1940" s="132"/>
      <c r="H1940" s="132"/>
      <c r="I1940" s="132"/>
      <c r="J1940" s="132"/>
      <c r="K1940" s="132"/>
      <c r="L1940" s="132"/>
      <c r="M1940" s="132"/>
      <c r="N1940" s="132"/>
      <c r="O1940" s="132"/>
    </row>
    <row r="1941" spans="1:15">
      <c r="A1941" s="48">
        <v>31002013</v>
      </c>
      <c r="B1941" s="48" t="s">
        <v>1964</v>
      </c>
      <c r="C1941" s="49">
        <v>1</v>
      </c>
      <c r="D1941" s="50" t="s">
        <v>335</v>
      </c>
      <c r="E1941" s="51"/>
      <c r="F1941" s="52">
        <v>2</v>
      </c>
      <c r="G1941" s="52">
        <v>5</v>
      </c>
      <c r="H1941" s="52"/>
      <c r="I1941" s="52"/>
      <c r="J1941" s="52"/>
      <c r="K1941" s="53">
        <f t="shared" ref="K1941:K1977" si="280">VLOOKUP(D1941,Porte2026Geral,24,FALSE)</f>
        <v>991.29</v>
      </c>
      <c r="L1941" s="53">
        <f t="shared" ref="L1941:L1977" si="281">ROUND(C1941*K1941,2)</f>
        <v>991.29</v>
      </c>
      <c r="M1941" s="53">
        <f>IF(E1941&gt;0,ROUND(E1941*UCO!$A$14,2),0)</f>
        <v>0</v>
      </c>
      <c r="N1941" s="53">
        <f>IF(I1941&gt;0,ROUND(I1941*Filme!$B$3,2),0)</f>
        <v>0</v>
      </c>
      <c r="O1941" s="53">
        <f t="shared" ref="O1941:O1977" si="282">ROUND(L1941+M1941+N1941,2)</f>
        <v>991.29</v>
      </c>
    </row>
    <row r="1942" spans="1:15">
      <c r="A1942" s="48">
        <v>31002021</v>
      </c>
      <c r="B1942" s="48" t="s">
        <v>1965</v>
      </c>
      <c r="C1942" s="49">
        <v>1</v>
      </c>
      <c r="D1942" s="50" t="s">
        <v>335</v>
      </c>
      <c r="E1942" s="51"/>
      <c r="F1942" s="52">
        <v>2</v>
      </c>
      <c r="G1942" s="52">
        <v>4</v>
      </c>
      <c r="H1942" s="52"/>
      <c r="I1942" s="52"/>
      <c r="J1942" s="52"/>
      <c r="K1942" s="53">
        <f t="shared" si="280"/>
        <v>991.29</v>
      </c>
      <c r="L1942" s="53">
        <f t="shared" si="281"/>
        <v>991.29</v>
      </c>
      <c r="M1942" s="53">
        <f>IF(E1942&gt;0,ROUND(E1942*UCO!$A$14,2),0)</f>
        <v>0</v>
      </c>
      <c r="N1942" s="53">
        <f>IF(I1942&gt;0,ROUND(I1942*Filme!$B$3,2),0)</f>
        <v>0</v>
      </c>
      <c r="O1942" s="53">
        <f t="shared" si="282"/>
        <v>991.29</v>
      </c>
    </row>
    <row r="1943" spans="1:15">
      <c r="A1943" s="48">
        <v>31002030</v>
      </c>
      <c r="B1943" s="48" t="s">
        <v>1966</v>
      </c>
      <c r="C1943" s="49">
        <v>1</v>
      </c>
      <c r="D1943" s="50" t="s">
        <v>433</v>
      </c>
      <c r="E1943" s="51"/>
      <c r="F1943" s="52">
        <v>2</v>
      </c>
      <c r="G1943" s="52">
        <v>5</v>
      </c>
      <c r="H1943" s="52"/>
      <c r="I1943" s="52"/>
      <c r="J1943" s="52"/>
      <c r="K1943" s="53">
        <f t="shared" si="280"/>
        <v>1269.81</v>
      </c>
      <c r="L1943" s="53">
        <f t="shared" si="281"/>
        <v>1269.81</v>
      </c>
      <c r="M1943" s="53">
        <f>IF(E1943&gt;0,ROUND(E1943*UCO!$A$14,2),0)</f>
        <v>0</v>
      </c>
      <c r="N1943" s="53">
        <f>IF(I1943&gt;0,ROUND(I1943*Filme!$B$3,2),0)</f>
        <v>0</v>
      </c>
      <c r="O1943" s="53">
        <f t="shared" si="282"/>
        <v>1269.81</v>
      </c>
    </row>
    <row r="1944" spans="1:15">
      <c r="A1944" s="48">
        <v>31002048</v>
      </c>
      <c r="B1944" s="48" t="s">
        <v>1967</v>
      </c>
      <c r="C1944" s="49">
        <v>1</v>
      </c>
      <c r="D1944" s="50" t="s">
        <v>339</v>
      </c>
      <c r="E1944" s="51"/>
      <c r="F1944" s="52">
        <v>2</v>
      </c>
      <c r="G1944" s="52">
        <v>6</v>
      </c>
      <c r="H1944" s="52"/>
      <c r="I1944" s="52"/>
      <c r="J1944" s="52"/>
      <c r="K1944" s="53">
        <f t="shared" si="280"/>
        <v>909.36</v>
      </c>
      <c r="L1944" s="53">
        <f t="shared" si="281"/>
        <v>909.36</v>
      </c>
      <c r="M1944" s="53">
        <f>IF(E1944&gt;0,ROUND(E1944*UCO!$A$14,2),0)</f>
        <v>0</v>
      </c>
      <c r="N1944" s="53">
        <f>IF(I1944&gt;0,ROUND(I1944*Filme!$B$3,2),0)</f>
        <v>0</v>
      </c>
      <c r="O1944" s="53">
        <f t="shared" si="282"/>
        <v>909.36</v>
      </c>
    </row>
    <row r="1945" spans="1:15">
      <c r="A1945" s="48">
        <v>31002056</v>
      </c>
      <c r="B1945" s="48" t="s">
        <v>1968</v>
      </c>
      <c r="C1945" s="49">
        <v>1</v>
      </c>
      <c r="D1945" s="50" t="s">
        <v>333</v>
      </c>
      <c r="E1945" s="51"/>
      <c r="F1945" s="52">
        <v>1</v>
      </c>
      <c r="G1945" s="52">
        <v>3</v>
      </c>
      <c r="H1945" s="52"/>
      <c r="I1945" s="52"/>
      <c r="J1945" s="52"/>
      <c r="K1945" s="53">
        <f t="shared" si="280"/>
        <v>417.82</v>
      </c>
      <c r="L1945" s="53">
        <f t="shared" si="281"/>
        <v>417.82</v>
      </c>
      <c r="M1945" s="53">
        <f>IF(E1945&gt;0,ROUND(E1945*UCO!$A$14,2),0)</f>
        <v>0</v>
      </c>
      <c r="N1945" s="53">
        <f>IF(I1945&gt;0,ROUND(I1945*Filme!$B$3,2),0)</f>
        <v>0</v>
      </c>
      <c r="O1945" s="53">
        <f t="shared" si="282"/>
        <v>417.82</v>
      </c>
    </row>
    <row r="1946" spans="1:15">
      <c r="A1946" s="48">
        <v>31002064</v>
      </c>
      <c r="B1946" s="48" t="s">
        <v>1969</v>
      </c>
      <c r="C1946" s="49">
        <v>1</v>
      </c>
      <c r="D1946" s="50" t="s">
        <v>433</v>
      </c>
      <c r="E1946" s="51"/>
      <c r="F1946" s="52">
        <v>2</v>
      </c>
      <c r="G1946" s="52">
        <v>5</v>
      </c>
      <c r="H1946" s="52"/>
      <c r="I1946" s="52"/>
      <c r="J1946" s="52"/>
      <c r="K1946" s="53">
        <f t="shared" si="280"/>
        <v>1269.81</v>
      </c>
      <c r="L1946" s="53">
        <f t="shared" si="281"/>
        <v>1269.81</v>
      </c>
      <c r="M1946" s="53">
        <f>IF(E1946&gt;0,ROUND(E1946*UCO!$A$14,2),0)</f>
        <v>0</v>
      </c>
      <c r="N1946" s="53">
        <f>IF(I1946&gt;0,ROUND(I1946*Filme!$B$3,2),0)</f>
        <v>0</v>
      </c>
      <c r="O1946" s="53">
        <f t="shared" si="282"/>
        <v>1269.81</v>
      </c>
    </row>
    <row r="1947" spans="1:15">
      <c r="A1947" s="48">
        <v>31002072</v>
      </c>
      <c r="B1947" s="48" t="s">
        <v>1970</v>
      </c>
      <c r="C1947" s="49">
        <v>1</v>
      </c>
      <c r="D1947" s="50" t="s">
        <v>339</v>
      </c>
      <c r="E1947" s="51"/>
      <c r="F1947" s="52">
        <v>2</v>
      </c>
      <c r="G1947" s="52">
        <v>5</v>
      </c>
      <c r="H1947" s="52"/>
      <c r="I1947" s="52"/>
      <c r="J1947" s="52"/>
      <c r="K1947" s="53">
        <f t="shared" si="280"/>
        <v>909.36</v>
      </c>
      <c r="L1947" s="53">
        <f t="shared" si="281"/>
        <v>909.36</v>
      </c>
      <c r="M1947" s="53">
        <f>IF(E1947&gt;0,ROUND(E1947*UCO!$A$14,2),0)</f>
        <v>0</v>
      </c>
      <c r="N1947" s="53">
        <f>IF(I1947&gt;0,ROUND(I1947*Filme!$B$3,2),0)</f>
        <v>0</v>
      </c>
      <c r="O1947" s="53">
        <f t="shared" si="282"/>
        <v>909.36</v>
      </c>
    </row>
    <row r="1948" spans="1:15">
      <c r="A1948" s="48">
        <v>31002080</v>
      </c>
      <c r="B1948" s="48" t="s">
        <v>1971</v>
      </c>
      <c r="C1948" s="49">
        <v>1</v>
      </c>
      <c r="D1948" s="50" t="s">
        <v>339</v>
      </c>
      <c r="E1948" s="51"/>
      <c r="F1948" s="52">
        <v>2</v>
      </c>
      <c r="G1948" s="52">
        <v>4</v>
      </c>
      <c r="H1948" s="52"/>
      <c r="I1948" s="52"/>
      <c r="J1948" s="52"/>
      <c r="K1948" s="53">
        <f t="shared" si="280"/>
        <v>909.36</v>
      </c>
      <c r="L1948" s="53">
        <f t="shared" si="281"/>
        <v>909.36</v>
      </c>
      <c r="M1948" s="53">
        <f>IF(E1948&gt;0,ROUND(E1948*UCO!$A$14,2),0)</f>
        <v>0</v>
      </c>
      <c r="N1948" s="53">
        <f>IF(I1948&gt;0,ROUND(I1948*Filme!$B$3,2),0)</f>
        <v>0</v>
      </c>
      <c r="O1948" s="53">
        <f t="shared" si="282"/>
        <v>909.36</v>
      </c>
    </row>
    <row r="1949" spans="1:15">
      <c r="A1949" s="48">
        <v>31002099</v>
      </c>
      <c r="B1949" s="48" t="s">
        <v>1972</v>
      </c>
      <c r="C1949" s="49">
        <v>1</v>
      </c>
      <c r="D1949" s="50" t="s">
        <v>469</v>
      </c>
      <c r="E1949" s="51"/>
      <c r="F1949" s="52">
        <v>2</v>
      </c>
      <c r="G1949" s="52">
        <v>6</v>
      </c>
      <c r="H1949" s="52"/>
      <c r="I1949" s="52"/>
      <c r="J1949" s="52"/>
      <c r="K1949" s="53">
        <f t="shared" si="280"/>
        <v>1491.02</v>
      </c>
      <c r="L1949" s="53">
        <f t="shared" si="281"/>
        <v>1491.02</v>
      </c>
      <c r="M1949" s="53">
        <f>IF(E1949&gt;0,ROUND(E1949*UCO!$A$14,2),0)</f>
        <v>0</v>
      </c>
      <c r="N1949" s="53">
        <f>IF(I1949&gt;0,ROUND(I1949*Filme!$B$3,2),0)</f>
        <v>0</v>
      </c>
      <c r="O1949" s="53">
        <f t="shared" si="282"/>
        <v>1491.02</v>
      </c>
    </row>
    <row r="1950" spans="1:15">
      <c r="A1950" s="48">
        <v>31002102</v>
      </c>
      <c r="B1950" s="48" t="s">
        <v>1973</v>
      </c>
      <c r="C1950" s="49">
        <v>1</v>
      </c>
      <c r="D1950" s="50" t="s">
        <v>433</v>
      </c>
      <c r="E1950" s="51"/>
      <c r="F1950" s="52">
        <v>2</v>
      </c>
      <c r="G1950" s="52">
        <v>6</v>
      </c>
      <c r="H1950" s="52"/>
      <c r="I1950" s="52"/>
      <c r="J1950" s="52"/>
      <c r="K1950" s="53">
        <f t="shared" si="280"/>
        <v>1269.81</v>
      </c>
      <c r="L1950" s="53">
        <f t="shared" si="281"/>
        <v>1269.81</v>
      </c>
      <c r="M1950" s="53">
        <f>IF(E1950&gt;0,ROUND(E1950*UCO!$A$14,2),0)</f>
        <v>0</v>
      </c>
      <c r="N1950" s="53">
        <f>IF(I1950&gt;0,ROUND(I1950*Filme!$B$3,2),0)</f>
        <v>0</v>
      </c>
      <c r="O1950" s="53">
        <f t="shared" si="282"/>
        <v>1269.81</v>
      </c>
    </row>
    <row r="1951" spans="1:15">
      <c r="A1951" s="48">
        <v>31002110</v>
      </c>
      <c r="B1951" s="48" t="s">
        <v>1974</v>
      </c>
      <c r="C1951" s="49">
        <v>1</v>
      </c>
      <c r="D1951" s="50" t="s">
        <v>469</v>
      </c>
      <c r="E1951" s="51"/>
      <c r="F1951" s="52">
        <v>2</v>
      </c>
      <c r="G1951" s="52">
        <v>6</v>
      </c>
      <c r="H1951" s="52"/>
      <c r="I1951" s="52"/>
      <c r="J1951" s="52"/>
      <c r="K1951" s="53">
        <f t="shared" si="280"/>
        <v>1491.02</v>
      </c>
      <c r="L1951" s="53">
        <f t="shared" si="281"/>
        <v>1491.02</v>
      </c>
      <c r="M1951" s="53">
        <f>IF(E1951&gt;0,ROUND(E1951*UCO!$A$14,2),0)</f>
        <v>0</v>
      </c>
      <c r="N1951" s="53">
        <f>IF(I1951&gt;0,ROUND(I1951*Filme!$B$3,2),0)</f>
        <v>0</v>
      </c>
      <c r="O1951" s="53">
        <f t="shared" si="282"/>
        <v>1491.02</v>
      </c>
    </row>
    <row r="1952" spans="1:15">
      <c r="A1952" s="48">
        <v>31002129</v>
      </c>
      <c r="B1952" s="48" t="s">
        <v>1975</v>
      </c>
      <c r="C1952" s="49">
        <v>1</v>
      </c>
      <c r="D1952" s="50" t="s">
        <v>433</v>
      </c>
      <c r="E1952" s="51"/>
      <c r="F1952" s="52">
        <v>2</v>
      </c>
      <c r="G1952" s="52">
        <v>6</v>
      </c>
      <c r="H1952" s="52"/>
      <c r="I1952" s="52"/>
      <c r="J1952" s="52"/>
      <c r="K1952" s="53">
        <f t="shared" si="280"/>
        <v>1269.81</v>
      </c>
      <c r="L1952" s="53">
        <f t="shared" si="281"/>
        <v>1269.81</v>
      </c>
      <c r="M1952" s="53">
        <f>IF(E1952&gt;0,ROUND(E1952*UCO!$A$14,2),0)</f>
        <v>0</v>
      </c>
      <c r="N1952" s="53">
        <f>IF(I1952&gt;0,ROUND(I1952*Filme!$B$3,2),0)</f>
        <v>0</v>
      </c>
      <c r="O1952" s="53">
        <f t="shared" si="282"/>
        <v>1269.81</v>
      </c>
    </row>
    <row r="1953" spans="1:15">
      <c r="A1953" s="48">
        <v>31002137</v>
      </c>
      <c r="B1953" s="48" t="s">
        <v>1976</v>
      </c>
      <c r="C1953" s="49">
        <v>1</v>
      </c>
      <c r="D1953" s="50" t="s">
        <v>291</v>
      </c>
      <c r="E1953" s="51"/>
      <c r="F1953" s="52">
        <v>2</v>
      </c>
      <c r="G1953" s="52">
        <v>3</v>
      </c>
      <c r="H1953" s="52"/>
      <c r="I1953" s="52"/>
      <c r="J1953" s="52"/>
      <c r="K1953" s="53">
        <f t="shared" si="280"/>
        <v>709.46</v>
      </c>
      <c r="L1953" s="53">
        <f t="shared" si="281"/>
        <v>709.46</v>
      </c>
      <c r="M1953" s="53">
        <f>IF(E1953&gt;0,ROUND(E1953*UCO!$A$14,2),0)</f>
        <v>0</v>
      </c>
      <c r="N1953" s="53">
        <f>IF(I1953&gt;0,ROUND(I1953*Filme!$B$3,2),0)</f>
        <v>0</v>
      </c>
      <c r="O1953" s="53">
        <f t="shared" si="282"/>
        <v>709.46</v>
      </c>
    </row>
    <row r="1954" spans="1:15">
      <c r="A1954" s="48">
        <v>31002145</v>
      </c>
      <c r="B1954" s="48" t="s">
        <v>1977</v>
      </c>
      <c r="C1954" s="49">
        <v>1</v>
      </c>
      <c r="D1954" s="50" t="s">
        <v>333</v>
      </c>
      <c r="E1954" s="51"/>
      <c r="F1954" s="52">
        <v>1</v>
      </c>
      <c r="G1954" s="52">
        <v>3</v>
      </c>
      <c r="H1954" s="52"/>
      <c r="I1954" s="52"/>
      <c r="J1954" s="52"/>
      <c r="K1954" s="53">
        <f t="shared" si="280"/>
        <v>417.82</v>
      </c>
      <c r="L1954" s="53">
        <f t="shared" si="281"/>
        <v>417.82</v>
      </c>
      <c r="M1954" s="53">
        <f>IF(E1954&gt;0,ROUND(E1954*UCO!$A$14,2),0)</f>
        <v>0</v>
      </c>
      <c r="N1954" s="53">
        <f>IF(I1954&gt;0,ROUND(I1954*Filme!$B$3,2),0)</f>
        <v>0</v>
      </c>
      <c r="O1954" s="53">
        <f t="shared" si="282"/>
        <v>417.82</v>
      </c>
    </row>
    <row r="1955" spans="1:15">
      <c r="A1955" s="48">
        <v>31002153</v>
      </c>
      <c r="B1955" s="48" t="s">
        <v>1978</v>
      </c>
      <c r="C1955" s="49">
        <v>1</v>
      </c>
      <c r="D1955" s="50" t="s">
        <v>486</v>
      </c>
      <c r="E1955" s="51"/>
      <c r="F1955" s="52">
        <v>2</v>
      </c>
      <c r="G1955" s="52">
        <v>5</v>
      </c>
      <c r="H1955" s="52"/>
      <c r="I1955" s="52"/>
      <c r="J1955" s="52"/>
      <c r="K1955" s="53">
        <f t="shared" si="280"/>
        <v>1409.1</v>
      </c>
      <c r="L1955" s="53">
        <f t="shared" si="281"/>
        <v>1409.1</v>
      </c>
      <c r="M1955" s="53">
        <f>IF(E1955&gt;0,ROUND(E1955*UCO!$A$14,2),0)</f>
        <v>0</v>
      </c>
      <c r="N1955" s="53">
        <f>IF(I1955&gt;0,ROUND(I1955*Filme!$B$3,2),0)</f>
        <v>0</v>
      </c>
      <c r="O1955" s="53">
        <f t="shared" si="282"/>
        <v>1409.1</v>
      </c>
    </row>
    <row r="1956" spans="1:15">
      <c r="A1956" s="48">
        <v>31002161</v>
      </c>
      <c r="B1956" s="48" t="s">
        <v>1979</v>
      </c>
      <c r="C1956" s="49">
        <v>1</v>
      </c>
      <c r="D1956" s="50" t="s">
        <v>382</v>
      </c>
      <c r="E1956" s="51"/>
      <c r="F1956" s="52">
        <v>2</v>
      </c>
      <c r="G1956" s="52">
        <v>4</v>
      </c>
      <c r="H1956" s="52"/>
      <c r="I1956" s="52"/>
      <c r="J1956" s="52"/>
      <c r="K1956" s="53">
        <f t="shared" si="280"/>
        <v>766.81</v>
      </c>
      <c r="L1956" s="53">
        <f t="shared" si="281"/>
        <v>766.81</v>
      </c>
      <c r="M1956" s="53">
        <f>IF(E1956&gt;0,ROUND(E1956*UCO!$A$14,2),0)</f>
        <v>0</v>
      </c>
      <c r="N1956" s="53">
        <f>IF(I1956&gt;0,ROUND(I1956*Filme!$B$3,2),0)</f>
        <v>0</v>
      </c>
      <c r="O1956" s="53">
        <f t="shared" si="282"/>
        <v>766.81</v>
      </c>
    </row>
    <row r="1957" spans="1:15">
      <c r="A1957" s="48">
        <v>31002170</v>
      </c>
      <c r="B1957" s="48" t="s">
        <v>1980</v>
      </c>
      <c r="C1957" s="49">
        <v>1</v>
      </c>
      <c r="D1957" s="50" t="s">
        <v>333</v>
      </c>
      <c r="E1957" s="51"/>
      <c r="F1957" s="52">
        <v>1</v>
      </c>
      <c r="G1957" s="52">
        <v>3</v>
      </c>
      <c r="H1957" s="52"/>
      <c r="I1957" s="52"/>
      <c r="J1957" s="52"/>
      <c r="K1957" s="53">
        <f t="shared" si="280"/>
        <v>417.82</v>
      </c>
      <c r="L1957" s="53">
        <f t="shared" si="281"/>
        <v>417.82</v>
      </c>
      <c r="M1957" s="53">
        <f>IF(E1957&gt;0,ROUND(E1957*UCO!$A$14,2),0)</f>
        <v>0</v>
      </c>
      <c r="N1957" s="53">
        <f>IF(I1957&gt;0,ROUND(I1957*Filme!$B$3,2),0)</f>
        <v>0</v>
      </c>
      <c r="O1957" s="53">
        <f t="shared" si="282"/>
        <v>417.82</v>
      </c>
    </row>
    <row r="1958" spans="1:15">
      <c r="A1958" s="48">
        <v>31002188</v>
      </c>
      <c r="B1958" s="48" t="s">
        <v>1981</v>
      </c>
      <c r="C1958" s="49">
        <v>1</v>
      </c>
      <c r="D1958" s="50" t="s">
        <v>305</v>
      </c>
      <c r="E1958" s="51"/>
      <c r="F1958" s="52">
        <v>1</v>
      </c>
      <c r="G1958" s="52">
        <v>4</v>
      </c>
      <c r="H1958" s="52"/>
      <c r="I1958" s="52"/>
      <c r="J1958" s="52"/>
      <c r="K1958" s="53">
        <f t="shared" si="280"/>
        <v>802.86</v>
      </c>
      <c r="L1958" s="53">
        <f t="shared" si="281"/>
        <v>802.86</v>
      </c>
      <c r="M1958" s="53">
        <f>IF(E1958&gt;0,ROUND(E1958*UCO!$A$14,2),0)</f>
        <v>0</v>
      </c>
      <c r="N1958" s="53">
        <f>IF(I1958&gt;0,ROUND(I1958*Filme!$B$3,2),0)</f>
        <v>0</v>
      </c>
      <c r="O1958" s="53">
        <f t="shared" si="282"/>
        <v>802.86</v>
      </c>
    </row>
    <row r="1959" spans="1:15">
      <c r="A1959" s="48">
        <v>31002196</v>
      </c>
      <c r="B1959" s="48" t="s">
        <v>1982</v>
      </c>
      <c r="C1959" s="49">
        <v>1</v>
      </c>
      <c r="D1959" s="50" t="s">
        <v>291</v>
      </c>
      <c r="E1959" s="51"/>
      <c r="F1959" s="52">
        <v>1</v>
      </c>
      <c r="G1959" s="52">
        <v>3</v>
      </c>
      <c r="H1959" s="52"/>
      <c r="I1959" s="52"/>
      <c r="J1959" s="52"/>
      <c r="K1959" s="53">
        <f t="shared" si="280"/>
        <v>709.46</v>
      </c>
      <c r="L1959" s="53">
        <f t="shared" si="281"/>
        <v>709.46</v>
      </c>
      <c r="M1959" s="53">
        <f>IF(E1959&gt;0,ROUND(E1959*UCO!$A$14,2),0)</f>
        <v>0</v>
      </c>
      <c r="N1959" s="53">
        <f>IF(I1959&gt;0,ROUND(I1959*Filme!$B$3,2),0)</f>
        <v>0</v>
      </c>
      <c r="O1959" s="53">
        <f t="shared" si="282"/>
        <v>709.46</v>
      </c>
    </row>
    <row r="1960" spans="1:15">
      <c r="A1960" s="48">
        <v>31002218</v>
      </c>
      <c r="B1960" s="48" t="s">
        <v>1983</v>
      </c>
      <c r="C1960" s="49">
        <v>1</v>
      </c>
      <c r="D1960" s="50" t="s">
        <v>486</v>
      </c>
      <c r="E1960" s="51"/>
      <c r="F1960" s="52">
        <v>2</v>
      </c>
      <c r="G1960" s="52">
        <v>7</v>
      </c>
      <c r="H1960" s="52"/>
      <c r="I1960" s="52"/>
      <c r="J1960" s="52"/>
      <c r="K1960" s="53">
        <f t="shared" si="280"/>
        <v>1409.1</v>
      </c>
      <c r="L1960" s="53">
        <f t="shared" si="281"/>
        <v>1409.1</v>
      </c>
      <c r="M1960" s="53">
        <f>IF(E1960&gt;0,ROUND(E1960*UCO!$A$14,2),0)</f>
        <v>0</v>
      </c>
      <c r="N1960" s="53">
        <f>IF(I1960&gt;0,ROUND(I1960*Filme!$B$3,2),0)</f>
        <v>0</v>
      </c>
      <c r="O1960" s="53">
        <f t="shared" si="282"/>
        <v>1409.1</v>
      </c>
    </row>
    <row r="1961" spans="1:15">
      <c r="A1961" s="48">
        <v>31002242</v>
      </c>
      <c r="B1961" s="48" t="s">
        <v>1984</v>
      </c>
      <c r="C1961" s="49">
        <v>1</v>
      </c>
      <c r="D1961" s="50" t="s">
        <v>331</v>
      </c>
      <c r="E1961" s="51"/>
      <c r="F1961" s="52">
        <v>2</v>
      </c>
      <c r="G1961" s="52">
        <v>5</v>
      </c>
      <c r="H1961" s="52"/>
      <c r="I1961" s="52"/>
      <c r="J1961" s="52"/>
      <c r="K1961" s="53">
        <f t="shared" si="280"/>
        <v>1091.25</v>
      </c>
      <c r="L1961" s="53">
        <f t="shared" si="281"/>
        <v>1091.25</v>
      </c>
      <c r="M1961" s="53">
        <f>IF(E1961&gt;0,ROUND(E1961*UCO!$A$14,2),0)</f>
        <v>0</v>
      </c>
      <c r="N1961" s="53">
        <f>IF(I1961&gt;0,ROUND(I1961*Filme!$B$3,2),0)</f>
        <v>0</v>
      </c>
      <c r="O1961" s="53">
        <f t="shared" si="282"/>
        <v>1091.25</v>
      </c>
    </row>
    <row r="1962" spans="1:15">
      <c r="A1962" s="48">
        <v>31002250</v>
      </c>
      <c r="B1962" s="48" t="s">
        <v>1985</v>
      </c>
      <c r="C1962" s="49">
        <v>1</v>
      </c>
      <c r="D1962" s="50" t="s">
        <v>305</v>
      </c>
      <c r="E1962" s="51"/>
      <c r="F1962" s="52">
        <v>2</v>
      </c>
      <c r="G1962" s="52">
        <v>3</v>
      </c>
      <c r="H1962" s="52"/>
      <c r="I1962" s="52"/>
      <c r="J1962" s="52"/>
      <c r="K1962" s="53">
        <f t="shared" si="280"/>
        <v>802.86</v>
      </c>
      <c r="L1962" s="53">
        <f t="shared" si="281"/>
        <v>802.86</v>
      </c>
      <c r="M1962" s="53">
        <f>IF(E1962&gt;0,ROUND(E1962*UCO!$A$14,2),0)</f>
        <v>0</v>
      </c>
      <c r="N1962" s="53">
        <f>IF(I1962&gt;0,ROUND(I1962*Filme!$B$3,2),0)</f>
        <v>0</v>
      </c>
      <c r="O1962" s="53">
        <f t="shared" si="282"/>
        <v>802.86</v>
      </c>
    </row>
    <row r="1963" spans="1:15">
      <c r="A1963" s="48">
        <v>31002269</v>
      </c>
      <c r="B1963" s="48" t="s">
        <v>1986</v>
      </c>
      <c r="C1963" s="49">
        <v>1</v>
      </c>
      <c r="D1963" s="50" t="s">
        <v>305</v>
      </c>
      <c r="E1963" s="51"/>
      <c r="F1963" s="52">
        <v>2</v>
      </c>
      <c r="G1963" s="52">
        <v>5</v>
      </c>
      <c r="H1963" s="52"/>
      <c r="I1963" s="52"/>
      <c r="J1963" s="52"/>
      <c r="K1963" s="53">
        <f t="shared" si="280"/>
        <v>802.86</v>
      </c>
      <c r="L1963" s="53">
        <f t="shared" si="281"/>
        <v>802.86</v>
      </c>
      <c r="M1963" s="53">
        <f>IF(E1963&gt;0,ROUND(E1963*UCO!$A$14,2),0)</f>
        <v>0</v>
      </c>
      <c r="N1963" s="53">
        <f>IF(I1963&gt;0,ROUND(I1963*Filme!$B$3,2),0)</f>
        <v>0</v>
      </c>
      <c r="O1963" s="53">
        <f t="shared" si="282"/>
        <v>802.86</v>
      </c>
    </row>
    <row r="1964" spans="1:15">
      <c r="A1964" s="48">
        <v>31002277</v>
      </c>
      <c r="B1964" s="48" t="s">
        <v>1987</v>
      </c>
      <c r="C1964" s="49">
        <v>1</v>
      </c>
      <c r="D1964" s="50" t="s">
        <v>305</v>
      </c>
      <c r="E1964" s="51"/>
      <c r="F1964" s="52">
        <v>2</v>
      </c>
      <c r="G1964" s="52">
        <v>4</v>
      </c>
      <c r="H1964" s="52"/>
      <c r="I1964" s="52"/>
      <c r="J1964" s="52"/>
      <c r="K1964" s="53">
        <f t="shared" si="280"/>
        <v>802.86</v>
      </c>
      <c r="L1964" s="53">
        <f t="shared" si="281"/>
        <v>802.86</v>
      </c>
      <c r="M1964" s="53">
        <f>IF(E1964&gt;0,ROUND(E1964*UCO!$A$14,2),0)</f>
        <v>0</v>
      </c>
      <c r="N1964" s="53">
        <f>IF(I1964&gt;0,ROUND(I1964*Filme!$B$3,2),0)</f>
        <v>0</v>
      </c>
      <c r="O1964" s="53">
        <f t="shared" si="282"/>
        <v>802.86</v>
      </c>
    </row>
    <row r="1965" spans="1:15">
      <c r="A1965" s="48">
        <v>31002285</v>
      </c>
      <c r="B1965" s="48" t="s">
        <v>1988</v>
      </c>
      <c r="C1965" s="49">
        <v>1</v>
      </c>
      <c r="D1965" s="50" t="s">
        <v>486</v>
      </c>
      <c r="E1965" s="51">
        <v>48.66</v>
      </c>
      <c r="F1965" s="52">
        <v>2</v>
      </c>
      <c r="G1965" s="52">
        <v>6</v>
      </c>
      <c r="H1965" s="52"/>
      <c r="I1965" s="52"/>
      <c r="J1965" s="52"/>
      <c r="K1965" s="53">
        <f t="shared" si="280"/>
        <v>1409.1</v>
      </c>
      <c r="L1965" s="53">
        <f t="shared" si="281"/>
        <v>1409.1</v>
      </c>
      <c r="M1965" s="53">
        <f>IF(E1965&gt;0,ROUND(E1965*UCO!$A$29,2),0)</f>
        <v>917.73</v>
      </c>
      <c r="N1965" s="53">
        <f>IF(I1965&gt;0,ROUND(I1965*Filme!$B$3,2),0)</f>
        <v>0</v>
      </c>
      <c r="O1965" s="53">
        <f t="shared" si="282"/>
        <v>2326.83</v>
      </c>
    </row>
    <row r="1966" spans="1:15">
      <c r="A1966" s="48">
        <v>31002293</v>
      </c>
      <c r="B1966" s="48" t="s">
        <v>1989</v>
      </c>
      <c r="C1966" s="49">
        <v>1</v>
      </c>
      <c r="D1966" s="50" t="s">
        <v>486</v>
      </c>
      <c r="E1966" s="51">
        <v>48.66</v>
      </c>
      <c r="F1966" s="52">
        <v>2</v>
      </c>
      <c r="G1966" s="52">
        <v>5</v>
      </c>
      <c r="H1966" s="52"/>
      <c r="I1966" s="52"/>
      <c r="J1966" s="52"/>
      <c r="K1966" s="53">
        <f t="shared" si="280"/>
        <v>1409.1</v>
      </c>
      <c r="L1966" s="53">
        <f t="shared" si="281"/>
        <v>1409.1</v>
      </c>
      <c r="M1966" s="53">
        <f>IF(E1966&gt;0,ROUND(E1966*UCO!$A$29,2),0)</f>
        <v>917.73</v>
      </c>
      <c r="N1966" s="53">
        <f>IF(I1966&gt;0,ROUND(I1966*Filme!$B$3,2),0)</f>
        <v>0</v>
      </c>
      <c r="O1966" s="53">
        <f t="shared" si="282"/>
        <v>2326.83</v>
      </c>
    </row>
    <row r="1967" spans="1:15">
      <c r="A1967" s="48">
        <v>31002307</v>
      </c>
      <c r="B1967" s="48" t="s">
        <v>1990</v>
      </c>
      <c r="C1967" s="49">
        <v>1</v>
      </c>
      <c r="D1967" s="50" t="s">
        <v>488</v>
      </c>
      <c r="E1967" s="51">
        <v>64.88</v>
      </c>
      <c r="F1967" s="52">
        <v>2</v>
      </c>
      <c r="G1967" s="52">
        <v>6</v>
      </c>
      <c r="H1967" s="52"/>
      <c r="I1967" s="52"/>
      <c r="J1967" s="52"/>
      <c r="K1967" s="53">
        <f t="shared" si="280"/>
        <v>1998.93</v>
      </c>
      <c r="L1967" s="53">
        <f t="shared" si="281"/>
        <v>1998.93</v>
      </c>
      <c r="M1967" s="53">
        <f>IF(E1967&gt;0,ROUND(E1967*UCO!$A$29,2),0)</f>
        <v>1223.6400000000001</v>
      </c>
      <c r="N1967" s="53">
        <f>IF(I1967&gt;0,ROUND(I1967*Filme!$B$3,2),0)</f>
        <v>0</v>
      </c>
      <c r="O1967" s="53">
        <f t="shared" si="282"/>
        <v>3222.57</v>
      </c>
    </row>
    <row r="1968" spans="1:15">
      <c r="A1968" s="48">
        <v>31002315</v>
      </c>
      <c r="B1968" s="48" t="s">
        <v>1991</v>
      </c>
      <c r="C1968" s="49">
        <v>1</v>
      </c>
      <c r="D1968" s="50" t="s">
        <v>433</v>
      </c>
      <c r="E1968" s="51">
        <v>48.66</v>
      </c>
      <c r="F1968" s="52">
        <v>2</v>
      </c>
      <c r="G1968" s="52">
        <v>6</v>
      </c>
      <c r="H1968" s="52"/>
      <c r="I1968" s="52"/>
      <c r="J1968" s="52"/>
      <c r="K1968" s="53">
        <f t="shared" si="280"/>
        <v>1269.81</v>
      </c>
      <c r="L1968" s="53">
        <f t="shared" si="281"/>
        <v>1269.81</v>
      </c>
      <c r="M1968" s="53">
        <f>IF(E1968&gt;0,ROUND(E1968*UCO!$A$29,2),0)</f>
        <v>917.73</v>
      </c>
      <c r="N1968" s="53">
        <f>IF(I1968&gt;0,ROUND(I1968*Filme!$B$3,2),0)</f>
        <v>0</v>
      </c>
      <c r="O1968" s="53">
        <f t="shared" si="282"/>
        <v>2187.54</v>
      </c>
    </row>
    <row r="1969" spans="1:15">
      <c r="A1969" s="48">
        <v>31002323</v>
      </c>
      <c r="B1969" s="48" t="s">
        <v>1992</v>
      </c>
      <c r="C1969" s="49">
        <v>1</v>
      </c>
      <c r="D1969" s="50" t="s">
        <v>433</v>
      </c>
      <c r="E1969" s="51">
        <v>48.66</v>
      </c>
      <c r="F1969" s="52">
        <v>2</v>
      </c>
      <c r="G1969" s="52">
        <v>5</v>
      </c>
      <c r="H1969" s="52"/>
      <c r="I1969" s="52"/>
      <c r="J1969" s="52"/>
      <c r="K1969" s="53">
        <f t="shared" si="280"/>
        <v>1269.81</v>
      </c>
      <c r="L1969" s="53">
        <f t="shared" si="281"/>
        <v>1269.81</v>
      </c>
      <c r="M1969" s="53">
        <f>IF(E1969&gt;0,ROUND(E1969*UCO!$A$29,2),0)</f>
        <v>917.73</v>
      </c>
      <c r="N1969" s="53">
        <f>IF(I1969&gt;0,ROUND(I1969*Filme!$B$3,2),0)</f>
        <v>0</v>
      </c>
      <c r="O1969" s="53">
        <f t="shared" si="282"/>
        <v>2187.54</v>
      </c>
    </row>
    <row r="1970" spans="1:15">
      <c r="A1970" s="48">
        <v>31002331</v>
      </c>
      <c r="B1970" s="48" t="s">
        <v>1993</v>
      </c>
      <c r="C1970" s="49">
        <v>1</v>
      </c>
      <c r="D1970" s="50" t="s">
        <v>488</v>
      </c>
      <c r="E1970" s="51">
        <v>64.88</v>
      </c>
      <c r="F1970" s="52">
        <v>2</v>
      </c>
      <c r="G1970" s="52">
        <v>7</v>
      </c>
      <c r="H1970" s="52"/>
      <c r="I1970" s="52"/>
      <c r="J1970" s="52"/>
      <c r="K1970" s="53">
        <f t="shared" si="280"/>
        <v>1998.93</v>
      </c>
      <c r="L1970" s="53">
        <f t="shared" si="281"/>
        <v>1998.93</v>
      </c>
      <c r="M1970" s="53">
        <f>IF(E1970&gt;0,ROUND(E1970*UCO!$A$29,2),0)</f>
        <v>1223.6400000000001</v>
      </c>
      <c r="N1970" s="53">
        <f>IF(I1970&gt;0,ROUND(I1970*Filme!$B$3,2),0)</f>
        <v>0</v>
      </c>
      <c r="O1970" s="53">
        <f t="shared" si="282"/>
        <v>3222.57</v>
      </c>
    </row>
    <row r="1971" spans="1:15">
      <c r="A1971" s="48">
        <v>31002340</v>
      </c>
      <c r="B1971" s="48" t="s">
        <v>1994</v>
      </c>
      <c r="C1971" s="49">
        <v>1</v>
      </c>
      <c r="D1971" s="50" t="s">
        <v>959</v>
      </c>
      <c r="E1971" s="51">
        <v>64.88</v>
      </c>
      <c r="F1971" s="52">
        <v>2</v>
      </c>
      <c r="G1971" s="52">
        <v>7</v>
      </c>
      <c r="H1971" s="52"/>
      <c r="I1971" s="52"/>
      <c r="J1971" s="52"/>
      <c r="K1971" s="53">
        <f t="shared" si="280"/>
        <v>1859.66</v>
      </c>
      <c r="L1971" s="53">
        <f t="shared" si="281"/>
        <v>1859.66</v>
      </c>
      <c r="M1971" s="53">
        <f>IF(E1971&gt;0,ROUND(E1971*UCO!$A$29,2),0)</f>
        <v>1223.6400000000001</v>
      </c>
      <c r="N1971" s="53">
        <f>IF(I1971&gt;0,ROUND(I1971*Filme!$B$3,2),0)</f>
        <v>0</v>
      </c>
      <c r="O1971" s="53">
        <f t="shared" si="282"/>
        <v>3083.3</v>
      </c>
    </row>
    <row r="1972" spans="1:15">
      <c r="A1972" s="48">
        <v>31002358</v>
      </c>
      <c r="B1972" s="48" t="s">
        <v>1995</v>
      </c>
      <c r="C1972" s="49">
        <v>1</v>
      </c>
      <c r="D1972" s="50" t="s">
        <v>339</v>
      </c>
      <c r="E1972" s="51">
        <v>44.61</v>
      </c>
      <c r="F1972" s="52">
        <v>2</v>
      </c>
      <c r="G1972" s="52">
        <v>5</v>
      </c>
      <c r="H1972" s="52"/>
      <c r="I1972" s="52"/>
      <c r="J1972" s="52"/>
      <c r="K1972" s="53">
        <f t="shared" si="280"/>
        <v>909.36</v>
      </c>
      <c r="L1972" s="53">
        <f t="shared" si="281"/>
        <v>909.36</v>
      </c>
      <c r="M1972" s="53">
        <f>IF(E1972&gt;0,ROUND(E1972*UCO!$A$29,2),0)</f>
        <v>841.34</v>
      </c>
      <c r="N1972" s="53">
        <f>IF(I1972&gt;0,ROUND(I1972*Filme!$B$3,2),0)</f>
        <v>0</v>
      </c>
      <c r="O1972" s="53">
        <f t="shared" si="282"/>
        <v>1750.7</v>
      </c>
    </row>
    <row r="1973" spans="1:15">
      <c r="A1973" s="48">
        <v>31002366</v>
      </c>
      <c r="B1973" s="48" t="s">
        <v>1996</v>
      </c>
      <c r="C1973" s="49">
        <v>1</v>
      </c>
      <c r="D1973" s="50" t="s">
        <v>335</v>
      </c>
      <c r="E1973" s="51">
        <v>44.61</v>
      </c>
      <c r="F1973" s="52">
        <v>2</v>
      </c>
      <c r="G1973" s="52">
        <v>5</v>
      </c>
      <c r="H1973" s="52"/>
      <c r="I1973" s="52"/>
      <c r="J1973" s="52"/>
      <c r="K1973" s="53">
        <f t="shared" si="280"/>
        <v>991.29</v>
      </c>
      <c r="L1973" s="53">
        <f t="shared" si="281"/>
        <v>991.29</v>
      </c>
      <c r="M1973" s="53">
        <f>IF(E1973&gt;0,ROUND(E1973*UCO!$A$29,2),0)</f>
        <v>841.34</v>
      </c>
      <c r="N1973" s="53">
        <f>IF(I1973&gt;0,ROUND(I1973*Filme!$B$3,2),0)</f>
        <v>0</v>
      </c>
      <c r="O1973" s="53">
        <f t="shared" si="282"/>
        <v>1832.63</v>
      </c>
    </row>
    <row r="1974" spans="1:15">
      <c r="A1974" s="48">
        <v>31002374</v>
      </c>
      <c r="B1974" s="48" t="s">
        <v>1997</v>
      </c>
      <c r="C1974" s="49">
        <v>1</v>
      </c>
      <c r="D1974" s="50" t="s">
        <v>335</v>
      </c>
      <c r="E1974" s="51">
        <v>44.61</v>
      </c>
      <c r="F1974" s="52">
        <v>2</v>
      </c>
      <c r="G1974" s="52">
        <v>5</v>
      </c>
      <c r="H1974" s="52"/>
      <c r="I1974" s="52"/>
      <c r="J1974" s="52"/>
      <c r="K1974" s="53">
        <f t="shared" si="280"/>
        <v>991.29</v>
      </c>
      <c r="L1974" s="53">
        <f t="shared" si="281"/>
        <v>991.29</v>
      </c>
      <c r="M1974" s="53">
        <f>IF(E1974&gt;0,ROUND(E1974*UCO!$A$29,2),0)</f>
        <v>841.34</v>
      </c>
      <c r="N1974" s="53">
        <f>IF(I1974&gt;0,ROUND(I1974*Filme!$B$3,2),0)</f>
        <v>0</v>
      </c>
      <c r="O1974" s="53">
        <f t="shared" si="282"/>
        <v>1832.63</v>
      </c>
    </row>
    <row r="1975" spans="1:15">
      <c r="A1975" s="48">
        <v>31002390</v>
      </c>
      <c r="B1975" s="48" t="s">
        <v>1998</v>
      </c>
      <c r="C1975" s="49">
        <v>1</v>
      </c>
      <c r="D1975" s="50" t="s">
        <v>488</v>
      </c>
      <c r="E1975" s="51">
        <v>64.88</v>
      </c>
      <c r="F1975" s="52">
        <v>2</v>
      </c>
      <c r="G1975" s="52">
        <v>7</v>
      </c>
      <c r="H1975" s="52"/>
      <c r="I1975" s="52"/>
      <c r="J1975" s="52"/>
      <c r="K1975" s="53">
        <f t="shared" si="280"/>
        <v>1998.93</v>
      </c>
      <c r="L1975" s="53">
        <f t="shared" si="281"/>
        <v>1998.93</v>
      </c>
      <c r="M1975" s="53">
        <f>IF(E1975&gt;0,ROUND(E1975*UCO!$A$29,2),0)</f>
        <v>1223.6400000000001</v>
      </c>
      <c r="N1975" s="53">
        <f>IF(I1975&gt;0,ROUND(I1975*Filme!$B$3,2),0)</f>
        <v>0</v>
      </c>
      <c r="O1975" s="53">
        <f t="shared" si="282"/>
        <v>3222.57</v>
      </c>
    </row>
    <row r="1976" spans="1:15">
      <c r="A1976" s="48">
        <v>31002404</v>
      </c>
      <c r="B1976" s="48" t="s">
        <v>1999</v>
      </c>
      <c r="C1976" s="49">
        <v>1</v>
      </c>
      <c r="D1976" s="50" t="s">
        <v>446</v>
      </c>
      <c r="E1976" s="51">
        <v>44.61</v>
      </c>
      <c r="F1976" s="52">
        <v>2</v>
      </c>
      <c r="G1976" s="52">
        <v>6</v>
      </c>
      <c r="H1976" s="52"/>
      <c r="I1976" s="52"/>
      <c r="J1976" s="52"/>
      <c r="K1976" s="53">
        <f t="shared" si="280"/>
        <v>1171.51</v>
      </c>
      <c r="L1976" s="53">
        <f t="shared" si="281"/>
        <v>1171.51</v>
      </c>
      <c r="M1976" s="53">
        <f>IF(E1976&gt;0,ROUND(E1976*UCO!$A$29,2),0)</f>
        <v>841.34</v>
      </c>
      <c r="N1976" s="53">
        <f>IF(I1976&gt;0,ROUND(I1976*Filme!$B$3,2),0)</f>
        <v>0</v>
      </c>
      <c r="O1976" s="53">
        <f t="shared" si="282"/>
        <v>2012.85</v>
      </c>
    </row>
    <row r="1977" spans="1:15">
      <c r="A1977" s="48">
        <v>31002412</v>
      </c>
      <c r="B1977" s="48" t="s">
        <v>2000</v>
      </c>
      <c r="C1977" s="49">
        <v>1</v>
      </c>
      <c r="D1977" s="50" t="s">
        <v>446</v>
      </c>
      <c r="E1977" s="51">
        <v>44.61</v>
      </c>
      <c r="F1977" s="52">
        <v>2</v>
      </c>
      <c r="G1977" s="52">
        <v>5</v>
      </c>
      <c r="H1977" s="52"/>
      <c r="I1977" s="52"/>
      <c r="J1977" s="52"/>
      <c r="K1977" s="53">
        <f t="shared" si="280"/>
        <v>1171.51</v>
      </c>
      <c r="L1977" s="53">
        <f t="shared" si="281"/>
        <v>1171.51</v>
      </c>
      <c r="M1977" s="53">
        <f>IF(E1977&gt;0,ROUND(E1977*UCO!$A$29,2),0)</f>
        <v>841.34</v>
      </c>
      <c r="N1977" s="53">
        <f>IF(I1977&gt;0,ROUND(I1977*Filme!$B$3,2),0)</f>
        <v>0</v>
      </c>
      <c r="O1977" s="53">
        <f t="shared" si="282"/>
        <v>2012.85</v>
      </c>
    </row>
    <row r="1978" spans="1:15" ht="33.75" customHeight="1">
      <c r="A1978" s="131" t="s">
        <v>2001</v>
      </c>
      <c r="B1978" s="132"/>
      <c r="C1978" s="132"/>
      <c r="D1978" s="132"/>
      <c r="E1978" s="132"/>
      <c r="F1978" s="132"/>
      <c r="G1978" s="132"/>
      <c r="H1978" s="132"/>
      <c r="I1978" s="132"/>
      <c r="J1978" s="132"/>
      <c r="K1978" s="132"/>
      <c r="L1978" s="132"/>
      <c r="M1978" s="132"/>
      <c r="N1978" s="132"/>
      <c r="O1978" s="132"/>
    </row>
    <row r="1979" spans="1:15">
      <c r="A1979" s="48">
        <v>31003010</v>
      </c>
      <c r="B1979" s="48" t="s">
        <v>2002</v>
      </c>
      <c r="C1979" s="49">
        <v>1</v>
      </c>
      <c r="D1979" s="50" t="s">
        <v>486</v>
      </c>
      <c r="E1979" s="51"/>
      <c r="F1979" s="52">
        <v>2</v>
      </c>
      <c r="G1979" s="52">
        <v>6</v>
      </c>
      <c r="H1979" s="52"/>
      <c r="I1979" s="52"/>
      <c r="J1979" s="52"/>
      <c r="K1979" s="53">
        <f t="shared" ref="K1979:K2010" si="283">VLOOKUP(D1979,Porte2026Geral,24,FALSE)</f>
        <v>1409.1</v>
      </c>
      <c r="L1979" s="53">
        <f t="shared" ref="L1979:L2010" si="284">ROUND(C1979*K1979,2)</f>
        <v>1409.1</v>
      </c>
      <c r="M1979" s="53">
        <f>IF(E1979&gt;0,ROUND(E1979*UCO!$A$14,2),0)</f>
        <v>0</v>
      </c>
      <c r="N1979" s="53">
        <f>IF(I1979&gt;0,ROUND(I1979*Filme!$B$3,2),0)</f>
        <v>0</v>
      </c>
      <c r="O1979" s="53">
        <f t="shared" ref="O1979:O2053" si="285">ROUND(L1979+M1979+N1979,2)</f>
        <v>1409.1</v>
      </c>
    </row>
    <row r="1980" spans="1:15">
      <c r="A1980" s="48">
        <v>31003028</v>
      </c>
      <c r="B1980" s="48" t="s">
        <v>2003</v>
      </c>
      <c r="C1980" s="49">
        <v>1</v>
      </c>
      <c r="D1980" s="50" t="s">
        <v>241</v>
      </c>
      <c r="E1980" s="51"/>
      <c r="F1980" s="52">
        <v>2</v>
      </c>
      <c r="G1980" s="52">
        <v>3</v>
      </c>
      <c r="H1980" s="52"/>
      <c r="I1980" s="52"/>
      <c r="J1980" s="52"/>
      <c r="K1980" s="53">
        <f t="shared" si="283"/>
        <v>542.33000000000004</v>
      </c>
      <c r="L1980" s="53">
        <f t="shared" si="284"/>
        <v>542.33000000000004</v>
      </c>
      <c r="M1980" s="53">
        <f>IF(E1980&gt;0,ROUND(E1980*UCO!$A$14,2),0)</f>
        <v>0</v>
      </c>
      <c r="N1980" s="53">
        <f>IF(I1980&gt;0,ROUND(I1980*Filme!$B$3,2),0)</f>
        <v>0</v>
      </c>
      <c r="O1980" s="53">
        <f t="shared" si="285"/>
        <v>542.33000000000004</v>
      </c>
    </row>
    <row r="1981" spans="1:15">
      <c r="A1981" s="48">
        <v>31003036</v>
      </c>
      <c r="B1981" s="48" t="s">
        <v>2004</v>
      </c>
      <c r="C1981" s="49">
        <v>1</v>
      </c>
      <c r="D1981" s="50" t="s">
        <v>433</v>
      </c>
      <c r="E1981" s="51"/>
      <c r="F1981" s="52">
        <v>2</v>
      </c>
      <c r="G1981" s="52">
        <v>5</v>
      </c>
      <c r="H1981" s="52"/>
      <c r="I1981" s="52"/>
      <c r="J1981" s="52"/>
      <c r="K1981" s="53">
        <f t="shared" si="283"/>
        <v>1269.81</v>
      </c>
      <c r="L1981" s="53">
        <f t="shared" si="284"/>
        <v>1269.81</v>
      </c>
      <c r="M1981" s="53">
        <f>IF(E1981&gt;0,ROUND(E1981*UCO!$A$14,2),0)</f>
        <v>0</v>
      </c>
      <c r="N1981" s="53">
        <f>IF(I1981&gt;0,ROUND(I1981*Filme!$B$3,2),0)</f>
        <v>0</v>
      </c>
      <c r="O1981" s="53">
        <f t="shared" si="285"/>
        <v>1269.81</v>
      </c>
    </row>
    <row r="1982" spans="1:15">
      <c r="A1982" s="48">
        <v>31003044</v>
      </c>
      <c r="B1982" s="48" t="s">
        <v>2005</v>
      </c>
      <c r="C1982" s="49">
        <v>1</v>
      </c>
      <c r="D1982" s="50" t="s">
        <v>486</v>
      </c>
      <c r="E1982" s="51"/>
      <c r="F1982" s="52">
        <v>2</v>
      </c>
      <c r="G1982" s="52">
        <v>6</v>
      </c>
      <c r="H1982" s="52"/>
      <c r="I1982" s="52"/>
      <c r="J1982" s="52"/>
      <c r="K1982" s="53">
        <f t="shared" si="283"/>
        <v>1409.1</v>
      </c>
      <c r="L1982" s="53">
        <f t="shared" si="284"/>
        <v>1409.1</v>
      </c>
      <c r="M1982" s="53">
        <f>IF(E1982&gt;0,ROUND(E1982*UCO!$A$14,2),0)</f>
        <v>0</v>
      </c>
      <c r="N1982" s="53">
        <f>IF(I1982&gt;0,ROUND(I1982*Filme!$B$3,2),0)</f>
        <v>0</v>
      </c>
      <c r="O1982" s="53">
        <f t="shared" si="285"/>
        <v>1409.1</v>
      </c>
    </row>
    <row r="1983" spans="1:15">
      <c r="A1983" s="48">
        <v>31003052</v>
      </c>
      <c r="B1983" s="48" t="s">
        <v>2006</v>
      </c>
      <c r="C1983" s="49">
        <v>1</v>
      </c>
      <c r="D1983" s="50" t="s">
        <v>331</v>
      </c>
      <c r="E1983" s="51"/>
      <c r="F1983" s="52">
        <v>2</v>
      </c>
      <c r="G1983" s="52">
        <v>5</v>
      </c>
      <c r="H1983" s="52"/>
      <c r="I1983" s="52"/>
      <c r="J1983" s="52"/>
      <c r="K1983" s="53">
        <f t="shared" si="283"/>
        <v>1091.25</v>
      </c>
      <c r="L1983" s="53">
        <f t="shared" si="284"/>
        <v>1091.25</v>
      </c>
      <c r="M1983" s="53">
        <f>IF(E1983&gt;0,ROUND(E1983*UCO!$A$14,2),0)</f>
        <v>0</v>
      </c>
      <c r="N1983" s="53">
        <f>IF(I1983&gt;0,ROUND(I1983*Filme!$B$3,2),0)</f>
        <v>0</v>
      </c>
      <c r="O1983" s="53">
        <f t="shared" si="285"/>
        <v>1091.25</v>
      </c>
    </row>
    <row r="1984" spans="1:15">
      <c r="A1984" s="48">
        <v>31003060</v>
      </c>
      <c r="B1984" s="48" t="s">
        <v>2007</v>
      </c>
      <c r="C1984" s="49">
        <v>1</v>
      </c>
      <c r="D1984" s="50" t="s">
        <v>335</v>
      </c>
      <c r="E1984" s="51"/>
      <c r="F1984" s="52">
        <v>2</v>
      </c>
      <c r="G1984" s="52">
        <v>5</v>
      </c>
      <c r="H1984" s="52"/>
      <c r="I1984" s="52"/>
      <c r="J1984" s="52"/>
      <c r="K1984" s="53">
        <f t="shared" si="283"/>
        <v>991.29</v>
      </c>
      <c r="L1984" s="53">
        <f t="shared" si="284"/>
        <v>991.29</v>
      </c>
      <c r="M1984" s="53">
        <f>IF(E1984&gt;0,ROUND(E1984*UCO!$A$14,2),0)</f>
        <v>0</v>
      </c>
      <c r="N1984" s="53">
        <f>IF(I1984&gt;0,ROUND(I1984*Filme!$B$3,2),0)</f>
        <v>0</v>
      </c>
      <c r="O1984" s="53">
        <f t="shared" si="285"/>
        <v>991.29</v>
      </c>
    </row>
    <row r="1985" spans="1:15">
      <c r="A1985" s="48">
        <v>31003079</v>
      </c>
      <c r="B1985" s="48" t="s">
        <v>2008</v>
      </c>
      <c r="C1985" s="49">
        <v>1</v>
      </c>
      <c r="D1985" s="50" t="s">
        <v>382</v>
      </c>
      <c r="E1985" s="51"/>
      <c r="F1985" s="52">
        <v>2</v>
      </c>
      <c r="G1985" s="52">
        <v>3</v>
      </c>
      <c r="H1985" s="52"/>
      <c r="I1985" s="52"/>
      <c r="J1985" s="52"/>
      <c r="K1985" s="53">
        <f t="shared" si="283"/>
        <v>766.81</v>
      </c>
      <c r="L1985" s="53">
        <f t="shared" si="284"/>
        <v>766.81</v>
      </c>
      <c r="M1985" s="53">
        <f>IF(E1985&gt;0,ROUND(E1985*UCO!$A$14,2),0)</f>
        <v>0</v>
      </c>
      <c r="N1985" s="53">
        <f>IF(I1985&gt;0,ROUND(I1985*Filme!$B$3,2),0)</f>
        <v>0</v>
      </c>
      <c r="O1985" s="53">
        <f t="shared" si="285"/>
        <v>766.81</v>
      </c>
    </row>
    <row r="1986" spans="1:15">
      <c r="A1986" s="48">
        <v>31003087</v>
      </c>
      <c r="B1986" s="48" t="s">
        <v>2009</v>
      </c>
      <c r="C1986" s="49">
        <v>1</v>
      </c>
      <c r="D1986" s="50" t="s">
        <v>257</v>
      </c>
      <c r="E1986" s="51"/>
      <c r="F1986" s="52">
        <v>2</v>
      </c>
      <c r="G1986" s="52">
        <v>3</v>
      </c>
      <c r="H1986" s="52"/>
      <c r="I1986" s="52"/>
      <c r="J1986" s="52"/>
      <c r="K1986" s="53">
        <f t="shared" si="283"/>
        <v>1635.2</v>
      </c>
      <c r="L1986" s="53">
        <f t="shared" si="284"/>
        <v>1635.2</v>
      </c>
      <c r="M1986" s="53">
        <f>IF(E1986&gt;0,ROUND(E1986*UCO!$A$14,2),0)</f>
        <v>0</v>
      </c>
      <c r="N1986" s="53">
        <f>IF(I1986&gt;0,ROUND(I1986*Filme!$B$3,2),0)</f>
        <v>0</v>
      </c>
      <c r="O1986" s="53">
        <f t="shared" si="285"/>
        <v>1635.2</v>
      </c>
    </row>
    <row r="1987" spans="1:15">
      <c r="A1987" s="48">
        <v>31003095</v>
      </c>
      <c r="B1987" s="48" t="s">
        <v>2010</v>
      </c>
      <c r="C1987" s="49">
        <v>1</v>
      </c>
      <c r="D1987" s="50" t="s">
        <v>446</v>
      </c>
      <c r="E1987" s="51"/>
      <c r="F1987" s="52">
        <v>2</v>
      </c>
      <c r="G1987" s="52">
        <v>4</v>
      </c>
      <c r="H1987" s="52"/>
      <c r="I1987" s="52"/>
      <c r="J1987" s="52"/>
      <c r="K1987" s="53">
        <f t="shared" si="283"/>
        <v>1171.51</v>
      </c>
      <c r="L1987" s="53">
        <f t="shared" si="284"/>
        <v>1171.51</v>
      </c>
      <c r="M1987" s="53">
        <f>IF(E1987&gt;0,ROUND(E1987*UCO!$A$14,2),0)</f>
        <v>0</v>
      </c>
      <c r="N1987" s="53">
        <f>IF(I1987&gt;0,ROUND(I1987*Filme!$B$3,2),0)</f>
        <v>0</v>
      </c>
      <c r="O1987" s="53">
        <f t="shared" si="285"/>
        <v>1171.51</v>
      </c>
    </row>
    <row r="1988" spans="1:15">
      <c r="A1988" s="48">
        <v>31003109</v>
      </c>
      <c r="B1988" s="48" t="s">
        <v>2011</v>
      </c>
      <c r="C1988" s="49">
        <v>1</v>
      </c>
      <c r="D1988" s="50" t="s">
        <v>469</v>
      </c>
      <c r="E1988" s="51"/>
      <c r="F1988" s="52">
        <v>2</v>
      </c>
      <c r="G1988" s="52">
        <v>4</v>
      </c>
      <c r="H1988" s="52"/>
      <c r="I1988" s="52"/>
      <c r="J1988" s="52"/>
      <c r="K1988" s="53">
        <f t="shared" si="283"/>
        <v>1491.02</v>
      </c>
      <c r="L1988" s="53">
        <f t="shared" si="284"/>
        <v>1491.02</v>
      </c>
      <c r="M1988" s="53">
        <f>IF(E1988&gt;0,ROUND(E1988*UCO!$A$14,2),0)</f>
        <v>0</v>
      </c>
      <c r="N1988" s="53">
        <f>IF(I1988&gt;0,ROUND(I1988*Filme!$B$3,2),0)</f>
        <v>0</v>
      </c>
      <c r="O1988" s="53">
        <f t="shared" si="285"/>
        <v>1491.02</v>
      </c>
    </row>
    <row r="1989" spans="1:15">
      <c r="A1989" s="48">
        <v>31003117</v>
      </c>
      <c r="B1989" s="48" t="s">
        <v>2012</v>
      </c>
      <c r="C1989" s="49">
        <v>1</v>
      </c>
      <c r="D1989" s="50" t="s">
        <v>446</v>
      </c>
      <c r="E1989" s="51"/>
      <c r="F1989" s="52">
        <v>2</v>
      </c>
      <c r="G1989" s="52">
        <v>4</v>
      </c>
      <c r="H1989" s="52"/>
      <c r="I1989" s="52"/>
      <c r="J1989" s="52"/>
      <c r="K1989" s="53">
        <f t="shared" si="283"/>
        <v>1171.51</v>
      </c>
      <c r="L1989" s="53">
        <f t="shared" si="284"/>
        <v>1171.51</v>
      </c>
      <c r="M1989" s="53">
        <f>IF(E1989&gt;0,ROUND(E1989*UCO!$A$14,2),0)</f>
        <v>0</v>
      </c>
      <c r="N1989" s="53">
        <f>IF(I1989&gt;0,ROUND(I1989*Filme!$B$3,2),0)</f>
        <v>0</v>
      </c>
      <c r="O1989" s="53">
        <f t="shared" si="285"/>
        <v>1171.51</v>
      </c>
    </row>
    <row r="1990" spans="1:15">
      <c r="A1990" s="48">
        <v>31003125</v>
      </c>
      <c r="B1990" s="48" t="s">
        <v>2013</v>
      </c>
      <c r="C1990" s="49">
        <v>1</v>
      </c>
      <c r="D1990" s="50" t="s">
        <v>469</v>
      </c>
      <c r="E1990" s="51"/>
      <c r="F1990" s="52">
        <v>2</v>
      </c>
      <c r="G1990" s="52">
        <v>4</v>
      </c>
      <c r="H1990" s="52"/>
      <c r="I1990" s="52"/>
      <c r="J1990" s="52"/>
      <c r="K1990" s="53">
        <f t="shared" si="283"/>
        <v>1491.02</v>
      </c>
      <c r="L1990" s="53">
        <f t="shared" si="284"/>
        <v>1491.02</v>
      </c>
      <c r="M1990" s="53">
        <f>IF(E1990&gt;0,ROUND(E1990*UCO!$A$14,2),0)</f>
        <v>0</v>
      </c>
      <c r="N1990" s="53">
        <f>IF(I1990&gt;0,ROUND(I1990*Filme!$B$3,2),0)</f>
        <v>0</v>
      </c>
      <c r="O1990" s="53">
        <f t="shared" si="285"/>
        <v>1491.02</v>
      </c>
    </row>
    <row r="1991" spans="1:15">
      <c r="A1991" s="48">
        <v>31003133</v>
      </c>
      <c r="B1991" s="48" t="s">
        <v>2014</v>
      </c>
      <c r="C1991" s="49">
        <v>1</v>
      </c>
      <c r="D1991" s="50" t="s">
        <v>486</v>
      </c>
      <c r="E1991" s="51"/>
      <c r="F1991" s="52">
        <v>2</v>
      </c>
      <c r="G1991" s="52">
        <v>6</v>
      </c>
      <c r="H1991" s="52"/>
      <c r="I1991" s="52"/>
      <c r="J1991" s="52"/>
      <c r="K1991" s="53">
        <f t="shared" si="283"/>
        <v>1409.1</v>
      </c>
      <c r="L1991" s="53">
        <f t="shared" si="284"/>
        <v>1409.1</v>
      </c>
      <c r="M1991" s="53">
        <f>IF(E1991&gt;0,ROUND(E1991*UCO!$A$14,2),0)</f>
        <v>0</v>
      </c>
      <c r="N1991" s="53">
        <f>IF(I1991&gt;0,ROUND(I1991*Filme!$B$3,2),0)</f>
        <v>0</v>
      </c>
      <c r="O1991" s="53">
        <f t="shared" si="285"/>
        <v>1409.1</v>
      </c>
    </row>
    <row r="1992" spans="1:15">
      <c r="A1992" s="48">
        <v>31003141</v>
      </c>
      <c r="B1992" s="48" t="s">
        <v>2015</v>
      </c>
      <c r="C1992" s="49">
        <v>1</v>
      </c>
      <c r="D1992" s="50" t="s">
        <v>335</v>
      </c>
      <c r="E1992" s="51"/>
      <c r="F1992" s="52">
        <v>2</v>
      </c>
      <c r="G1992" s="52">
        <v>6</v>
      </c>
      <c r="H1992" s="52"/>
      <c r="I1992" s="52"/>
      <c r="J1992" s="52"/>
      <c r="K1992" s="53">
        <f t="shared" si="283"/>
        <v>991.29</v>
      </c>
      <c r="L1992" s="53">
        <f t="shared" si="284"/>
        <v>991.29</v>
      </c>
      <c r="M1992" s="53">
        <f>IF(E1992&gt;0,ROUND(E1992*UCO!$A$14,2),0)</f>
        <v>0</v>
      </c>
      <c r="N1992" s="53">
        <f>IF(I1992&gt;0,ROUND(I1992*Filme!$B$3,2),0)</f>
        <v>0</v>
      </c>
      <c r="O1992" s="53">
        <f t="shared" si="285"/>
        <v>991.29</v>
      </c>
    </row>
    <row r="1993" spans="1:15">
      <c r="A1993" s="48">
        <v>31003150</v>
      </c>
      <c r="B1993" s="48" t="s">
        <v>2016</v>
      </c>
      <c r="C1993" s="49">
        <v>1</v>
      </c>
      <c r="D1993" s="50" t="s">
        <v>305</v>
      </c>
      <c r="E1993" s="51"/>
      <c r="F1993" s="52">
        <v>2</v>
      </c>
      <c r="G1993" s="52">
        <v>4</v>
      </c>
      <c r="H1993" s="52"/>
      <c r="I1993" s="52"/>
      <c r="J1993" s="52"/>
      <c r="K1993" s="53">
        <f t="shared" si="283"/>
        <v>802.86</v>
      </c>
      <c r="L1993" s="53">
        <f t="shared" si="284"/>
        <v>802.86</v>
      </c>
      <c r="M1993" s="53">
        <f>IF(E1993&gt;0,ROUND(E1993*UCO!$A$14,2),0)</f>
        <v>0</v>
      </c>
      <c r="N1993" s="53">
        <f>IF(I1993&gt;0,ROUND(I1993*Filme!$B$3,2),0)</f>
        <v>0</v>
      </c>
      <c r="O1993" s="53">
        <f t="shared" si="285"/>
        <v>802.86</v>
      </c>
    </row>
    <row r="1994" spans="1:15">
      <c r="A1994" s="48">
        <v>31003168</v>
      </c>
      <c r="B1994" s="48" t="s">
        <v>2017</v>
      </c>
      <c r="C1994" s="49">
        <v>1</v>
      </c>
      <c r="D1994" s="50" t="s">
        <v>446</v>
      </c>
      <c r="E1994" s="51"/>
      <c r="F1994" s="52">
        <v>2</v>
      </c>
      <c r="G1994" s="52">
        <v>6</v>
      </c>
      <c r="H1994" s="52"/>
      <c r="I1994" s="52"/>
      <c r="J1994" s="52"/>
      <c r="K1994" s="53">
        <f t="shared" si="283"/>
        <v>1171.51</v>
      </c>
      <c r="L1994" s="53">
        <f t="shared" si="284"/>
        <v>1171.51</v>
      </c>
      <c r="M1994" s="53">
        <f>IF(E1994&gt;0,ROUND(E1994*UCO!$A$14,2),0)</f>
        <v>0</v>
      </c>
      <c r="N1994" s="53">
        <f>IF(I1994&gt;0,ROUND(I1994*Filme!$B$3,2),0)</f>
        <v>0</v>
      </c>
      <c r="O1994" s="53">
        <f t="shared" si="285"/>
        <v>1171.51</v>
      </c>
    </row>
    <row r="1995" spans="1:15">
      <c r="A1995" s="48">
        <v>31003176</v>
      </c>
      <c r="B1995" s="48" t="s">
        <v>2018</v>
      </c>
      <c r="C1995" s="49">
        <v>1</v>
      </c>
      <c r="D1995" s="50" t="s">
        <v>331</v>
      </c>
      <c r="E1995" s="51"/>
      <c r="F1995" s="52">
        <v>2</v>
      </c>
      <c r="G1995" s="52">
        <v>5</v>
      </c>
      <c r="H1995" s="52"/>
      <c r="I1995" s="52"/>
      <c r="J1995" s="52"/>
      <c r="K1995" s="53">
        <f t="shared" si="283"/>
        <v>1091.25</v>
      </c>
      <c r="L1995" s="53">
        <f t="shared" si="284"/>
        <v>1091.25</v>
      </c>
      <c r="M1995" s="53">
        <f>IF(E1995&gt;0,ROUND(E1995*UCO!$A$14,2),0)</f>
        <v>0</v>
      </c>
      <c r="N1995" s="53">
        <f>IF(I1995&gt;0,ROUND(I1995*Filme!$B$3,2),0)</f>
        <v>0</v>
      </c>
      <c r="O1995" s="53">
        <f t="shared" si="285"/>
        <v>1091.25</v>
      </c>
    </row>
    <row r="1996" spans="1:15">
      <c r="A1996" s="48">
        <v>31003184</v>
      </c>
      <c r="B1996" s="48" t="s">
        <v>2019</v>
      </c>
      <c r="C1996" s="49">
        <v>1</v>
      </c>
      <c r="D1996" s="50" t="s">
        <v>486</v>
      </c>
      <c r="E1996" s="51"/>
      <c r="F1996" s="52">
        <v>2</v>
      </c>
      <c r="G1996" s="52">
        <v>6</v>
      </c>
      <c r="H1996" s="52"/>
      <c r="I1996" s="52"/>
      <c r="J1996" s="52"/>
      <c r="K1996" s="53">
        <f t="shared" si="283"/>
        <v>1409.1</v>
      </c>
      <c r="L1996" s="53">
        <f t="shared" si="284"/>
        <v>1409.1</v>
      </c>
      <c r="M1996" s="53">
        <f>IF(E1996&gt;0,ROUND(E1996*UCO!$A$14,2),0)</f>
        <v>0</v>
      </c>
      <c r="N1996" s="53">
        <f>IF(I1996&gt;0,ROUND(I1996*Filme!$B$3,2),0)</f>
        <v>0</v>
      </c>
      <c r="O1996" s="53">
        <f t="shared" si="285"/>
        <v>1409.1</v>
      </c>
    </row>
    <row r="1997" spans="1:15">
      <c r="A1997" s="48">
        <v>31003192</v>
      </c>
      <c r="B1997" s="48" t="s">
        <v>2020</v>
      </c>
      <c r="C1997" s="49">
        <v>1</v>
      </c>
      <c r="D1997" s="50" t="s">
        <v>433</v>
      </c>
      <c r="E1997" s="51"/>
      <c r="F1997" s="52">
        <v>2</v>
      </c>
      <c r="G1997" s="52">
        <v>6</v>
      </c>
      <c r="H1997" s="52"/>
      <c r="I1997" s="52"/>
      <c r="J1997" s="52"/>
      <c r="K1997" s="53">
        <f t="shared" si="283"/>
        <v>1269.81</v>
      </c>
      <c r="L1997" s="53">
        <f t="shared" si="284"/>
        <v>1269.81</v>
      </c>
      <c r="M1997" s="53">
        <f>IF(E1997&gt;0,ROUND(E1997*UCO!$A$14,2),0)</f>
        <v>0</v>
      </c>
      <c r="N1997" s="53">
        <f>IF(I1997&gt;0,ROUND(I1997*Filme!$B$3,2),0)</f>
        <v>0</v>
      </c>
      <c r="O1997" s="53">
        <f t="shared" si="285"/>
        <v>1269.81</v>
      </c>
    </row>
    <row r="1998" spans="1:15">
      <c r="A1998" s="48">
        <v>31003206</v>
      </c>
      <c r="B1998" s="48" t="s">
        <v>2021</v>
      </c>
      <c r="C1998" s="49">
        <v>1</v>
      </c>
      <c r="D1998" s="50" t="s">
        <v>51</v>
      </c>
      <c r="E1998" s="51"/>
      <c r="F1998" s="52"/>
      <c r="G1998" s="52">
        <v>0</v>
      </c>
      <c r="H1998" s="52"/>
      <c r="I1998" s="52"/>
      <c r="J1998" s="52"/>
      <c r="K1998" s="53">
        <f t="shared" si="283"/>
        <v>88.48</v>
      </c>
      <c r="L1998" s="53">
        <f t="shared" si="284"/>
        <v>88.48</v>
      </c>
      <c r="M1998" s="53">
        <f>IF(E1998&gt;0,ROUND(E1998*UCO!$A$14,2),0)</f>
        <v>0</v>
      </c>
      <c r="N1998" s="53">
        <f>IF(I1998&gt;0,ROUND(I1998*Filme!$B$3,2),0)</f>
        <v>0</v>
      </c>
      <c r="O1998" s="53">
        <f t="shared" si="285"/>
        <v>88.48</v>
      </c>
    </row>
    <row r="1999" spans="1:15">
      <c r="A1999" s="48">
        <v>31003214</v>
      </c>
      <c r="B1999" s="48" t="s">
        <v>2022</v>
      </c>
      <c r="C1999" s="49">
        <v>1</v>
      </c>
      <c r="D1999" s="50" t="s">
        <v>382</v>
      </c>
      <c r="E1999" s="51"/>
      <c r="F1999" s="52">
        <v>1</v>
      </c>
      <c r="G1999" s="52">
        <v>3</v>
      </c>
      <c r="H1999" s="52"/>
      <c r="I1999" s="52"/>
      <c r="J1999" s="52"/>
      <c r="K1999" s="53">
        <f t="shared" si="283"/>
        <v>766.81</v>
      </c>
      <c r="L1999" s="53">
        <f t="shared" si="284"/>
        <v>766.81</v>
      </c>
      <c r="M1999" s="53">
        <f>IF(E1999&gt;0,ROUND(E1999*UCO!$A$14,2),0)</f>
        <v>0</v>
      </c>
      <c r="N1999" s="53">
        <f>IF(I1999&gt;0,ROUND(I1999*Filme!$B$3,2),0)</f>
        <v>0</v>
      </c>
      <c r="O1999" s="53">
        <f t="shared" si="285"/>
        <v>766.81</v>
      </c>
    </row>
    <row r="2000" spans="1:15">
      <c r="A2000" s="48">
        <v>31003230</v>
      </c>
      <c r="B2000" s="48" t="s">
        <v>2023</v>
      </c>
      <c r="C2000" s="49">
        <v>1</v>
      </c>
      <c r="D2000" s="50" t="s">
        <v>382</v>
      </c>
      <c r="E2000" s="51"/>
      <c r="F2000" s="52">
        <v>1</v>
      </c>
      <c r="G2000" s="52">
        <v>4</v>
      </c>
      <c r="H2000" s="52"/>
      <c r="I2000" s="52"/>
      <c r="J2000" s="52"/>
      <c r="K2000" s="53">
        <f t="shared" si="283"/>
        <v>766.81</v>
      </c>
      <c r="L2000" s="53">
        <f t="shared" si="284"/>
        <v>766.81</v>
      </c>
      <c r="M2000" s="53">
        <f>IF(E2000&gt;0,ROUND(E2000*UCO!$A$14,2),0)</f>
        <v>0</v>
      </c>
      <c r="N2000" s="53">
        <f>IF(I2000&gt;0,ROUND(I2000*Filme!$B$3,2),0)</f>
        <v>0</v>
      </c>
      <c r="O2000" s="53">
        <f t="shared" si="285"/>
        <v>766.81</v>
      </c>
    </row>
    <row r="2001" spans="1:15">
      <c r="A2001" s="48">
        <v>31003249</v>
      </c>
      <c r="B2001" s="48" t="s">
        <v>2024</v>
      </c>
      <c r="C2001" s="49">
        <v>1</v>
      </c>
      <c r="D2001" s="50" t="s">
        <v>382</v>
      </c>
      <c r="E2001" s="51"/>
      <c r="F2001" s="52">
        <v>1</v>
      </c>
      <c r="G2001" s="52">
        <v>3</v>
      </c>
      <c r="H2001" s="52"/>
      <c r="I2001" s="52"/>
      <c r="J2001" s="52"/>
      <c r="K2001" s="53">
        <f t="shared" si="283"/>
        <v>766.81</v>
      </c>
      <c r="L2001" s="53">
        <f t="shared" si="284"/>
        <v>766.81</v>
      </c>
      <c r="M2001" s="53">
        <f>IF(E2001&gt;0,ROUND(E2001*UCO!$A$14,2),0)</f>
        <v>0</v>
      </c>
      <c r="N2001" s="53">
        <f>IF(I2001&gt;0,ROUND(I2001*Filme!$B$3,2),0)</f>
        <v>0</v>
      </c>
      <c r="O2001" s="53">
        <f t="shared" si="285"/>
        <v>766.81</v>
      </c>
    </row>
    <row r="2002" spans="1:15">
      <c r="A2002" s="48">
        <v>31003257</v>
      </c>
      <c r="B2002" s="48" t="s">
        <v>2025</v>
      </c>
      <c r="C2002" s="49">
        <v>1</v>
      </c>
      <c r="D2002" s="50" t="s">
        <v>291</v>
      </c>
      <c r="E2002" s="51">
        <v>17.399999999999999</v>
      </c>
      <c r="F2002" s="52"/>
      <c r="G2002" s="52">
        <v>2</v>
      </c>
      <c r="H2002" s="52"/>
      <c r="I2002" s="52"/>
      <c r="J2002" s="52"/>
      <c r="K2002" s="53">
        <f t="shared" si="283"/>
        <v>709.46</v>
      </c>
      <c r="L2002" s="53">
        <f t="shared" si="284"/>
        <v>709.46</v>
      </c>
      <c r="M2002" s="53">
        <f>IF(E2002&gt;0,ROUND(E2002*UCO!$A$29,2),0)</f>
        <v>328.16</v>
      </c>
      <c r="N2002" s="53">
        <f>IF(I2002&gt;0,ROUND(I2002*Filme!$B$3,2),0)</f>
        <v>0</v>
      </c>
      <c r="O2002" s="53">
        <f t="shared" si="285"/>
        <v>1037.6199999999999</v>
      </c>
    </row>
    <row r="2003" spans="1:15">
      <c r="A2003" s="48">
        <v>31003265</v>
      </c>
      <c r="B2003" s="48" t="s">
        <v>2026</v>
      </c>
      <c r="C2003" s="49">
        <v>1</v>
      </c>
      <c r="D2003" s="50" t="s">
        <v>305</v>
      </c>
      <c r="E2003" s="51"/>
      <c r="F2003" s="52">
        <v>2</v>
      </c>
      <c r="G2003" s="52">
        <v>4</v>
      </c>
      <c r="H2003" s="52"/>
      <c r="I2003" s="52"/>
      <c r="J2003" s="52"/>
      <c r="K2003" s="53">
        <f t="shared" si="283"/>
        <v>802.86</v>
      </c>
      <c r="L2003" s="53">
        <f t="shared" si="284"/>
        <v>802.86</v>
      </c>
      <c r="M2003" s="53">
        <f>IF(E2003&gt;0,ROUND(E2003*UCO!$A$14,2),0)</f>
        <v>0</v>
      </c>
      <c r="N2003" s="53">
        <f>IF(I2003&gt;0,ROUND(I2003*Filme!$B$3,2),0)</f>
        <v>0</v>
      </c>
      <c r="O2003" s="53">
        <f t="shared" si="285"/>
        <v>802.86</v>
      </c>
    </row>
    <row r="2004" spans="1:15">
      <c r="A2004" s="48">
        <v>31003273</v>
      </c>
      <c r="B2004" s="48" t="s">
        <v>2027</v>
      </c>
      <c r="C2004" s="49">
        <v>1</v>
      </c>
      <c r="D2004" s="50" t="s">
        <v>259</v>
      </c>
      <c r="E2004" s="51"/>
      <c r="F2004" s="52">
        <v>2</v>
      </c>
      <c r="G2004" s="52">
        <v>4</v>
      </c>
      <c r="H2004" s="52"/>
      <c r="I2004" s="52"/>
      <c r="J2004" s="52"/>
      <c r="K2004" s="53">
        <f t="shared" si="283"/>
        <v>852.02</v>
      </c>
      <c r="L2004" s="53">
        <f t="shared" si="284"/>
        <v>852.02</v>
      </c>
      <c r="M2004" s="53">
        <f>IF(E2004&gt;0,ROUND(E2004*UCO!$A$14,2),0)</f>
        <v>0</v>
      </c>
      <c r="N2004" s="53">
        <f>IF(I2004&gt;0,ROUND(I2004*Filme!$B$3,2),0)</f>
        <v>0</v>
      </c>
      <c r="O2004" s="53">
        <f t="shared" si="285"/>
        <v>852.02</v>
      </c>
    </row>
    <row r="2005" spans="1:15">
      <c r="A2005" s="48">
        <v>31003281</v>
      </c>
      <c r="B2005" s="48" t="s">
        <v>2028</v>
      </c>
      <c r="C2005" s="49">
        <v>1</v>
      </c>
      <c r="D2005" s="50" t="s">
        <v>305</v>
      </c>
      <c r="E2005" s="51"/>
      <c r="F2005" s="52">
        <v>2</v>
      </c>
      <c r="G2005" s="52">
        <v>4</v>
      </c>
      <c r="H2005" s="52"/>
      <c r="I2005" s="52"/>
      <c r="J2005" s="52"/>
      <c r="K2005" s="53">
        <f t="shared" si="283"/>
        <v>802.86</v>
      </c>
      <c r="L2005" s="53">
        <f t="shared" si="284"/>
        <v>802.86</v>
      </c>
      <c r="M2005" s="53">
        <f>IF(E2005&gt;0,ROUND(E2005*UCO!$A$14,2),0)</f>
        <v>0</v>
      </c>
      <c r="N2005" s="53">
        <f>IF(I2005&gt;0,ROUND(I2005*Filme!$B$3,2),0)</f>
        <v>0</v>
      </c>
      <c r="O2005" s="53">
        <f t="shared" si="285"/>
        <v>802.86</v>
      </c>
    </row>
    <row r="2006" spans="1:15">
      <c r="A2006" s="48">
        <v>31003290</v>
      </c>
      <c r="B2006" s="48" t="s">
        <v>2029</v>
      </c>
      <c r="C2006" s="49">
        <v>1</v>
      </c>
      <c r="D2006" s="50" t="s">
        <v>382</v>
      </c>
      <c r="E2006" s="51"/>
      <c r="F2006" s="52">
        <v>2</v>
      </c>
      <c r="G2006" s="52">
        <v>3</v>
      </c>
      <c r="H2006" s="52"/>
      <c r="I2006" s="52"/>
      <c r="J2006" s="52"/>
      <c r="K2006" s="53">
        <f t="shared" si="283"/>
        <v>766.81</v>
      </c>
      <c r="L2006" s="53">
        <f t="shared" si="284"/>
        <v>766.81</v>
      </c>
      <c r="M2006" s="53">
        <f>IF(E2006&gt;0,ROUND(E2006*UCO!$A$14,2),0)</f>
        <v>0</v>
      </c>
      <c r="N2006" s="53">
        <f>IF(I2006&gt;0,ROUND(I2006*Filme!$B$3,2),0)</f>
        <v>0</v>
      </c>
      <c r="O2006" s="53">
        <f t="shared" si="285"/>
        <v>766.81</v>
      </c>
    </row>
    <row r="2007" spans="1:15">
      <c r="A2007" s="48">
        <v>31003303</v>
      </c>
      <c r="B2007" s="48" t="s">
        <v>2030</v>
      </c>
      <c r="C2007" s="49">
        <v>1</v>
      </c>
      <c r="D2007" s="50" t="s">
        <v>446</v>
      </c>
      <c r="E2007" s="51"/>
      <c r="F2007" s="52">
        <v>2</v>
      </c>
      <c r="G2007" s="52">
        <v>5</v>
      </c>
      <c r="H2007" s="52"/>
      <c r="I2007" s="52"/>
      <c r="J2007" s="52"/>
      <c r="K2007" s="53">
        <f t="shared" si="283"/>
        <v>1171.51</v>
      </c>
      <c r="L2007" s="53">
        <f t="shared" si="284"/>
        <v>1171.51</v>
      </c>
      <c r="M2007" s="53">
        <f>IF(E2007&gt;0,ROUND(E2007*UCO!$A$14,2),0)</f>
        <v>0</v>
      </c>
      <c r="N2007" s="53">
        <f>IF(I2007&gt;0,ROUND(I2007*Filme!$B$3,2),0)</f>
        <v>0</v>
      </c>
      <c r="O2007" s="53">
        <f t="shared" si="285"/>
        <v>1171.51</v>
      </c>
    </row>
    <row r="2008" spans="1:15">
      <c r="A2008" s="48">
        <v>31003311</v>
      </c>
      <c r="B2008" s="48" t="s">
        <v>2031</v>
      </c>
      <c r="C2008" s="49">
        <v>1</v>
      </c>
      <c r="D2008" s="50" t="s">
        <v>382</v>
      </c>
      <c r="E2008" s="51"/>
      <c r="F2008" s="52">
        <v>2</v>
      </c>
      <c r="G2008" s="52">
        <v>3</v>
      </c>
      <c r="H2008" s="52"/>
      <c r="I2008" s="52"/>
      <c r="J2008" s="52"/>
      <c r="K2008" s="53">
        <f t="shared" si="283"/>
        <v>766.81</v>
      </c>
      <c r="L2008" s="53">
        <f t="shared" si="284"/>
        <v>766.81</v>
      </c>
      <c r="M2008" s="53">
        <f>IF(E2008&gt;0,ROUND(E2008*UCO!$A$14,2),0)</f>
        <v>0</v>
      </c>
      <c r="N2008" s="53">
        <f>IF(I2008&gt;0,ROUND(I2008*Filme!$B$3,2),0)</f>
        <v>0</v>
      </c>
      <c r="O2008" s="53">
        <f t="shared" si="285"/>
        <v>766.81</v>
      </c>
    </row>
    <row r="2009" spans="1:15">
      <c r="A2009" s="48">
        <v>31003320</v>
      </c>
      <c r="B2009" s="48" t="s">
        <v>2032</v>
      </c>
      <c r="C2009" s="49">
        <v>1</v>
      </c>
      <c r="D2009" s="50" t="s">
        <v>382</v>
      </c>
      <c r="E2009" s="51"/>
      <c r="F2009" s="52">
        <v>1</v>
      </c>
      <c r="G2009" s="52">
        <v>3</v>
      </c>
      <c r="H2009" s="52"/>
      <c r="I2009" s="52"/>
      <c r="J2009" s="52"/>
      <c r="K2009" s="53">
        <f t="shared" si="283"/>
        <v>766.81</v>
      </c>
      <c r="L2009" s="53">
        <f t="shared" si="284"/>
        <v>766.81</v>
      </c>
      <c r="M2009" s="53">
        <f>IF(E2009&gt;0,ROUND(E2009*UCO!$A$14,2),0)</f>
        <v>0</v>
      </c>
      <c r="N2009" s="53">
        <f>IF(I2009&gt;0,ROUND(I2009*Filme!$B$3,2),0)</f>
        <v>0</v>
      </c>
      <c r="O2009" s="53">
        <f t="shared" si="285"/>
        <v>766.81</v>
      </c>
    </row>
    <row r="2010" spans="1:15">
      <c r="A2010" s="48">
        <v>31003338</v>
      </c>
      <c r="B2010" s="48" t="s">
        <v>2033</v>
      </c>
      <c r="C2010" s="49">
        <v>1</v>
      </c>
      <c r="D2010" s="50" t="s">
        <v>74</v>
      </c>
      <c r="E2010" s="51"/>
      <c r="F2010" s="52">
        <v>2</v>
      </c>
      <c r="G2010" s="52">
        <v>4</v>
      </c>
      <c r="H2010" s="52"/>
      <c r="I2010" s="52"/>
      <c r="J2010" s="52"/>
      <c r="K2010" s="53">
        <f t="shared" si="283"/>
        <v>360.46</v>
      </c>
      <c r="L2010" s="53">
        <f t="shared" si="284"/>
        <v>360.46</v>
      </c>
      <c r="M2010" s="53">
        <f>IF(E2010&gt;0,ROUND(E2010*UCO!$A$14,2),0)</f>
        <v>0</v>
      </c>
      <c r="N2010" s="53">
        <f>IF(I2010&gt;0,ROUND(I2010*Filme!$B$3,2),0)</f>
        <v>0</v>
      </c>
      <c r="O2010" s="53">
        <f t="shared" si="285"/>
        <v>360.46</v>
      </c>
    </row>
    <row r="2011" spans="1:15">
      <c r="A2011" s="48">
        <v>31003346</v>
      </c>
      <c r="B2011" s="48" t="s">
        <v>2034</v>
      </c>
      <c r="C2011" s="49">
        <v>1</v>
      </c>
      <c r="D2011" s="50" t="s">
        <v>446</v>
      </c>
      <c r="E2011" s="51"/>
      <c r="F2011" s="52">
        <v>3</v>
      </c>
      <c r="G2011" s="52">
        <v>5</v>
      </c>
      <c r="H2011" s="52"/>
      <c r="I2011" s="52"/>
      <c r="J2011" s="52"/>
      <c r="K2011" s="53">
        <f t="shared" ref="K2011:K2042" si="286">VLOOKUP(D2011,Porte2026Geral,24,FALSE)</f>
        <v>1171.51</v>
      </c>
      <c r="L2011" s="53">
        <f t="shared" ref="L2011:L2042" si="287">ROUND(C2011*K2011,2)</f>
        <v>1171.51</v>
      </c>
      <c r="M2011" s="53">
        <f>IF(E2011&gt;0,ROUND(E2011*UCO!$A$14,2),0)</f>
        <v>0</v>
      </c>
      <c r="N2011" s="53">
        <f>IF(I2011&gt;0,ROUND(I2011*Filme!$B$3,2),0)</f>
        <v>0</v>
      </c>
      <c r="O2011" s="53">
        <f t="shared" si="285"/>
        <v>1171.51</v>
      </c>
    </row>
    <row r="2012" spans="1:15">
      <c r="A2012" s="48">
        <v>31003354</v>
      </c>
      <c r="B2012" s="48" t="s">
        <v>2035</v>
      </c>
      <c r="C2012" s="49">
        <v>1</v>
      </c>
      <c r="D2012" s="50" t="s">
        <v>486</v>
      </c>
      <c r="E2012" s="51"/>
      <c r="F2012" s="52">
        <v>3</v>
      </c>
      <c r="G2012" s="52">
        <v>6</v>
      </c>
      <c r="H2012" s="52"/>
      <c r="I2012" s="52"/>
      <c r="J2012" s="52"/>
      <c r="K2012" s="53">
        <f t="shared" si="286"/>
        <v>1409.1</v>
      </c>
      <c r="L2012" s="53">
        <f t="shared" si="287"/>
        <v>1409.1</v>
      </c>
      <c r="M2012" s="53">
        <f>IF(E2012&gt;0,ROUND(E2012*UCO!$A$14,2),0)</f>
        <v>0</v>
      </c>
      <c r="N2012" s="53">
        <f>IF(I2012&gt;0,ROUND(I2012*Filme!$B$3,2),0)</f>
        <v>0</v>
      </c>
      <c r="O2012" s="53">
        <f t="shared" si="285"/>
        <v>1409.1</v>
      </c>
    </row>
    <row r="2013" spans="1:15">
      <c r="A2013" s="48">
        <v>31003362</v>
      </c>
      <c r="B2013" s="48" t="s">
        <v>2036</v>
      </c>
      <c r="C2013" s="49">
        <v>1</v>
      </c>
      <c r="D2013" s="50" t="s">
        <v>53</v>
      </c>
      <c r="E2013" s="51"/>
      <c r="F2013" s="52"/>
      <c r="G2013" s="52">
        <v>2</v>
      </c>
      <c r="H2013" s="52"/>
      <c r="I2013" s="52"/>
      <c r="J2013" s="52"/>
      <c r="K2013" s="53">
        <f t="shared" si="286"/>
        <v>144.19999999999999</v>
      </c>
      <c r="L2013" s="53">
        <f t="shared" si="287"/>
        <v>144.19999999999999</v>
      </c>
      <c r="M2013" s="53">
        <f>IF(E2013&gt;0,ROUND(E2013*UCO!$A$14,2),0)</f>
        <v>0</v>
      </c>
      <c r="N2013" s="53">
        <f>IF(I2013&gt;0,ROUND(I2013*Filme!$B$3,2),0)</f>
        <v>0</v>
      </c>
      <c r="O2013" s="53">
        <f t="shared" si="285"/>
        <v>144.19999999999999</v>
      </c>
    </row>
    <row r="2014" spans="1:15">
      <c r="A2014" s="48">
        <v>31003370</v>
      </c>
      <c r="B2014" s="48" t="s">
        <v>2037</v>
      </c>
      <c r="C2014" s="49">
        <v>1</v>
      </c>
      <c r="D2014" s="50" t="s">
        <v>259</v>
      </c>
      <c r="E2014" s="51"/>
      <c r="F2014" s="52">
        <v>1</v>
      </c>
      <c r="G2014" s="52">
        <v>3</v>
      </c>
      <c r="H2014" s="52"/>
      <c r="I2014" s="52"/>
      <c r="J2014" s="52"/>
      <c r="K2014" s="53">
        <f t="shared" si="286"/>
        <v>852.02</v>
      </c>
      <c r="L2014" s="53">
        <f t="shared" si="287"/>
        <v>852.02</v>
      </c>
      <c r="M2014" s="53">
        <f>IF(E2014&gt;0,ROUND(E2014*UCO!$A$14,2),0)</f>
        <v>0</v>
      </c>
      <c r="N2014" s="53">
        <f>IF(I2014&gt;0,ROUND(I2014*Filme!$B$3,2),0)</f>
        <v>0</v>
      </c>
      <c r="O2014" s="53">
        <f t="shared" si="285"/>
        <v>852.02</v>
      </c>
    </row>
    <row r="2015" spans="1:15">
      <c r="A2015" s="48">
        <v>31003389</v>
      </c>
      <c r="B2015" s="48" t="s">
        <v>2038</v>
      </c>
      <c r="C2015" s="49">
        <v>1</v>
      </c>
      <c r="D2015" s="50" t="s">
        <v>382</v>
      </c>
      <c r="E2015" s="51"/>
      <c r="F2015" s="52">
        <v>2</v>
      </c>
      <c r="G2015" s="52">
        <v>3</v>
      </c>
      <c r="H2015" s="52"/>
      <c r="I2015" s="52"/>
      <c r="J2015" s="52"/>
      <c r="K2015" s="53">
        <f t="shared" si="286"/>
        <v>766.81</v>
      </c>
      <c r="L2015" s="53">
        <f t="shared" si="287"/>
        <v>766.81</v>
      </c>
      <c r="M2015" s="53">
        <f>IF(E2015&gt;0,ROUND(E2015*UCO!$A$14,2),0)</f>
        <v>0</v>
      </c>
      <c r="N2015" s="53">
        <f>IF(I2015&gt;0,ROUND(I2015*Filme!$B$3,2),0)</f>
        <v>0</v>
      </c>
      <c r="O2015" s="53">
        <f t="shared" si="285"/>
        <v>766.81</v>
      </c>
    </row>
    <row r="2016" spans="1:15">
      <c r="A2016" s="48">
        <v>31003397</v>
      </c>
      <c r="B2016" s="48" t="s">
        <v>2039</v>
      </c>
      <c r="C2016" s="49">
        <v>1</v>
      </c>
      <c r="D2016" s="50" t="s">
        <v>446</v>
      </c>
      <c r="E2016" s="51"/>
      <c r="F2016" s="52">
        <v>2</v>
      </c>
      <c r="G2016" s="52">
        <v>4</v>
      </c>
      <c r="H2016" s="52"/>
      <c r="I2016" s="52"/>
      <c r="J2016" s="52"/>
      <c r="K2016" s="53">
        <f t="shared" si="286"/>
        <v>1171.51</v>
      </c>
      <c r="L2016" s="53">
        <f t="shared" si="287"/>
        <v>1171.51</v>
      </c>
      <c r="M2016" s="53">
        <f>IF(E2016&gt;0,ROUND(E2016*UCO!$A$14,2),0)</f>
        <v>0</v>
      </c>
      <c r="N2016" s="53">
        <f>IF(I2016&gt;0,ROUND(I2016*Filme!$B$3,2),0)</f>
        <v>0</v>
      </c>
      <c r="O2016" s="53">
        <f t="shared" si="285"/>
        <v>1171.51</v>
      </c>
    </row>
    <row r="2017" spans="1:15">
      <c r="A2017" s="48">
        <v>31003427</v>
      </c>
      <c r="B2017" s="48" t="s">
        <v>2040</v>
      </c>
      <c r="C2017" s="49">
        <v>1</v>
      </c>
      <c r="D2017" s="50" t="s">
        <v>305</v>
      </c>
      <c r="E2017" s="51"/>
      <c r="F2017" s="52">
        <v>2</v>
      </c>
      <c r="G2017" s="52">
        <v>5</v>
      </c>
      <c r="H2017" s="52"/>
      <c r="I2017" s="52"/>
      <c r="J2017" s="52"/>
      <c r="K2017" s="53">
        <f t="shared" si="286"/>
        <v>802.86</v>
      </c>
      <c r="L2017" s="53">
        <f t="shared" si="287"/>
        <v>802.86</v>
      </c>
      <c r="M2017" s="53">
        <f>IF(E2017&gt;0,ROUND(E2017*UCO!$A$14,2),0)</f>
        <v>0</v>
      </c>
      <c r="N2017" s="53">
        <f>IF(I2017&gt;0,ROUND(I2017*Filme!$B$3,2),0)</f>
        <v>0</v>
      </c>
      <c r="O2017" s="53">
        <f t="shared" si="285"/>
        <v>802.86</v>
      </c>
    </row>
    <row r="2018" spans="1:15">
      <c r="A2018" s="48">
        <v>31003435</v>
      </c>
      <c r="B2018" s="48" t="s">
        <v>2041</v>
      </c>
      <c r="C2018" s="49">
        <v>1</v>
      </c>
      <c r="D2018" s="50" t="s">
        <v>382</v>
      </c>
      <c r="E2018" s="51"/>
      <c r="F2018" s="52">
        <v>2</v>
      </c>
      <c r="G2018" s="52">
        <v>3</v>
      </c>
      <c r="H2018" s="52"/>
      <c r="I2018" s="52"/>
      <c r="J2018" s="52"/>
      <c r="K2018" s="53">
        <f t="shared" si="286"/>
        <v>766.81</v>
      </c>
      <c r="L2018" s="53">
        <f t="shared" si="287"/>
        <v>766.81</v>
      </c>
      <c r="M2018" s="53">
        <f>IF(E2018&gt;0,ROUND(E2018*UCO!$A$14,2),0)</f>
        <v>0</v>
      </c>
      <c r="N2018" s="53">
        <f>IF(I2018&gt;0,ROUND(I2018*Filme!$B$3,2),0)</f>
        <v>0</v>
      </c>
      <c r="O2018" s="53">
        <f t="shared" si="285"/>
        <v>766.81</v>
      </c>
    </row>
    <row r="2019" spans="1:15">
      <c r="A2019" s="48">
        <v>31003451</v>
      </c>
      <c r="B2019" s="48" t="s">
        <v>2042</v>
      </c>
      <c r="C2019" s="49">
        <v>1</v>
      </c>
      <c r="D2019" s="50" t="s">
        <v>446</v>
      </c>
      <c r="E2019" s="51"/>
      <c r="F2019" s="52">
        <v>2</v>
      </c>
      <c r="G2019" s="52">
        <v>4</v>
      </c>
      <c r="H2019" s="52"/>
      <c r="I2019" s="52"/>
      <c r="J2019" s="52"/>
      <c r="K2019" s="53">
        <f t="shared" si="286"/>
        <v>1171.51</v>
      </c>
      <c r="L2019" s="53">
        <f t="shared" si="287"/>
        <v>1171.51</v>
      </c>
      <c r="M2019" s="53">
        <f>IF(E2019&gt;0,ROUND(E2019*UCO!$A$14,2),0)</f>
        <v>0</v>
      </c>
      <c r="N2019" s="53">
        <f>IF(I2019&gt;0,ROUND(I2019*Filme!$B$3,2),0)</f>
        <v>0</v>
      </c>
      <c r="O2019" s="53">
        <f t="shared" si="285"/>
        <v>1171.51</v>
      </c>
    </row>
    <row r="2020" spans="1:15">
      <c r="A2020" s="48">
        <v>31003460</v>
      </c>
      <c r="B2020" s="48" t="s">
        <v>2043</v>
      </c>
      <c r="C2020" s="49">
        <v>1</v>
      </c>
      <c r="D2020" s="50" t="s">
        <v>486</v>
      </c>
      <c r="E2020" s="51"/>
      <c r="F2020" s="52">
        <v>2</v>
      </c>
      <c r="G2020" s="52">
        <v>5</v>
      </c>
      <c r="H2020" s="52"/>
      <c r="I2020" s="52"/>
      <c r="J2020" s="52"/>
      <c r="K2020" s="53">
        <f t="shared" si="286"/>
        <v>1409.1</v>
      </c>
      <c r="L2020" s="53">
        <f t="shared" si="287"/>
        <v>1409.1</v>
      </c>
      <c r="M2020" s="53">
        <f>IF(E2020&gt;0,ROUND(E2020*UCO!$A$14,2),0)</f>
        <v>0</v>
      </c>
      <c r="N2020" s="53">
        <f>IF(I2020&gt;0,ROUND(I2020*Filme!$B$3,2),0)</f>
        <v>0</v>
      </c>
      <c r="O2020" s="53">
        <f t="shared" si="285"/>
        <v>1409.1</v>
      </c>
    </row>
    <row r="2021" spans="1:15">
      <c r="A2021" s="48">
        <v>31003478</v>
      </c>
      <c r="B2021" s="48" t="s">
        <v>2044</v>
      </c>
      <c r="C2021" s="49">
        <v>1</v>
      </c>
      <c r="D2021" s="50" t="s">
        <v>469</v>
      </c>
      <c r="E2021" s="51"/>
      <c r="F2021" s="52">
        <v>2</v>
      </c>
      <c r="G2021" s="52">
        <v>4</v>
      </c>
      <c r="H2021" s="52"/>
      <c r="I2021" s="52"/>
      <c r="J2021" s="52"/>
      <c r="K2021" s="53">
        <f t="shared" si="286"/>
        <v>1491.02</v>
      </c>
      <c r="L2021" s="53">
        <f t="shared" si="287"/>
        <v>1491.02</v>
      </c>
      <c r="M2021" s="53">
        <f>IF(E2021&gt;0,ROUND(E2021*UCO!$A$14,2),0)</f>
        <v>0</v>
      </c>
      <c r="N2021" s="53">
        <f>IF(I2021&gt;0,ROUND(I2021*Filme!$B$3,2),0)</f>
        <v>0</v>
      </c>
      <c r="O2021" s="53">
        <f t="shared" si="285"/>
        <v>1491.02</v>
      </c>
    </row>
    <row r="2022" spans="1:15">
      <c r="A2022" s="48">
        <v>31003486</v>
      </c>
      <c r="B2022" s="48" t="s">
        <v>2045</v>
      </c>
      <c r="C2022" s="49">
        <v>1</v>
      </c>
      <c r="D2022" s="50" t="s">
        <v>469</v>
      </c>
      <c r="E2022" s="51"/>
      <c r="F2022" s="52">
        <v>2</v>
      </c>
      <c r="G2022" s="52">
        <v>4</v>
      </c>
      <c r="H2022" s="52"/>
      <c r="I2022" s="52"/>
      <c r="J2022" s="52"/>
      <c r="K2022" s="53">
        <f t="shared" si="286"/>
        <v>1491.02</v>
      </c>
      <c r="L2022" s="53">
        <f t="shared" si="287"/>
        <v>1491.02</v>
      </c>
      <c r="M2022" s="53">
        <f>IF(E2022&gt;0,ROUND(E2022*UCO!$A$14,2),0)</f>
        <v>0</v>
      </c>
      <c r="N2022" s="53">
        <f>IF(I2022&gt;0,ROUND(I2022*Filme!$B$3,2),0)</f>
        <v>0</v>
      </c>
      <c r="O2022" s="53">
        <f t="shared" si="285"/>
        <v>1491.02</v>
      </c>
    </row>
    <row r="2023" spans="1:15">
      <c r="A2023" s="48">
        <v>31003494</v>
      </c>
      <c r="B2023" s="48" t="s">
        <v>2046</v>
      </c>
      <c r="C2023" s="49">
        <v>1</v>
      </c>
      <c r="D2023" s="50" t="s">
        <v>305</v>
      </c>
      <c r="E2023" s="51"/>
      <c r="F2023" s="52">
        <v>2</v>
      </c>
      <c r="G2023" s="52">
        <v>4</v>
      </c>
      <c r="H2023" s="52"/>
      <c r="I2023" s="52"/>
      <c r="J2023" s="52"/>
      <c r="K2023" s="53">
        <f t="shared" si="286"/>
        <v>802.86</v>
      </c>
      <c r="L2023" s="53">
        <f t="shared" si="287"/>
        <v>802.86</v>
      </c>
      <c r="M2023" s="53">
        <f>IF(E2023&gt;0,ROUND(E2023*UCO!$A$14,2),0)</f>
        <v>0</v>
      </c>
      <c r="N2023" s="53">
        <f>IF(I2023&gt;0,ROUND(I2023*Filme!$B$3,2),0)</f>
        <v>0</v>
      </c>
      <c r="O2023" s="53">
        <f t="shared" si="285"/>
        <v>802.86</v>
      </c>
    </row>
    <row r="2024" spans="1:15">
      <c r="A2024" s="48">
        <v>31003508</v>
      </c>
      <c r="B2024" s="48" t="s">
        <v>2047</v>
      </c>
      <c r="C2024" s="49">
        <v>1</v>
      </c>
      <c r="D2024" s="50" t="s">
        <v>291</v>
      </c>
      <c r="E2024" s="51"/>
      <c r="F2024" s="52">
        <v>1</v>
      </c>
      <c r="G2024" s="52">
        <v>3</v>
      </c>
      <c r="H2024" s="52"/>
      <c r="I2024" s="52"/>
      <c r="J2024" s="52"/>
      <c r="K2024" s="53">
        <f t="shared" si="286"/>
        <v>709.46</v>
      </c>
      <c r="L2024" s="53">
        <f t="shared" si="287"/>
        <v>709.46</v>
      </c>
      <c r="M2024" s="53">
        <f>IF(E2024&gt;0,ROUND(E2024*UCO!$A$14,2),0)</f>
        <v>0</v>
      </c>
      <c r="N2024" s="53">
        <f>IF(I2024&gt;0,ROUND(I2024*Filme!$B$3,2),0)</f>
        <v>0</v>
      </c>
      <c r="O2024" s="53">
        <f t="shared" si="285"/>
        <v>709.46</v>
      </c>
    </row>
    <row r="2025" spans="1:15">
      <c r="A2025" s="48">
        <v>31003516</v>
      </c>
      <c r="B2025" s="48" t="s">
        <v>2048</v>
      </c>
      <c r="C2025" s="49">
        <v>1</v>
      </c>
      <c r="D2025" s="50" t="s">
        <v>51</v>
      </c>
      <c r="E2025" s="51"/>
      <c r="F2025" s="52"/>
      <c r="G2025" s="52">
        <v>2</v>
      </c>
      <c r="H2025" s="52"/>
      <c r="I2025" s="52"/>
      <c r="J2025" s="52"/>
      <c r="K2025" s="53">
        <f t="shared" si="286"/>
        <v>88.48</v>
      </c>
      <c r="L2025" s="53">
        <f t="shared" si="287"/>
        <v>88.48</v>
      </c>
      <c r="M2025" s="53">
        <f>IF(E2025&gt;0,ROUND(E2025*UCO!$A$14,2),0)</f>
        <v>0</v>
      </c>
      <c r="N2025" s="53">
        <f>IF(I2025&gt;0,ROUND(I2025*Filme!$B$3,2),0)</f>
        <v>0</v>
      </c>
      <c r="O2025" s="53">
        <f t="shared" si="285"/>
        <v>88.48</v>
      </c>
    </row>
    <row r="2026" spans="1:15">
      <c r="A2026" s="48">
        <v>31003524</v>
      </c>
      <c r="B2026" s="48" t="s">
        <v>2049</v>
      </c>
      <c r="C2026" s="49">
        <v>1</v>
      </c>
      <c r="D2026" s="50" t="s">
        <v>959</v>
      </c>
      <c r="E2026" s="51"/>
      <c r="F2026" s="52">
        <v>2</v>
      </c>
      <c r="G2026" s="52">
        <v>6</v>
      </c>
      <c r="H2026" s="52"/>
      <c r="I2026" s="52"/>
      <c r="J2026" s="52"/>
      <c r="K2026" s="53">
        <f t="shared" si="286"/>
        <v>1859.66</v>
      </c>
      <c r="L2026" s="53">
        <f t="shared" si="287"/>
        <v>1859.66</v>
      </c>
      <c r="M2026" s="53">
        <f>IF(E2026&gt;0,ROUND(E2026*UCO!$A$14,2),0)</f>
        <v>0</v>
      </c>
      <c r="N2026" s="53">
        <f>IF(I2026&gt;0,ROUND(I2026*Filme!$B$3,2),0)</f>
        <v>0</v>
      </c>
      <c r="O2026" s="53">
        <f t="shared" si="285"/>
        <v>1859.66</v>
      </c>
    </row>
    <row r="2027" spans="1:15">
      <c r="A2027" s="48">
        <v>31003532</v>
      </c>
      <c r="B2027" s="48" t="s">
        <v>2050</v>
      </c>
      <c r="C2027" s="49">
        <v>1</v>
      </c>
      <c r="D2027" s="50" t="s">
        <v>488</v>
      </c>
      <c r="E2027" s="51"/>
      <c r="F2027" s="52">
        <v>3</v>
      </c>
      <c r="G2027" s="52">
        <v>6</v>
      </c>
      <c r="H2027" s="52"/>
      <c r="I2027" s="52"/>
      <c r="J2027" s="52"/>
      <c r="K2027" s="53">
        <f t="shared" si="286"/>
        <v>1998.93</v>
      </c>
      <c r="L2027" s="53">
        <f t="shared" si="287"/>
        <v>1998.93</v>
      </c>
      <c r="M2027" s="53">
        <f>IF(E2027&gt;0,ROUND(E2027*UCO!$A$14,2),0)</f>
        <v>0</v>
      </c>
      <c r="N2027" s="53">
        <f>IF(I2027&gt;0,ROUND(I2027*Filme!$B$3,2),0)</f>
        <v>0</v>
      </c>
      <c r="O2027" s="53">
        <f t="shared" si="285"/>
        <v>1998.93</v>
      </c>
    </row>
    <row r="2028" spans="1:15">
      <c r="A2028" s="48">
        <v>31003540</v>
      </c>
      <c r="B2028" s="48" t="s">
        <v>2051</v>
      </c>
      <c r="C2028" s="49">
        <v>1</v>
      </c>
      <c r="D2028" s="50" t="s">
        <v>339</v>
      </c>
      <c r="E2028" s="51"/>
      <c r="F2028" s="52">
        <v>2</v>
      </c>
      <c r="G2028" s="52">
        <v>4</v>
      </c>
      <c r="H2028" s="52"/>
      <c r="I2028" s="52"/>
      <c r="J2028" s="52"/>
      <c r="K2028" s="53">
        <f t="shared" si="286"/>
        <v>909.36</v>
      </c>
      <c r="L2028" s="53">
        <f t="shared" si="287"/>
        <v>909.36</v>
      </c>
      <c r="M2028" s="53">
        <f>IF(E2028&gt;0,ROUND(E2028*UCO!$A$14,2),0)</f>
        <v>0</v>
      </c>
      <c r="N2028" s="53">
        <f>IF(I2028&gt;0,ROUND(I2028*Filme!$B$3,2),0)</f>
        <v>0</v>
      </c>
      <c r="O2028" s="53">
        <f t="shared" si="285"/>
        <v>909.36</v>
      </c>
    </row>
    <row r="2029" spans="1:15">
      <c r="A2029" s="48">
        <v>31003559</v>
      </c>
      <c r="B2029" s="48" t="s">
        <v>2052</v>
      </c>
      <c r="C2029" s="49">
        <v>1</v>
      </c>
      <c r="D2029" s="50" t="s">
        <v>486</v>
      </c>
      <c r="E2029" s="51"/>
      <c r="F2029" s="52">
        <v>2</v>
      </c>
      <c r="G2029" s="52">
        <v>5</v>
      </c>
      <c r="H2029" s="52"/>
      <c r="I2029" s="52"/>
      <c r="J2029" s="52"/>
      <c r="K2029" s="53">
        <f t="shared" si="286"/>
        <v>1409.1</v>
      </c>
      <c r="L2029" s="53">
        <f t="shared" si="287"/>
        <v>1409.1</v>
      </c>
      <c r="M2029" s="53">
        <f>IF(E2029&gt;0,ROUND(E2029*UCO!$A$14,2),0)</f>
        <v>0</v>
      </c>
      <c r="N2029" s="53">
        <f>IF(I2029&gt;0,ROUND(I2029*Filme!$B$3,2),0)</f>
        <v>0</v>
      </c>
      <c r="O2029" s="53">
        <f t="shared" si="285"/>
        <v>1409.1</v>
      </c>
    </row>
    <row r="2030" spans="1:15">
      <c r="A2030" s="48">
        <v>31003567</v>
      </c>
      <c r="B2030" s="48" t="s">
        <v>2053</v>
      </c>
      <c r="C2030" s="49">
        <v>1</v>
      </c>
      <c r="D2030" s="50" t="s">
        <v>241</v>
      </c>
      <c r="E2030" s="51"/>
      <c r="F2030" s="52">
        <v>1</v>
      </c>
      <c r="G2030" s="52">
        <v>3</v>
      </c>
      <c r="H2030" s="52"/>
      <c r="I2030" s="52"/>
      <c r="J2030" s="52"/>
      <c r="K2030" s="53">
        <f t="shared" si="286"/>
        <v>542.33000000000004</v>
      </c>
      <c r="L2030" s="53">
        <f t="shared" si="287"/>
        <v>542.33000000000004</v>
      </c>
      <c r="M2030" s="53">
        <f>IF(E2030&gt;0,ROUND(E2030*UCO!$A$14,2),0)</f>
        <v>0</v>
      </c>
      <c r="N2030" s="53">
        <f>IF(I2030&gt;0,ROUND(I2030*Filme!$B$3,2),0)</f>
        <v>0</v>
      </c>
      <c r="O2030" s="53">
        <f t="shared" si="285"/>
        <v>542.33000000000004</v>
      </c>
    </row>
    <row r="2031" spans="1:15">
      <c r="A2031" s="48">
        <v>31003575</v>
      </c>
      <c r="B2031" s="48" t="s">
        <v>2054</v>
      </c>
      <c r="C2031" s="49">
        <v>1</v>
      </c>
      <c r="D2031" s="50" t="s">
        <v>488</v>
      </c>
      <c r="E2031" s="51">
        <v>64.88</v>
      </c>
      <c r="F2031" s="52">
        <v>2</v>
      </c>
      <c r="G2031" s="52">
        <v>7</v>
      </c>
      <c r="H2031" s="52"/>
      <c r="I2031" s="52"/>
      <c r="J2031" s="52"/>
      <c r="K2031" s="53">
        <f t="shared" si="286"/>
        <v>1998.93</v>
      </c>
      <c r="L2031" s="53">
        <f t="shared" si="287"/>
        <v>1998.93</v>
      </c>
      <c r="M2031" s="53">
        <f>IF(E2031&gt;0,ROUND(E2031*UCO!$A$29,2),0)</f>
        <v>1223.6400000000001</v>
      </c>
      <c r="N2031" s="53">
        <f>IF(I2031&gt;0,ROUND(I2031*Filme!$B$3,2),0)</f>
        <v>0</v>
      </c>
      <c r="O2031" s="53">
        <f t="shared" si="285"/>
        <v>3222.57</v>
      </c>
    </row>
    <row r="2032" spans="1:15">
      <c r="A2032" s="48">
        <v>31003583</v>
      </c>
      <c r="B2032" s="48" t="s">
        <v>2055</v>
      </c>
      <c r="C2032" s="49">
        <v>1</v>
      </c>
      <c r="D2032" s="50" t="s">
        <v>331</v>
      </c>
      <c r="E2032" s="51">
        <v>36.5</v>
      </c>
      <c r="F2032" s="52">
        <v>2</v>
      </c>
      <c r="G2032" s="52">
        <v>5</v>
      </c>
      <c r="H2032" s="52"/>
      <c r="I2032" s="52"/>
      <c r="J2032" s="52"/>
      <c r="K2032" s="53">
        <f t="shared" si="286"/>
        <v>1091.25</v>
      </c>
      <c r="L2032" s="53">
        <f t="shared" si="287"/>
        <v>1091.25</v>
      </c>
      <c r="M2032" s="53">
        <f>IF(E2032&gt;0,ROUND(E2032*UCO!$A$29,2),0)</f>
        <v>688.39</v>
      </c>
      <c r="N2032" s="53">
        <f>IF(I2032&gt;0,ROUND(I2032*Filme!$B$3,2),0)</f>
        <v>0</v>
      </c>
      <c r="O2032" s="53">
        <f t="shared" si="285"/>
        <v>1779.64</v>
      </c>
    </row>
    <row r="2033" spans="1:15">
      <c r="A2033" s="48">
        <v>31003591</v>
      </c>
      <c r="B2033" s="48" t="s">
        <v>2056</v>
      </c>
      <c r="C2033" s="49">
        <v>1</v>
      </c>
      <c r="D2033" s="50" t="s">
        <v>488</v>
      </c>
      <c r="E2033" s="51">
        <v>64.88</v>
      </c>
      <c r="F2033" s="52">
        <v>2</v>
      </c>
      <c r="G2033" s="52">
        <v>7</v>
      </c>
      <c r="H2033" s="52"/>
      <c r="I2033" s="52"/>
      <c r="J2033" s="52"/>
      <c r="K2033" s="53">
        <f t="shared" si="286"/>
        <v>1998.93</v>
      </c>
      <c r="L2033" s="53">
        <f t="shared" si="287"/>
        <v>1998.93</v>
      </c>
      <c r="M2033" s="53">
        <f>IF(E2033&gt;0,ROUND(E2033*UCO!$A$29,2),0)</f>
        <v>1223.6400000000001</v>
      </c>
      <c r="N2033" s="53">
        <f>IF(I2033&gt;0,ROUND(I2033*Filme!$B$3,2),0)</f>
        <v>0</v>
      </c>
      <c r="O2033" s="53">
        <f t="shared" si="285"/>
        <v>3222.57</v>
      </c>
    </row>
    <row r="2034" spans="1:15">
      <c r="A2034" s="48">
        <v>31003605</v>
      </c>
      <c r="B2034" s="48" t="s">
        <v>2057</v>
      </c>
      <c r="C2034" s="49">
        <v>1</v>
      </c>
      <c r="D2034" s="50" t="s">
        <v>446</v>
      </c>
      <c r="E2034" s="51">
        <v>36.5</v>
      </c>
      <c r="F2034" s="52">
        <v>2</v>
      </c>
      <c r="G2034" s="52">
        <v>5</v>
      </c>
      <c r="H2034" s="52"/>
      <c r="I2034" s="52"/>
      <c r="J2034" s="52"/>
      <c r="K2034" s="53">
        <f t="shared" si="286"/>
        <v>1171.51</v>
      </c>
      <c r="L2034" s="53">
        <f t="shared" si="287"/>
        <v>1171.51</v>
      </c>
      <c r="M2034" s="53">
        <f>IF(E2034&gt;0,ROUND(E2034*UCO!$A$29,2),0)</f>
        <v>688.39</v>
      </c>
      <c r="N2034" s="53">
        <f>IF(I2034&gt;0,ROUND(I2034*Filme!$B$3,2),0)</f>
        <v>0</v>
      </c>
      <c r="O2034" s="53">
        <f t="shared" si="285"/>
        <v>1859.9</v>
      </c>
    </row>
    <row r="2035" spans="1:15">
      <c r="A2035" s="48">
        <v>31003613</v>
      </c>
      <c r="B2035" s="48" t="s">
        <v>2058</v>
      </c>
      <c r="C2035" s="49">
        <v>1</v>
      </c>
      <c r="D2035" s="50" t="s">
        <v>959</v>
      </c>
      <c r="E2035" s="51">
        <v>64.88</v>
      </c>
      <c r="F2035" s="52">
        <v>2</v>
      </c>
      <c r="G2035" s="52">
        <v>7</v>
      </c>
      <c r="H2035" s="52"/>
      <c r="I2035" s="52"/>
      <c r="J2035" s="52"/>
      <c r="K2035" s="53">
        <f t="shared" si="286"/>
        <v>1859.66</v>
      </c>
      <c r="L2035" s="53">
        <f t="shared" si="287"/>
        <v>1859.66</v>
      </c>
      <c r="M2035" s="53">
        <f>IF(E2035&gt;0,ROUND(E2035*UCO!$A$29,2),0)</f>
        <v>1223.6400000000001</v>
      </c>
      <c r="N2035" s="53">
        <f>IF(I2035&gt;0,ROUND(I2035*Filme!$B$3,2),0)</f>
        <v>0</v>
      </c>
      <c r="O2035" s="53">
        <f t="shared" si="285"/>
        <v>3083.3</v>
      </c>
    </row>
    <row r="2036" spans="1:15">
      <c r="A2036" s="48">
        <v>31003621</v>
      </c>
      <c r="B2036" s="48" t="s">
        <v>2059</v>
      </c>
      <c r="C2036" s="49">
        <v>1</v>
      </c>
      <c r="D2036" s="50" t="s">
        <v>257</v>
      </c>
      <c r="E2036" s="51">
        <v>48.66</v>
      </c>
      <c r="F2036" s="52">
        <v>2</v>
      </c>
      <c r="G2036" s="52">
        <v>6</v>
      </c>
      <c r="H2036" s="52"/>
      <c r="I2036" s="52"/>
      <c r="J2036" s="52"/>
      <c r="K2036" s="53">
        <f t="shared" si="286"/>
        <v>1635.2</v>
      </c>
      <c r="L2036" s="53">
        <f t="shared" si="287"/>
        <v>1635.2</v>
      </c>
      <c r="M2036" s="53">
        <f>IF(E2036&gt;0,ROUND(E2036*UCO!$A$29,2),0)</f>
        <v>917.73</v>
      </c>
      <c r="N2036" s="53">
        <f>IF(I2036&gt;0,ROUND(I2036*Filme!$B$3,2),0)</f>
        <v>0</v>
      </c>
      <c r="O2036" s="53">
        <f t="shared" si="285"/>
        <v>2552.9299999999998</v>
      </c>
    </row>
    <row r="2037" spans="1:15">
      <c r="A2037" s="48">
        <v>31003630</v>
      </c>
      <c r="B2037" s="48" t="s">
        <v>2060</v>
      </c>
      <c r="C2037" s="49">
        <v>1</v>
      </c>
      <c r="D2037" s="50" t="s">
        <v>488</v>
      </c>
      <c r="E2037" s="51">
        <v>66.91</v>
      </c>
      <c r="F2037" s="52">
        <v>2</v>
      </c>
      <c r="G2037" s="52">
        <v>7</v>
      </c>
      <c r="H2037" s="52"/>
      <c r="I2037" s="52"/>
      <c r="J2037" s="52"/>
      <c r="K2037" s="53">
        <f t="shared" si="286"/>
        <v>1998.93</v>
      </c>
      <c r="L2037" s="53">
        <f t="shared" si="287"/>
        <v>1998.93</v>
      </c>
      <c r="M2037" s="53">
        <f>IF(E2037&gt;0,ROUND(E2037*UCO!$A$29,2),0)</f>
        <v>1261.92</v>
      </c>
      <c r="N2037" s="53">
        <f>IF(I2037&gt;0,ROUND(I2037*Filme!$B$3,2),0)</f>
        <v>0</v>
      </c>
      <c r="O2037" s="53">
        <f t="shared" si="285"/>
        <v>3260.85</v>
      </c>
    </row>
    <row r="2038" spans="1:15">
      <c r="A2038" s="48">
        <v>31003648</v>
      </c>
      <c r="B2038" s="48" t="s">
        <v>2061</v>
      </c>
      <c r="C2038" s="49">
        <v>1</v>
      </c>
      <c r="D2038" s="50" t="s">
        <v>488</v>
      </c>
      <c r="E2038" s="51">
        <v>64.88</v>
      </c>
      <c r="F2038" s="52">
        <v>2</v>
      </c>
      <c r="G2038" s="52">
        <v>7</v>
      </c>
      <c r="H2038" s="52"/>
      <c r="I2038" s="52"/>
      <c r="J2038" s="52"/>
      <c r="K2038" s="53">
        <f t="shared" si="286"/>
        <v>1998.93</v>
      </c>
      <c r="L2038" s="53">
        <f t="shared" si="287"/>
        <v>1998.93</v>
      </c>
      <c r="M2038" s="53">
        <f>IF(E2038&gt;0,ROUND(E2038*UCO!$A$29,2),0)</f>
        <v>1223.6400000000001</v>
      </c>
      <c r="N2038" s="53">
        <f>IF(I2038&gt;0,ROUND(I2038*Filme!$B$3,2),0)</f>
        <v>0</v>
      </c>
      <c r="O2038" s="53">
        <f t="shared" si="285"/>
        <v>3222.57</v>
      </c>
    </row>
    <row r="2039" spans="1:15">
      <c r="A2039" s="48">
        <v>31003656</v>
      </c>
      <c r="B2039" s="48" t="s">
        <v>2062</v>
      </c>
      <c r="C2039" s="49">
        <v>1</v>
      </c>
      <c r="D2039" s="50" t="s">
        <v>335</v>
      </c>
      <c r="E2039" s="51">
        <v>44.61</v>
      </c>
      <c r="F2039" s="52">
        <v>2</v>
      </c>
      <c r="G2039" s="52">
        <v>5</v>
      </c>
      <c r="H2039" s="52"/>
      <c r="I2039" s="52"/>
      <c r="J2039" s="52"/>
      <c r="K2039" s="53">
        <f t="shared" si="286"/>
        <v>991.29</v>
      </c>
      <c r="L2039" s="53">
        <f t="shared" si="287"/>
        <v>991.29</v>
      </c>
      <c r="M2039" s="53">
        <f>IF(E2039&gt;0,ROUND(E2039*UCO!$A$29,2),0)</f>
        <v>841.34</v>
      </c>
      <c r="N2039" s="53">
        <f>IF(I2039&gt;0,ROUND(I2039*Filme!$B$3,2),0)</f>
        <v>0</v>
      </c>
      <c r="O2039" s="53">
        <f t="shared" si="285"/>
        <v>1832.63</v>
      </c>
    </row>
    <row r="2040" spans="1:15">
      <c r="A2040" s="48">
        <v>31003664</v>
      </c>
      <c r="B2040" s="48" t="s">
        <v>2063</v>
      </c>
      <c r="C2040" s="49">
        <v>1</v>
      </c>
      <c r="D2040" s="50" t="s">
        <v>331</v>
      </c>
      <c r="E2040" s="51">
        <v>44.61</v>
      </c>
      <c r="F2040" s="52">
        <v>2</v>
      </c>
      <c r="G2040" s="52">
        <v>5</v>
      </c>
      <c r="H2040" s="52"/>
      <c r="I2040" s="52"/>
      <c r="J2040" s="52"/>
      <c r="K2040" s="53">
        <f t="shared" si="286"/>
        <v>1091.25</v>
      </c>
      <c r="L2040" s="53">
        <f t="shared" si="287"/>
        <v>1091.25</v>
      </c>
      <c r="M2040" s="53">
        <f>IF(E2040&gt;0,ROUND(E2040*UCO!$A$29,2),0)</f>
        <v>841.34</v>
      </c>
      <c r="N2040" s="53">
        <f>IF(I2040&gt;0,ROUND(I2040*Filme!$B$3,2),0)</f>
        <v>0</v>
      </c>
      <c r="O2040" s="53">
        <f t="shared" si="285"/>
        <v>1932.59</v>
      </c>
    </row>
    <row r="2041" spans="1:15">
      <c r="A2041" s="48">
        <v>31003672</v>
      </c>
      <c r="B2041" s="48" t="s">
        <v>2064</v>
      </c>
      <c r="C2041" s="49">
        <v>1</v>
      </c>
      <c r="D2041" s="50" t="s">
        <v>446</v>
      </c>
      <c r="E2041" s="51">
        <v>44.61</v>
      </c>
      <c r="F2041" s="52">
        <v>2</v>
      </c>
      <c r="G2041" s="52">
        <v>5</v>
      </c>
      <c r="H2041" s="52"/>
      <c r="I2041" s="52"/>
      <c r="J2041" s="52"/>
      <c r="K2041" s="53">
        <f t="shared" si="286"/>
        <v>1171.51</v>
      </c>
      <c r="L2041" s="53">
        <f t="shared" si="287"/>
        <v>1171.51</v>
      </c>
      <c r="M2041" s="53">
        <f>IF(E2041&gt;0,ROUND(E2041*UCO!$A$29,2),0)</f>
        <v>841.34</v>
      </c>
      <c r="N2041" s="53">
        <f>IF(I2041&gt;0,ROUND(I2041*Filme!$B$3,2),0)</f>
        <v>0</v>
      </c>
      <c r="O2041" s="53">
        <f t="shared" si="285"/>
        <v>2012.85</v>
      </c>
    </row>
    <row r="2042" spans="1:15">
      <c r="A2042" s="48">
        <v>31003680</v>
      </c>
      <c r="B2042" s="48" t="s">
        <v>2065</v>
      </c>
      <c r="C2042" s="49">
        <v>1</v>
      </c>
      <c r="D2042" s="50" t="s">
        <v>331</v>
      </c>
      <c r="E2042" s="51">
        <v>44.61</v>
      </c>
      <c r="F2042" s="52">
        <v>2</v>
      </c>
      <c r="G2042" s="52">
        <v>5</v>
      </c>
      <c r="H2042" s="52"/>
      <c r="I2042" s="52"/>
      <c r="J2042" s="52"/>
      <c r="K2042" s="53">
        <f t="shared" si="286"/>
        <v>1091.25</v>
      </c>
      <c r="L2042" s="53">
        <f t="shared" si="287"/>
        <v>1091.25</v>
      </c>
      <c r="M2042" s="53">
        <f>IF(E2042&gt;0,ROUND(E2042*UCO!$A$29,2),0)</f>
        <v>841.34</v>
      </c>
      <c r="N2042" s="53">
        <f>IF(I2042&gt;0,ROUND(I2042*Filme!$B$3,2),0)</f>
        <v>0</v>
      </c>
      <c r="O2042" s="53">
        <f t="shared" si="285"/>
        <v>1932.59</v>
      </c>
    </row>
    <row r="2043" spans="1:15">
      <c r="A2043" s="48">
        <v>31003699</v>
      </c>
      <c r="B2043" s="48" t="s">
        <v>2066</v>
      </c>
      <c r="C2043" s="49">
        <v>1</v>
      </c>
      <c r="D2043" s="50" t="s">
        <v>335</v>
      </c>
      <c r="E2043" s="51">
        <v>36.5</v>
      </c>
      <c r="F2043" s="52">
        <v>2</v>
      </c>
      <c r="G2043" s="52">
        <v>5</v>
      </c>
      <c r="H2043" s="52"/>
      <c r="I2043" s="52"/>
      <c r="J2043" s="52"/>
      <c r="K2043" s="53">
        <f t="shared" ref="K2043:K2053" si="288">VLOOKUP(D2043,Porte2026Geral,24,FALSE)</f>
        <v>991.29</v>
      </c>
      <c r="L2043" s="53">
        <f t="shared" ref="L2043:L2053" si="289">ROUND(C2043*K2043,2)</f>
        <v>991.29</v>
      </c>
      <c r="M2043" s="53">
        <f>IF(E2043&gt;0,ROUND(E2043*UCO!$A$29,2),0)</f>
        <v>688.39</v>
      </c>
      <c r="N2043" s="53">
        <f>IF(I2043&gt;0,ROUND(I2043*Filme!$B$3,2),0)</f>
        <v>0</v>
      </c>
      <c r="O2043" s="53">
        <f t="shared" si="285"/>
        <v>1679.68</v>
      </c>
    </row>
    <row r="2044" spans="1:15">
      <c r="A2044" s="48">
        <v>31003702</v>
      </c>
      <c r="B2044" s="48" t="s">
        <v>2067</v>
      </c>
      <c r="C2044" s="49">
        <v>1</v>
      </c>
      <c r="D2044" s="50" t="s">
        <v>959</v>
      </c>
      <c r="E2044" s="51">
        <v>81.099999999999994</v>
      </c>
      <c r="F2044" s="52">
        <v>2</v>
      </c>
      <c r="G2044" s="52">
        <v>6</v>
      </c>
      <c r="H2044" s="52"/>
      <c r="I2044" s="52"/>
      <c r="J2044" s="52"/>
      <c r="K2044" s="53">
        <f t="shared" si="288"/>
        <v>1859.66</v>
      </c>
      <c r="L2044" s="53">
        <f t="shared" si="289"/>
        <v>1859.66</v>
      </c>
      <c r="M2044" s="53">
        <f>IF(E2044&gt;0,ROUND(E2044*UCO!$A$29,2),0)</f>
        <v>1529.55</v>
      </c>
      <c r="N2044" s="53">
        <f>IF(I2044&gt;0,ROUND(I2044*Filme!$B$3,2),0)</f>
        <v>0</v>
      </c>
      <c r="O2044" s="53">
        <f t="shared" si="285"/>
        <v>3389.21</v>
      </c>
    </row>
    <row r="2045" spans="1:15">
      <c r="A2045" s="48">
        <v>31003710</v>
      </c>
      <c r="B2045" s="48" t="s">
        <v>2068</v>
      </c>
      <c r="C2045" s="49">
        <v>1</v>
      </c>
      <c r="D2045" s="50" t="s">
        <v>488</v>
      </c>
      <c r="E2045" s="51">
        <v>109.49</v>
      </c>
      <c r="F2045" s="52">
        <v>2</v>
      </c>
      <c r="G2045" s="52">
        <v>7</v>
      </c>
      <c r="H2045" s="52"/>
      <c r="I2045" s="52"/>
      <c r="J2045" s="52"/>
      <c r="K2045" s="53">
        <f t="shared" si="288"/>
        <v>1998.93</v>
      </c>
      <c r="L2045" s="53">
        <f t="shared" si="289"/>
        <v>1998.93</v>
      </c>
      <c r="M2045" s="53">
        <f>IF(E2045&gt;0,ROUND(E2045*UCO!$A$29,2),0)</f>
        <v>2064.98</v>
      </c>
      <c r="N2045" s="53">
        <f>IF(I2045&gt;0,ROUND(I2045*Filme!$B$3,2),0)</f>
        <v>0</v>
      </c>
      <c r="O2045" s="53">
        <f t="shared" si="285"/>
        <v>4063.91</v>
      </c>
    </row>
    <row r="2046" spans="1:15">
      <c r="A2046" s="48">
        <v>31003729</v>
      </c>
      <c r="B2046" s="48" t="s">
        <v>2069</v>
      </c>
      <c r="C2046" s="49">
        <v>1</v>
      </c>
      <c r="D2046" s="50" t="s">
        <v>335</v>
      </c>
      <c r="E2046" s="51">
        <v>36.5</v>
      </c>
      <c r="F2046" s="52">
        <v>2</v>
      </c>
      <c r="G2046" s="52">
        <v>5</v>
      </c>
      <c r="H2046" s="52"/>
      <c r="I2046" s="52"/>
      <c r="J2046" s="52"/>
      <c r="K2046" s="53">
        <f t="shared" si="288"/>
        <v>991.29</v>
      </c>
      <c r="L2046" s="53">
        <f t="shared" si="289"/>
        <v>991.29</v>
      </c>
      <c r="M2046" s="53">
        <f>IF(E2046&gt;0,ROUND(E2046*UCO!$A$29,2),0)</f>
        <v>688.39</v>
      </c>
      <c r="N2046" s="53">
        <f>IF(I2046&gt;0,ROUND(I2046*Filme!$B$3,2),0)</f>
        <v>0</v>
      </c>
      <c r="O2046" s="53">
        <f t="shared" si="285"/>
        <v>1679.68</v>
      </c>
    </row>
    <row r="2047" spans="1:15">
      <c r="A2047" s="48">
        <v>31003737</v>
      </c>
      <c r="B2047" s="48" t="s">
        <v>2070</v>
      </c>
      <c r="C2047" s="49">
        <v>1</v>
      </c>
      <c r="D2047" s="50" t="s">
        <v>488</v>
      </c>
      <c r="E2047" s="51">
        <v>64.88</v>
      </c>
      <c r="F2047" s="52">
        <v>2</v>
      </c>
      <c r="G2047" s="52">
        <v>6</v>
      </c>
      <c r="H2047" s="52"/>
      <c r="I2047" s="52"/>
      <c r="J2047" s="52"/>
      <c r="K2047" s="53">
        <f t="shared" si="288"/>
        <v>1998.93</v>
      </c>
      <c r="L2047" s="53">
        <f t="shared" si="289"/>
        <v>1998.93</v>
      </c>
      <c r="M2047" s="53">
        <f>IF(E2047&gt;0,ROUND(E2047*UCO!$A$29,2),0)</f>
        <v>1223.6400000000001</v>
      </c>
      <c r="N2047" s="53">
        <f>IF(I2047&gt;0,ROUND(I2047*Filme!$B$3,2),0)</f>
        <v>0</v>
      </c>
      <c r="O2047" s="53">
        <f t="shared" si="285"/>
        <v>3222.57</v>
      </c>
    </row>
    <row r="2048" spans="1:15">
      <c r="A2048" s="48">
        <v>31003745</v>
      </c>
      <c r="B2048" s="48" t="s">
        <v>2071</v>
      </c>
      <c r="C2048" s="49">
        <v>1</v>
      </c>
      <c r="D2048" s="50" t="s">
        <v>488</v>
      </c>
      <c r="E2048" s="51">
        <v>64.88</v>
      </c>
      <c r="F2048" s="52">
        <v>2</v>
      </c>
      <c r="G2048" s="52">
        <v>5</v>
      </c>
      <c r="H2048" s="52"/>
      <c r="I2048" s="52"/>
      <c r="J2048" s="52"/>
      <c r="K2048" s="53">
        <f t="shared" si="288"/>
        <v>1998.93</v>
      </c>
      <c r="L2048" s="53">
        <f t="shared" si="289"/>
        <v>1998.93</v>
      </c>
      <c r="M2048" s="53">
        <f>IF(E2048&gt;0,ROUND(E2048*UCO!$A$29,2),0)</f>
        <v>1223.6400000000001</v>
      </c>
      <c r="N2048" s="53">
        <f>IF(I2048&gt;0,ROUND(I2048*Filme!$B$3,2),0)</f>
        <v>0</v>
      </c>
      <c r="O2048" s="53">
        <f t="shared" si="285"/>
        <v>3222.57</v>
      </c>
    </row>
    <row r="2049" spans="1:15">
      <c r="A2049" s="48">
        <v>31003753</v>
      </c>
      <c r="B2049" s="48" t="s">
        <v>2072</v>
      </c>
      <c r="C2049" s="49">
        <v>1</v>
      </c>
      <c r="D2049" s="50" t="s">
        <v>446</v>
      </c>
      <c r="E2049" s="51">
        <v>44.61</v>
      </c>
      <c r="F2049" s="52">
        <v>2</v>
      </c>
      <c r="G2049" s="52">
        <v>5</v>
      </c>
      <c r="H2049" s="52"/>
      <c r="I2049" s="52"/>
      <c r="J2049" s="52"/>
      <c r="K2049" s="53">
        <f t="shared" si="288"/>
        <v>1171.51</v>
      </c>
      <c r="L2049" s="53">
        <f t="shared" si="289"/>
        <v>1171.51</v>
      </c>
      <c r="M2049" s="53">
        <f>IF(E2049&gt;0,ROUND(E2049*UCO!$A$29,2),0)</f>
        <v>841.34</v>
      </c>
      <c r="N2049" s="53">
        <f>IF(I2049&gt;0,ROUND(I2049*Filme!$B$3,2),0)</f>
        <v>0</v>
      </c>
      <c r="O2049" s="53">
        <f t="shared" si="285"/>
        <v>2012.85</v>
      </c>
    </row>
    <row r="2050" spans="1:15">
      <c r="A2050" s="48">
        <v>31003761</v>
      </c>
      <c r="B2050" s="48" t="s">
        <v>2073</v>
      </c>
      <c r="C2050" s="49">
        <v>1</v>
      </c>
      <c r="D2050" s="50" t="s">
        <v>331</v>
      </c>
      <c r="E2050" s="51">
        <v>44.61</v>
      </c>
      <c r="F2050" s="52">
        <v>2</v>
      </c>
      <c r="G2050" s="52">
        <v>5</v>
      </c>
      <c r="H2050" s="52"/>
      <c r="I2050" s="52"/>
      <c r="J2050" s="52"/>
      <c r="K2050" s="53">
        <f t="shared" si="288"/>
        <v>1091.25</v>
      </c>
      <c r="L2050" s="53">
        <f t="shared" si="289"/>
        <v>1091.25</v>
      </c>
      <c r="M2050" s="53">
        <f>IF(E2050&gt;0,ROUND(E2050*UCO!$A$29,2),0)</f>
        <v>841.34</v>
      </c>
      <c r="N2050" s="53">
        <f>IF(I2050&gt;0,ROUND(I2050*Filme!$B$3,2),0)</f>
        <v>0</v>
      </c>
      <c r="O2050" s="53">
        <f t="shared" si="285"/>
        <v>1932.59</v>
      </c>
    </row>
    <row r="2051" spans="1:15">
      <c r="A2051" s="48">
        <v>31003770</v>
      </c>
      <c r="B2051" s="48" t="s">
        <v>2074</v>
      </c>
      <c r="C2051" s="49">
        <v>1</v>
      </c>
      <c r="D2051" s="50" t="s">
        <v>999</v>
      </c>
      <c r="E2051" s="51">
        <v>109.49</v>
      </c>
      <c r="F2051" s="52">
        <v>2</v>
      </c>
      <c r="G2051" s="52">
        <v>7</v>
      </c>
      <c r="H2051" s="52"/>
      <c r="I2051" s="52"/>
      <c r="J2051" s="52"/>
      <c r="K2051" s="53">
        <f t="shared" si="288"/>
        <v>2695.3</v>
      </c>
      <c r="L2051" s="53">
        <f t="shared" si="289"/>
        <v>2695.3</v>
      </c>
      <c r="M2051" s="53">
        <f>IF(E2051&gt;0,ROUND(E2051*UCO!$A$29,2),0)</f>
        <v>2064.98</v>
      </c>
      <c r="N2051" s="53">
        <f>IF(I2051&gt;0,ROUND(I2051*Filme!$B$3,2),0)</f>
        <v>0</v>
      </c>
      <c r="O2051" s="53">
        <f t="shared" si="285"/>
        <v>4760.28</v>
      </c>
    </row>
    <row r="2052" spans="1:15">
      <c r="A2052" s="48">
        <v>31003788</v>
      </c>
      <c r="B2052" s="48" t="s">
        <v>2075</v>
      </c>
      <c r="C2052" s="49">
        <v>1</v>
      </c>
      <c r="D2052" s="50" t="s">
        <v>997</v>
      </c>
      <c r="E2052" s="51">
        <v>81.099999999999994</v>
      </c>
      <c r="F2052" s="52">
        <v>2</v>
      </c>
      <c r="G2052" s="52">
        <v>7</v>
      </c>
      <c r="H2052" s="52"/>
      <c r="I2052" s="52"/>
      <c r="J2052" s="52"/>
      <c r="K2052" s="53">
        <f t="shared" si="288"/>
        <v>2449.52</v>
      </c>
      <c r="L2052" s="53">
        <f t="shared" si="289"/>
        <v>2449.52</v>
      </c>
      <c r="M2052" s="53">
        <f>IF(E2052&gt;0,ROUND(E2052*UCO!$A$29,2),0)</f>
        <v>1529.55</v>
      </c>
      <c r="N2052" s="53">
        <f>IF(I2052&gt;0,ROUND(I2052*Filme!$B$3,2),0)</f>
        <v>0</v>
      </c>
      <c r="O2052" s="53">
        <f t="shared" si="285"/>
        <v>3979.07</v>
      </c>
    </row>
    <row r="2053" spans="1:15">
      <c r="A2053" s="48">
        <v>31003796</v>
      </c>
      <c r="B2053" s="48" t="s">
        <v>2076</v>
      </c>
      <c r="C2053" s="49">
        <v>1</v>
      </c>
      <c r="D2053" s="50" t="s">
        <v>488</v>
      </c>
      <c r="E2053" s="51">
        <v>64.88</v>
      </c>
      <c r="F2053" s="52">
        <v>2</v>
      </c>
      <c r="G2053" s="52">
        <v>6</v>
      </c>
      <c r="H2053" s="52"/>
      <c r="I2053" s="52"/>
      <c r="J2053" s="52"/>
      <c r="K2053" s="53">
        <f t="shared" si="288"/>
        <v>1998.93</v>
      </c>
      <c r="L2053" s="53">
        <f t="shared" si="289"/>
        <v>1998.93</v>
      </c>
      <c r="M2053" s="53">
        <f>IF(E2053&gt;0,ROUND(E2053*UCO!$A$29,2),0)</f>
        <v>1223.6400000000001</v>
      </c>
      <c r="N2053" s="53">
        <f>IF(I2053&gt;0,ROUND(I2053*Filme!$B$3,2),0)</f>
        <v>0</v>
      </c>
      <c r="O2053" s="53">
        <f t="shared" si="285"/>
        <v>3222.57</v>
      </c>
    </row>
    <row r="2054" spans="1:15" ht="29.25" customHeight="1">
      <c r="A2054" s="131" t="s">
        <v>2077</v>
      </c>
      <c r="B2054" s="132"/>
      <c r="C2054" s="132"/>
      <c r="D2054" s="132"/>
      <c r="E2054" s="132"/>
      <c r="F2054" s="132"/>
      <c r="G2054" s="132"/>
      <c r="H2054" s="132"/>
      <c r="I2054" s="132"/>
      <c r="J2054" s="132"/>
      <c r="K2054" s="132"/>
      <c r="L2054" s="132"/>
      <c r="M2054" s="132"/>
      <c r="N2054" s="132"/>
      <c r="O2054" s="132"/>
    </row>
    <row r="2055" spans="1:15">
      <c r="A2055" s="48">
        <v>31004016</v>
      </c>
      <c r="B2055" s="48" t="s">
        <v>2078</v>
      </c>
      <c r="C2055" s="49">
        <v>1</v>
      </c>
      <c r="D2055" s="50" t="s">
        <v>102</v>
      </c>
      <c r="E2055" s="51"/>
      <c r="F2055" s="52"/>
      <c r="G2055" s="52">
        <v>2</v>
      </c>
      <c r="H2055" s="52"/>
      <c r="I2055" s="52"/>
      <c r="J2055" s="52"/>
      <c r="K2055" s="53">
        <f t="shared" ref="K2055:K2087" si="290">VLOOKUP(D2055,Porte2026Geral,24,FALSE)</f>
        <v>183.5</v>
      </c>
      <c r="L2055" s="53">
        <f t="shared" ref="L2055:L2087" si="291">ROUND(C2055*K2055,2)</f>
        <v>183.5</v>
      </c>
      <c r="M2055" s="53">
        <f>IF(E2055&gt;0,ROUND(E2055*UCO!$A$14,2),0)</f>
        <v>0</v>
      </c>
      <c r="N2055" s="53">
        <f>IF(I2055&gt;0,ROUND(I2055*Filme!$B$3,2),0)</f>
        <v>0</v>
      </c>
      <c r="O2055" s="53">
        <f t="shared" ref="O2055:O2087" si="292">ROUND(L2055+M2055+N2055,2)</f>
        <v>183.5</v>
      </c>
    </row>
    <row r="2056" spans="1:15">
      <c r="A2056" s="48">
        <v>31004024</v>
      </c>
      <c r="B2056" s="48" t="s">
        <v>2079</v>
      </c>
      <c r="C2056" s="49">
        <v>1</v>
      </c>
      <c r="D2056" s="50" t="s">
        <v>639</v>
      </c>
      <c r="E2056" s="51"/>
      <c r="F2056" s="52"/>
      <c r="G2056" s="52">
        <v>2</v>
      </c>
      <c r="H2056" s="52"/>
      <c r="I2056" s="52"/>
      <c r="J2056" s="52"/>
      <c r="K2056" s="53">
        <f t="shared" si="290"/>
        <v>501.37</v>
      </c>
      <c r="L2056" s="53">
        <f t="shared" si="291"/>
        <v>501.37</v>
      </c>
      <c r="M2056" s="53">
        <f>IF(E2056&gt;0,ROUND(E2056*UCO!$A$14,2),0)</f>
        <v>0</v>
      </c>
      <c r="N2056" s="53">
        <f>IF(I2056&gt;0,ROUND(I2056*Filme!$B$3,2),0)</f>
        <v>0</v>
      </c>
      <c r="O2056" s="53">
        <f t="shared" si="292"/>
        <v>501.37</v>
      </c>
    </row>
    <row r="2057" spans="1:15">
      <c r="A2057" s="48">
        <v>31004032</v>
      </c>
      <c r="B2057" s="48" t="s">
        <v>2080</v>
      </c>
      <c r="C2057" s="49">
        <v>1</v>
      </c>
      <c r="D2057" s="50" t="s">
        <v>70</v>
      </c>
      <c r="E2057" s="51"/>
      <c r="F2057" s="52"/>
      <c r="G2057" s="52">
        <v>3</v>
      </c>
      <c r="H2057" s="52"/>
      <c r="I2057" s="52"/>
      <c r="J2057" s="52"/>
      <c r="K2057" s="53">
        <f t="shared" si="290"/>
        <v>209.71</v>
      </c>
      <c r="L2057" s="53">
        <f t="shared" si="291"/>
        <v>209.71</v>
      </c>
      <c r="M2057" s="53">
        <f>IF(E2057&gt;0,ROUND(E2057*UCO!$A$14,2),0)</f>
        <v>0</v>
      </c>
      <c r="N2057" s="53">
        <f>IF(I2057&gt;0,ROUND(I2057*Filme!$B$3,2),0)</f>
        <v>0</v>
      </c>
      <c r="O2057" s="53">
        <f t="shared" si="292"/>
        <v>209.71</v>
      </c>
    </row>
    <row r="2058" spans="1:15">
      <c r="A2058" s="48">
        <v>31004040</v>
      </c>
      <c r="B2058" s="48" t="s">
        <v>2081</v>
      </c>
      <c r="C2058" s="49">
        <v>1</v>
      </c>
      <c r="D2058" s="50" t="s">
        <v>102</v>
      </c>
      <c r="E2058" s="51"/>
      <c r="F2058" s="52"/>
      <c r="G2058" s="52">
        <v>2</v>
      </c>
      <c r="H2058" s="52"/>
      <c r="I2058" s="52"/>
      <c r="J2058" s="52"/>
      <c r="K2058" s="53">
        <f t="shared" si="290"/>
        <v>183.5</v>
      </c>
      <c r="L2058" s="53">
        <f t="shared" si="291"/>
        <v>183.5</v>
      </c>
      <c r="M2058" s="53">
        <f>IF(E2058&gt;0,ROUND(E2058*UCO!$A$14,2),0)</f>
        <v>0</v>
      </c>
      <c r="N2058" s="53">
        <f>IF(I2058&gt;0,ROUND(I2058*Filme!$B$3,2),0)</f>
        <v>0</v>
      </c>
      <c r="O2058" s="53">
        <f t="shared" si="292"/>
        <v>183.5</v>
      </c>
    </row>
    <row r="2059" spans="1:15">
      <c r="A2059" s="48">
        <v>31004059</v>
      </c>
      <c r="B2059" s="48" t="s">
        <v>2082</v>
      </c>
      <c r="C2059" s="49">
        <v>1</v>
      </c>
      <c r="D2059" s="50" t="s">
        <v>51</v>
      </c>
      <c r="E2059" s="51"/>
      <c r="F2059" s="52"/>
      <c r="G2059" s="52">
        <v>1</v>
      </c>
      <c r="H2059" s="52"/>
      <c r="I2059" s="52"/>
      <c r="J2059" s="52"/>
      <c r="K2059" s="53">
        <f t="shared" si="290"/>
        <v>88.48</v>
      </c>
      <c r="L2059" s="53">
        <f t="shared" si="291"/>
        <v>88.48</v>
      </c>
      <c r="M2059" s="53">
        <f>IF(E2059&gt;0,ROUND(E2059*UCO!$A$14,2),0)</f>
        <v>0</v>
      </c>
      <c r="N2059" s="53">
        <f>IF(I2059&gt;0,ROUND(I2059*Filme!$B$3,2),0)</f>
        <v>0</v>
      </c>
      <c r="O2059" s="53">
        <f t="shared" si="292"/>
        <v>88.48</v>
      </c>
    </row>
    <row r="2060" spans="1:15">
      <c r="A2060" s="48">
        <v>31004067</v>
      </c>
      <c r="B2060" s="48" t="s">
        <v>2083</v>
      </c>
      <c r="C2060" s="49">
        <v>1</v>
      </c>
      <c r="D2060" s="50" t="s">
        <v>51</v>
      </c>
      <c r="E2060" s="51"/>
      <c r="F2060" s="52"/>
      <c r="G2060" s="52">
        <v>2</v>
      </c>
      <c r="H2060" s="52"/>
      <c r="I2060" s="52"/>
      <c r="J2060" s="52"/>
      <c r="K2060" s="53">
        <f t="shared" si="290"/>
        <v>88.48</v>
      </c>
      <c r="L2060" s="53">
        <f t="shared" si="291"/>
        <v>88.48</v>
      </c>
      <c r="M2060" s="53">
        <f>IF(E2060&gt;0,ROUND(E2060*UCO!$A$14,2),0)</f>
        <v>0</v>
      </c>
      <c r="N2060" s="53">
        <f>IF(I2060&gt;0,ROUND(I2060*Filme!$B$3,2),0)</f>
        <v>0</v>
      </c>
      <c r="O2060" s="53">
        <f t="shared" si="292"/>
        <v>88.48</v>
      </c>
    </row>
    <row r="2061" spans="1:15">
      <c r="A2061" s="48">
        <v>31004075</v>
      </c>
      <c r="B2061" s="48" t="s">
        <v>2084</v>
      </c>
      <c r="C2061" s="49">
        <v>1</v>
      </c>
      <c r="D2061" s="50" t="s">
        <v>241</v>
      </c>
      <c r="E2061" s="51"/>
      <c r="F2061" s="52">
        <v>1</v>
      </c>
      <c r="G2061" s="52">
        <v>2</v>
      </c>
      <c r="H2061" s="52"/>
      <c r="I2061" s="52"/>
      <c r="J2061" s="52"/>
      <c r="K2061" s="53">
        <f t="shared" si="290"/>
        <v>542.33000000000004</v>
      </c>
      <c r="L2061" s="53">
        <f t="shared" si="291"/>
        <v>542.33000000000004</v>
      </c>
      <c r="M2061" s="53">
        <f>IF(E2061&gt;0,ROUND(E2061*UCO!$A$14,2),0)</f>
        <v>0</v>
      </c>
      <c r="N2061" s="53">
        <f>IF(I2061&gt;0,ROUND(I2061*Filme!$B$3,2),0)</f>
        <v>0</v>
      </c>
      <c r="O2061" s="53">
        <f t="shared" si="292"/>
        <v>542.33000000000004</v>
      </c>
    </row>
    <row r="2062" spans="1:15">
      <c r="A2062" s="48">
        <v>31004083</v>
      </c>
      <c r="B2062" s="48" t="s">
        <v>2085</v>
      </c>
      <c r="C2062" s="49">
        <v>1</v>
      </c>
      <c r="D2062" s="50" t="s">
        <v>241</v>
      </c>
      <c r="E2062" s="51"/>
      <c r="F2062" s="52">
        <v>1</v>
      </c>
      <c r="G2062" s="52">
        <v>1</v>
      </c>
      <c r="H2062" s="52"/>
      <c r="I2062" s="52"/>
      <c r="J2062" s="52"/>
      <c r="K2062" s="53">
        <f t="shared" si="290"/>
        <v>542.33000000000004</v>
      </c>
      <c r="L2062" s="53">
        <f t="shared" si="291"/>
        <v>542.33000000000004</v>
      </c>
      <c r="M2062" s="53">
        <f>IF(E2062&gt;0,ROUND(E2062*UCO!$A$14,2),0)</f>
        <v>0</v>
      </c>
      <c r="N2062" s="53">
        <f>IF(I2062&gt;0,ROUND(I2062*Filme!$B$3,2),0)</f>
        <v>0</v>
      </c>
      <c r="O2062" s="53">
        <f t="shared" si="292"/>
        <v>542.33000000000004</v>
      </c>
    </row>
    <row r="2063" spans="1:15">
      <c r="A2063" s="48">
        <v>31004091</v>
      </c>
      <c r="B2063" s="48" t="s">
        <v>2086</v>
      </c>
      <c r="C2063" s="49">
        <v>1</v>
      </c>
      <c r="D2063" s="50" t="s">
        <v>51</v>
      </c>
      <c r="E2063" s="51"/>
      <c r="F2063" s="52"/>
      <c r="G2063" s="52">
        <v>1</v>
      </c>
      <c r="H2063" s="52"/>
      <c r="I2063" s="52"/>
      <c r="J2063" s="52"/>
      <c r="K2063" s="53">
        <f t="shared" si="290"/>
        <v>88.48</v>
      </c>
      <c r="L2063" s="53">
        <f t="shared" si="291"/>
        <v>88.48</v>
      </c>
      <c r="M2063" s="53">
        <f>IF(E2063&gt;0,ROUND(E2063*UCO!$A$14,2),0)</f>
        <v>0</v>
      </c>
      <c r="N2063" s="53">
        <f>IF(I2063&gt;0,ROUND(I2063*Filme!$B$3,2),0)</f>
        <v>0</v>
      </c>
      <c r="O2063" s="53">
        <f t="shared" si="292"/>
        <v>88.48</v>
      </c>
    </row>
    <row r="2064" spans="1:15">
      <c r="A2064" s="48">
        <v>31004105</v>
      </c>
      <c r="B2064" s="48" t="s">
        <v>2087</v>
      </c>
      <c r="C2064" s="49">
        <v>1</v>
      </c>
      <c r="D2064" s="50" t="s">
        <v>72</v>
      </c>
      <c r="E2064" s="51"/>
      <c r="F2064" s="52">
        <v>1</v>
      </c>
      <c r="G2064" s="52">
        <v>1</v>
      </c>
      <c r="H2064" s="52"/>
      <c r="I2064" s="52"/>
      <c r="J2064" s="52"/>
      <c r="K2064" s="53">
        <f t="shared" si="290"/>
        <v>309.68</v>
      </c>
      <c r="L2064" s="53">
        <f t="shared" si="291"/>
        <v>309.68</v>
      </c>
      <c r="M2064" s="53">
        <f>IF(E2064&gt;0,ROUND(E2064*UCO!$A$14,2),0)</f>
        <v>0</v>
      </c>
      <c r="N2064" s="53">
        <f>IF(I2064&gt;0,ROUND(I2064*Filme!$B$3,2),0)</f>
        <v>0</v>
      </c>
      <c r="O2064" s="53">
        <f t="shared" si="292"/>
        <v>309.68</v>
      </c>
    </row>
    <row r="2065" spans="1:15">
      <c r="A2065" s="48">
        <v>31004113</v>
      </c>
      <c r="B2065" s="48" t="s">
        <v>2088</v>
      </c>
      <c r="C2065" s="49">
        <v>1</v>
      </c>
      <c r="D2065" s="50" t="s">
        <v>335</v>
      </c>
      <c r="E2065" s="51"/>
      <c r="F2065" s="52">
        <v>2</v>
      </c>
      <c r="G2065" s="52">
        <v>4</v>
      </c>
      <c r="H2065" s="52"/>
      <c r="I2065" s="52"/>
      <c r="J2065" s="52"/>
      <c r="K2065" s="53">
        <f t="shared" si="290"/>
        <v>991.29</v>
      </c>
      <c r="L2065" s="53">
        <f t="shared" si="291"/>
        <v>991.29</v>
      </c>
      <c r="M2065" s="53">
        <f>IF(E2065&gt;0,ROUND(E2065*UCO!$A$14,2),0)</f>
        <v>0</v>
      </c>
      <c r="N2065" s="53">
        <f>IF(I2065&gt;0,ROUND(I2065*Filme!$B$3,2),0)</f>
        <v>0</v>
      </c>
      <c r="O2065" s="53">
        <f t="shared" si="292"/>
        <v>991.29</v>
      </c>
    </row>
    <row r="2066" spans="1:15">
      <c r="A2066" s="48">
        <v>31004121</v>
      </c>
      <c r="B2066" s="48" t="s">
        <v>2089</v>
      </c>
      <c r="C2066" s="49">
        <v>1</v>
      </c>
      <c r="D2066" s="50" t="s">
        <v>333</v>
      </c>
      <c r="E2066" s="51"/>
      <c r="F2066" s="52">
        <v>1</v>
      </c>
      <c r="G2066" s="52">
        <v>2</v>
      </c>
      <c r="H2066" s="52"/>
      <c r="I2066" s="52"/>
      <c r="J2066" s="52"/>
      <c r="K2066" s="53">
        <f t="shared" si="290"/>
        <v>417.82</v>
      </c>
      <c r="L2066" s="53">
        <f t="shared" si="291"/>
        <v>417.82</v>
      </c>
      <c r="M2066" s="53">
        <f>IF(E2066&gt;0,ROUND(E2066*UCO!$A$14,2),0)</f>
        <v>0</v>
      </c>
      <c r="N2066" s="53">
        <f>IF(I2066&gt;0,ROUND(I2066*Filme!$B$3,2),0)</f>
        <v>0</v>
      </c>
      <c r="O2066" s="53">
        <f t="shared" si="292"/>
        <v>417.82</v>
      </c>
    </row>
    <row r="2067" spans="1:15">
      <c r="A2067" s="48">
        <v>31004130</v>
      </c>
      <c r="B2067" s="48" t="s">
        <v>2090</v>
      </c>
      <c r="C2067" s="49">
        <v>1</v>
      </c>
      <c r="D2067" s="50" t="s">
        <v>291</v>
      </c>
      <c r="E2067" s="51"/>
      <c r="F2067" s="52">
        <v>1</v>
      </c>
      <c r="G2067" s="52">
        <v>2</v>
      </c>
      <c r="H2067" s="52"/>
      <c r="I2067" s="52"/>
      <c r="J2067" s="52"/>
      <c r="K2067" s="53">
        <f t="shared" si="290"/>
        <v>709.46</v>
      </c>
      <c r="L2067" s="53">
        <f t="shared" si="291"/>
        <v>709.46</v>
      </c>
      <c r="M2067" s="53">
        <f>IF(E2067&gt;0,ROUND(E2067*UCO!$A$14,2),0)</f>
        <v>0</v>
      </c>
      <c r="N2067" s="53">
        <f>IF(I2067&gt;0,ROUND(I2067*Filme!$B$3,2),0)</f>
        <v>0</v>
      </c>
      <c r="O2067" s="53">
        <f t="shared" si="292"/>
        <v>709.46</v>
      </c>
    </row>
    <row r="2068" spans="1:15">
      <c r="A2068" s="48">
        <v>31004148</v>
      </c>
      <c r="B2068" s="48" t="s">
        <v>2091</v>
      </c>
      <c r="C2068" s="49">
        <v>1</v>
      </c>
      <c r="D2068" s="50" t="s">
        <v>333</v>
      </c>
      <c r="E2068" s="51"/>
      <c r="F2068" s="52">
        <v>1</v>
      </c>
      <c r="G2068" s="52">
        <v>2</v>
      </c>
      <c r="H2068" s="52"/>
      <c r="I2068" s="52"/>
      <c r="J2068" s="52"/>
      <c r="K2068" s="53">
        <f t="shared" si="290"/>
        <v>417.82</v>
      </c>
      <c r="L2068" s="53">
        <f t="shared" si="291"/>
        <v>417.82</v>
      </c>
      <c r="M2068" s="53">
        <f>IF(E2068&gt;0,ROUND(E2068*UCO!$A$14,2),0)</f>
        <v>0</v>
      </c>
      <c r="N2068" s="53">
        <f>IF(I2068&gt;0,ROUND(I2068*Filme!$B$3,2),0)</f>
        <v>0</v>
      </c>
      <c r="O2068" s="53">
        <f t="shared" si="292"/>
        <v>417.82</v>
      </c>
    </row>
    <row r="2069" spans="1:15">
      <c r="A2069" s="48">
        <v>31004156</v>
      </c>
      <c r="B2069" s="48" t="s">
        <v>2092</v>
      </c>
      <c r="C2069" s="49">
        <v>1</v>
      </c>
      <c r="D2069" s="50" t="s">
        <v>291</v>
      </c>
      <c r="E2069" s="51"/>
      <c r="F2069" s="52">
        <v>1</v>
      </c>
      <c r="G2069" s="52">
        <v>1</v>
      </c>
      <c r="H2069" s="52"/>
      <c r="I2069" s="52"/>
      <c r="J2069" s="52"/>
      <c r="K2069" s="53">
        <f t="shared" si="290"/>
        <v>709.46</v>
      </c>
      <c r="L2069" s="53">
        <f t="shared" si="291"/>
        <v>709.46</v>
      </c>
      <c r="M2069" s="53">
        <f>IF(E2069&gt;0,ROUND(E2069*UCO!$A$14,2),0)</f>
        <v>0</v>
      </c>
      <c r="N2069" s="53">
        <f>IF(I2069&gt;0,ROUND(I2069*Filme!$B$3,2),0)</f>
        <v>0</v>
      </c>
      <c r="O2069" s="53">
        <f t="shared" si="292"/>
        <v>709.46</v>
      </c>
    </row>
    <row r="2070" spans="1:15">
      <c r="A2070" s="48">
        <v>31004164</v>
      </c>
      <c r="B2070" s="48" t="s">
        <v>2093</v>
      </c>
      <c r="C2070" s="49">
        <v>1</v>
      </c>
      <c r="D2070" s="50" t="s">
        <v>72</v>
      </c>
      <c r="E2070" s="51"/>
      <c r="F2070" s="52">
        <v>1</v>
      </c>
      <c r="G2070" s="52">
        <v>2</v>
      </c>
      <c r="H2070" s="52"/>
      <c r="I2070" s="52"/>
      <c r="J2070" s="52"/>
      <c r="K2070" s="53">
        <f t="shared" si="290"/>
        <v>309.68</v>
      </c>
      <c r="L2070" s="53">
        <f t="shared" si="291"/>
        <v>309.68</v>
      </c>
      <c r="M2070" s="53">
        <f>IF(E2070&gt;0,ROUND(E2070*UCO!$A$14,2),0)</f>
        <v>0</v>
      </c>
      <c r="N2070" s="53">
        <f>IF(I2070&gt;0,ROUND(I2070*Filme!$B$3,2),0)</f>
        <v>0</v>
      </c>
      <c r="O2070" s="53">
        <f t="shared" si="292"/>
        <v>309.68</v>
      </c>
    </row>
    <row r="2071" spans="1:15">
      <c r="A2071" s="48">
        <v>31004172</v>
      </c>
      <c r="B2071" s="48" t="s">
        <v>2094</v>
      </c>
      <c r="C2071" s="49">
        <v>1</v>
      </c>
      <c r="D2071" s="50" t="s">
        <v>51</v>
      </c>
      <c r="E2071" s="51"/>
      <c r="F2071" s="52"/>
      <c r="G2071" s="52">
        <v>0</v>
      </c>
      <c r="H2071" s="52"/>
      <c r="I2071" s="52"/>
      <c r="J2071" s="52"/>
      <c r="K2071" s="53">
        <f t="shared" si="290"/>
        <v>88.48</v>
      </c>
      <c r="L2071" s="53">
        <f t="shared" si="291"/>
        <v>88.48</v>
      </c>
      <c r="M2071" s="53">
        <f>IF(E2071&gt;0,ROUND(E2071*UCO!$A$14,2),0)</f>
        <v>0</v>
      </c>
      <c r="N2071" s="53">
        <f>IF(I2071&gt;0,ROUND(I2071*Filme!$B$3,2),0)</f>
        <v>0</v>
      </c>
      <c r="O2071" s="53">
        <f t="shared" si="292"/>
        <v>88.48</v>
      </c>
    </row>
    <row r="2072" spans="1:15">
      <c r="A2072" s="48">
        <v>31004180</v>
      </c>
      <c r="B2072" s="48" t="s">
        <v>2095</v>
      </c>
      <c r="C2072" s="49">
        <v>1</v>
      </c>
      <c r="D2072" s="50" t="s">
        <v>51</v>
      </c>
      <c r="E2072" s="51"/>
      <c r="F2072" s="52"/>
      <c r="G2072" s="52">
        <v>0</v>
      </c>
      <c r="H2072" s="52"/>
      <c r="I2072" s="52"/>
      <c r="J2072" s="52"/>
      <c r="K2072" s="53">
        <f t="shared" si="290"/>
        <v>88.48</v>
      </c>
      <c r="L2072" s="53">
        <f t="shared" si="291"/>
        <v>88.48</v>
      </c>
      <c r="M2072" s="53">
        <f>IF(E2072&gt;0,ROUND(E2072*UCO!$A$14,2),0)</f>
        <v>0</v>
      </c>
      <c r="N2072" s="53">
        <f>IF(I2072&gt;0,ROUND(I2072*Filme!$B$3,2),0)</f>
        <v>0</v>
      </c>
      <c r="O2072" s="53">
        <f t="shared" si="292"/>
        <v>88.48</v>
      </c>
    </row>
    <row r="2073" spans="1:15">
      <c r="A2073" s="48">
        <v>31004199</v>
      </c>
      <c r="B2073" s="48" t="s">
        <v>2096</v>
      </c>
      <c r="C2073" s="49">
        <v>1</v>
      </c>
      <c r="D2073" s="50" t="s">
        <v>51</v>
      </c>
      <c r="E2073" s="51"/>
      <c r="F2073" s="52"/>
      <c r="G2073" s="52">
        <v>0</v>
      </c>
      <c r="H2073" s="52"/>
      <c r="I2073" s="52"/>
      <c r="J2073" s="52"/>
      <c r="K2073" s="53">
        <f t="shared" si="290"/>
        <v>88.48</v>
      </c>
      <c r="L2073" s="53">
        <f t="shared" si="291"/>
        <v>88.48</v>
      </c>
      <c r="M2073" s="53">
        <f>IF(E2073&gt;0,ROUND(E2073*UCO!$A$14,2),0)</f>
        <v>0</v>
      </c>
      <c r="N2073" s="53">
        <f>IF(I2073&gt;0,ROUND(I2073*Filme!$B$3,2),0)</f>
        <v>0</v>
      </c>
      <c r="O2073" s="53">
        <f t="shared" si="292"/>
        <v>88.48</v>
      </c>
    </row>
    <row r="2074" spans="1:15">
      <c r="A2074" s="48">
        <v>31004202</v>
      </c>
      <c r="B2074" s="48" t="s">
        <v>2097</v>
      </c>
      <c r="C2074" s="49">
        <v>1</v>
      </c>
      <c r="D2074" s="50" t="s">
        <v>596</v>
      </c>
      <c r="E2074" s="51"/>
      <c r="F2074" s="52">
        <v>1</v>
      </c>
      <c r="G2074" s="52">
        <v>3</v>
      </c>
      <c r="H2074" s="52"/>
      <c r="I2074" s="52"/>
      <c r="J2074" s="52"/>
      <c r="K2074" s="53">
        <f t="shared" si="290"/>
        <v>599.66</v>
      </c>
      <c r="L2074" s="53">
        <f t="shared" si="291"/>
        <v>599.66</v>
      </c>
      <c r="M2074" s="53">
        <f>IF(E2074&gt;0,ROUND(E2074*UCO!$A$14,2),0)</f>
        <v>0</v>
      </c>
      <c r="N2074" s="53">
        <f>IF(I2074&gt;0,ROUND(I2074*Filme!$B$3,2),0)</f>
        <v>0</v>
      </c>
      <c r="O2074" s="53">
        <f t="shared" si="292"/>
        <v>599.66</v>
      </c>
    </row>
    <row r="2075" spans="1:15">
      <c r="A2075" s="48">
        <v>31004210</v>
      </c>
      <c r="B2075" s="48" t="s">
        <v>2098</v>
      </c>
      <c r="C2075" s="49">
        <v>1</v>
      </c>
      <c r="D2075" s="50" t="s">
        <v>333</v>
      </c>
      <c r="E2075" s="51"/>
      <c r="F2075" s="52">
        <v>2</v>
      </c>
      <c r="G2075" s="52">
        <v>2</v>
      </c>
      <c r="H2075" s="52"/>
      <c r="I2075" s="52"/>
      <c r="J2075" s="52"/>
      <c r="K2075" s="53">
        <f t="shared" si="290"/>
        <v>417.82</v>
      </c>
      <c r="L2075" s="53">
        <f t="shared" si="291"/>
        <v>417.82</v>
      </c>
      <c r="M2075" s="53">
        <f>IF(E2075&gt;0,ROUND(E2075*UCO!$A$14,2),0)</f>
        <v>0</v>
      </c>
      <c r="N2075" s="53">
        <f>IF(I2075&gt;0,ROUND(I2075*Filme!$B$3,2),0)</f>
        <v>0</v>
      </c>
      <c r="O2075" s="53">
        <f t="shared" si="292"/>
        <v>417.82</v>
      </c>
    </row>
    <row r="2076" spans="1:15">
      <c r="A2076" s="48">
        <v>31004229</v>
      </c>
      <c r="B2076" s="48" t="s">
        <v>2099</v>
      </c>
      <c r="C2076" s="49">
        <v>1</v>
      </c>
      <c r="D2076" s="50" t="s">
        <v>51</v>
      </c>
      <c r="E2076" s="51"/>
      <c r="F2076" s="52"/>
      <c r="G2076" s="52">
        <v>2</v>
      </c>
      <c r="H2076" s="52"/>
      <c r="I2076" s="52"/>
      <c r="J2076" s="52"/>
      <c r="K2076" s="53">
        <f t="shared" si="290"/>
        <v>88.48</v>
      </c>
      <c r="L2076" s="53">
        <f t="shared" si="291"/>
        <v>88.48</v>
      </c>
      <c r="M2076" s="53">
        <f>IF(E2076&gt;0,ROUND(E2076*UCO!$A$14,2),0)</f>
        <v>0</v>
      </c>
      <c r="N2076" s="53">
        <f>IF(I2076&gt;0,ROUND(I2076*Filme!$B$3,2),0)</f>
        <v>0</v>
      </c>
      <c r="O2076" s="53">
        <f t="shared" si="292"/>
        <v>88.48</v>
      </c>
    </row>
    <row r="2077" spans="1:15">
      <c r="A2077" s="48">
        <v>31004237</v>
      </c>
      <c r="B2077" s="48" t="s">
        <v>2100</v>
      </c>
      <c r="C2077" s="49">
        <v>1</v>
      </c>
      <c r="D2077" s="50" t="s">
        <v>51</v>
      </c>
      <c r="E2077" s="51"/>
      <c r="F2077" s="52"/>
      <c r="G2077" s="52">
        <v>1</v>
      </c>
      <c r="H2077" s="52"/>
      <c r="I2077" s="52"/>
      <c r="J2077" s="52"/>
      <c r="K2077" s="53">
        <f t="shared" si="290"/>
        <v>88.48</v>
      </c>
      <c r="L2077" s="53">
        <f t="shared" si="291"/>
        <v>88.48</v>
      </c>
      <c r="M2077" s="53">
        <f>IF(E2077&gt;0,ROUND(E2077*UCO!$A$14,2),0)</f>
        <v>0</v>
      </c>
      <c r="N2077" s="53">
        <f>IF(I2077&gt;0,ROUND(I2077*Filme!$B$3,2),0)</f>
        <v>0</v>
      </c>
      <c r="O2077" s="53">
        <f t="shared" si="292"/>
        <v>88.48</v>
      </c>
    </row>
    <row r="2078" spans="1:15">
      <c r="A2078" s="48">
        <v>31004245</v>
      </c>
      <c r="B2078" s="48" t="s">
        <v>2101</v>
      </c>
      <c r="C2078" s="49">
        <v>1</v>
      </c>
      <c r="D2078" s="50" t="s">
        <v>70</v>
      </c>
      <c r="E2078" s="51"/>
      <c r="F2078" s="52">
        <v>1</v>
      </c>
      <c r="G2078" s="52">
        <v>2</v>
      </c>
      <c r="H2078" s="52"/>
      <c r="I2078" s="52"/>
      <c r="J2078" s="52"/>
      <c r="K2078" s="53">
        <f t="shared" si="290"/>
        <v>209.71</v>
      </c>
      <c r="L2078" s="53">
        <f t="shared" si="291"/>
        <v>209.71</v>
      </c>
      <c r="M2078" s="53">
        <f>IF(E2078&gt;0,ROUND(E2078*UCO!$A$14,2),0)</f>
        <v>0</v>
      </c>
      <c r="N2078" s="53">
        <f>IF(I2078&gt;0,ROUND(I2078*Filme!$B$3,2),0)</f>
        <v>0</v>
      </c>
      <c r="O2078" s="53">
        <f t="shared" si="292"/>
        <v>209.71</v>
      </c>
    </row>
    <row r="2079" spans="1:15">
      <c r="A2079" s="48">
        <v>31004253</v>
      </c>
      <c r="B2079" s="48" t="s">
        <v>2102</v>
      </c>
      <c r="C2079" s="49">
        <v>1</v>
      </c>
      <c r="D2079" s="50" t="s">
        <v>51</v>
      </c>
      <c r="E2079" s="51"/>
      <c r="F2079" s="52">
        <v>1</v>
      </c>
      <c r="G2079" s="52">
        <v>2</v>
      </c>
      <c r="H2079" s="52"/>
      <c r="I2079" s="52"/>
      <c r="J2079" s="52"/>
      <c r="K2079" s="53">
        <f t="shared" si="290"/>
        <v>88.48</v>
      </c>
      <c r="L2079" s="53">
        <f t="shared" si="291"/>
        <v>88.48</v>
      </c>
      <c r="M2079" s="53">
        <f>IF(E2079&gt;0,ROUND(E2079*UCO!$A$14,2),0)</f>
        <v>0</v>
      </c>
      <c r="N2079" s="53">
        <f>IF(I2079&gt;0,ROUND(I2079*Filme!$B$3,2),0)</f>
        <v>0</v>
      </c>
      <c r="O2079" s="53">
        <f t="shared" si="292"/>
        <v>88.48</v>
      </c>
    </row>
    <row r="2080" spans="1:15">
      <c r="A2080" s="48">
        <v>31004261</v>
      </c>
      <c r="B2080" s="48" t="s">
        <v>2103</v>
      </c>
      <c r="C2080" s="49">
        <v>1</v>
      </c>
      <c r="D2080" s="50" t="s">
        <v>241</v>
      </c>
      <c r="E2080" s="51"/>
      <c r="F2080" s="52">
        <v>1</v>
      </c>
      <c r="G2080" s="52">
        <v>3</v>
      </c>
      <c r="H2080" s="52"/>
      <c r="I2080" s="52"/>
      <c r="J2080" s="52"/>
      <c r="K2080" s="53">
        <f t="shared" si="290"/>
        <v>542.33000000000004</v>
      </c>
      <c r="L2080" s="53">
        <f t="shared" si="291"/>
        <v>542.33000000000004</v>
      </c>
      <c r="M2080" s="53">
        <f>IF(E2080&gt;0,ROUND(E2080*UCO!$A$14,2),0)</f>
        <v>0</v>
      </c>
      <c r="N2080" s="53">
        <f>IF(I2080&gt;0,ROUND(I2080*Filme!$B$3,2),0)</f>
        <v>0</v>
      </c>
      <c r="O2080" s="53">
        <f t="shared" si="292"/>
        <v>542.33000000000004</v>
      </c>
    </row>
    <row r="2081" spans="1:15">
      <c r="A2081" s="48">
        <v>31004270</v>
      </c>
      <c r="B2081" s="48" t="s">
        <v>2104</v>
      </c>
      <c r="C2081" s="49">
        <v>1</v>
      </c>
      <c r="D2081" s="50" t="s">
        <v>486</v>
      </c>
      <c r="E2081" s="51"/>
      <c r="F2081" s="52">
        <v>1</v>
      </c>
      <c r="G2081" s="52">
        <v>5</v>
      </c>
      <c r="H2081" s="52"/>
      <c r="I2081" s="52"/>
      <c r="J2081" s="52"/>
      <c r="K2081" s="53">
        <f t="shared" si="290"/>
        <v>1409.1</v>
      </c>
      <c r="L2081" s="53">
        <f t="shared" si="291"/>
        <v>1409.1</v>
      </c>
      <c r="M2081" s="53">
        <f>IF(E2081&gt;0,ROUND(E2081*UCO!$A$14,2),0)</f>
        <v>0</v>
      </c>
      <c r="N2081" s="53">
        <f>IF(I2081&gt;0,ROUND(I2081*Filme!$B$3,2),0)</f>
        <v>0</v>
      </c>
      <c r="O2081" s="53">
        <f t="shared" si="292"/>
        <v>1409.1</v>
      </c>
    </row>
    <row r="2082" spans="1:15">
      <c r="A2082" s="48">
        <v>31004288</v>
      </c>
      <c r="B2082" s="48" t="s">
        <v>2105</v>
      </c>
      <c r="C2082" s="49">
        <v>1</v>
      </c>
      <c r="D2082" s="50" t="s">
        <v>486</v>
      </c>
      <c r="E2082" s="51"/>
      <c r="F2082" s="52">
        <v>2</v>
      </c>
      <c r="G2082" s="52">
        <v>6</v>
      </c>
      <c r="H2082" s="52"/>
      <c r="I2082" s="52"/>
      <c r="J2082" s="52"/>
      <c r="K2082" s="53">
        <f t="shared" si="290"/>
        <v>1409.1</v>
      </c>
      <c r="L2082" s="53">
        <f t="shared" si="291"/>
        <v>1409.1</v>
      </c>
      <c r="M2082" s="53">
        <f>IF(E2082&gt;0,ROUND(E2082*UCO!$A$14,2),0)</f>
        <v>0</v>
      </c>
      <c r="N2082" s="53">
        <f>IF(I2082&gt;0,ROUND(I2082*Filme!$B$3,2),0)</f>
        <v>0</v>
      </c>
      <c r="O2082" s="53">
        <f t="shared" si="292"/>
        <v>1409.1</v>
      </c>
    </row>
    <row r="2083" spans="1:15">
      <c r="A2083" s="48">
        <v>31004300</v>
      </c>
      <c r="B2083" s="48" t="s">
        <v>2106</v>
      </c>
      <c r="C2083" s="49">
        <v>1</v>
      </c>
      <c r="D2083" s="50" t="s">
        <v>241</v>
      </c>
      <c r="E2083" s="51"/>
      <c r="F2083" s="52">
        <v>1</v>
      </c>
      <c r="G2083" s="52">
        <v>2</v>
      </c>
      <c r="H2083" s="52"/>
      <c r="I2083" s="52"/>
      <c r="J2083" s="52"/>
      <c r="K2083" s="53">
        <f t="shared" si="290"/>
        <v>542.33000000000004</v>
      </c>
      <c r="L2083" s="53">
        <f t="shared" si="291"/>
        <v>542.33000000000004</v>
      </c>
      <c r="M2083" s="53">
        <f>IF(E2083&gt;0,ROUND(E2083*UCO!$A$14,2),0)</f>
        <v>0</v>
      </c>
      <c r="N2083" s="53">
        <f>IF(I2083&gt;0,ROUND(I2083*Filme!$B$3,2),0)</f>
        <v>0</v>
      </c>
      <c r="O2083" s="53">
        <f t="shared" si="292"/>
        <v>542.33000000000004</v>
      </c>
    </row>
    <row r="2084" spans="1:15">
      <c r="A2084" s="48">
        <v>31004318</v>
      </c>
      <c r="B2084" s="48" t="s">
        <v>2107</v>
      </c>
      <c r="C2084" s="49">
        <v>1</v>
      </c>
      <c r="D2084" s="50" t="s">
        <v>51</v>
      </c>
      <c r="E2084" s="51"/>
      <c r="F2084" s="52"/>
      <c r="G2084" s="52">
        <v>2</v>
      </c>
      <c r="H2084" s="52"/>
      <c r="I2084" s="52"/>
      <c r="J2084" s="52"/>
      <c r="K2084" s="53">
        <f t="shared" si="290"/>
        <v>88.48</v>
      </c>
      <c r="L2084" s="53">
        <f t="shared" si="291"/>
        <v>88.48</v>
      </c>
      <c r="M2084" s="53">
        <f>IF(E2084&gt;0,ROUND(E2084*UCO!$A$14,2),0)</f>
        <v>0</v>
      </c>
      <c r="N2084" s="53">
        <f>IF(I2084&gt;0,ROUND(I2084*Filme!$B$3,2),0)</f>
        <v>0</v>
      </c>
      <c r="O2084" s="53">
        <f t="shared" si="292"/>
        <v>88.48</v>
      </c>
    </row>
    <row r="2085" spans="1:15">
      <c r="A2085" s="48">
        <v>31004326</v>
      </c>
      <c r="B2085" s="48" t="s">
        <v>2108</v>
      </c>
      <c r="C2085" s="49">
        <v>1</v>
      </c>
      <c r="D2085" s="50" t="s">
        <v>333</v>
      </c>
      <c r="E2085" s="51"/>
      <c r="F2085" s="52">
        <v>1</v>
      </c>
      <c r="G2085" s="52">
        <v>1</v>
      </c>
      <c r="H2085" s="52"/>
      <c r="I2085" s="52"/>
      <c r="J2085" s="52"/>
      <c r="K2085" s="53">
        <f t="shared" si="290"/>
        <v>417.82</v>
      </c>
      <c r="L2085" s="53">
        <f t="shared" si="291"/>
        <v>417.82</v>
      </c>
      <c r="M2085" s="53">
        <f>IF(E2085&gt;0,ROUND(E2085*UCO!$A$14,2),0)</f>
        <v>0</v>
      </c>
      <c r="N2085" s="53">
        <f>IF(I2085&gt;0,ROUND(I2085*Filme!$B$3,2),0)</f>
        <v>0</v>
      </c>
      <c r="O2085" s="53">
        <f t="shared" si="292"/>
        <v>417.82</v>
      </c>
    </row>
    <row r="2086" spans="1:15">
      <c r="A2086" s="48">
        <v>31004334</v>
      </c>
      <c r="B2086" s="48" t="s">
        <v>2109</v>
      </c>
      <c r="C2086" s="49">
        <v>1</v>
      </c>
      <c r="D2086" s="50" t="s">
        <v>51</v>
      </c>
      <c r="E2086" s="51"/>
      <c r="F2086" s="52"/>
      <c r="G2086" s="52">
        <v>0</v>
      </c>
      <c r="H2086" s="52"/>
      <c r="I2086" s="52"/>
      <c r="J2086" s="52"/>
      <c r="K2086" s="53">
        <f t="shared" si="290"/>
        <v>88.48</v>
      </c>
      <c r="L2086" s="53">
        <f t="shared" si="291"/>
        <v>88.48</v>
      </c>
      <c r="M2086" s="53">
        <f>IF(E2086&gt;0,ROUND(E2086*UCO!$A$14,2),0)</f>
        <v>0</v>
      </c>
      <c r="N2086" s="53">
        <f>IF(I2086&gt;0,ROUND(I2086*Filme!$B$3,2),0)</f>
        <v>0</v>
      </c>
      <c r="O2086" s="53">
        <f t="shared" si="292"/>
        <v>88.48</v>
      </c>
    </row>
    <row r="2087" spans="1:15">
      <c r="A2087" s="48">
        <v>31004342</v>
      </c>
      <c r="B2087" s="48" t="s">
        <v>2110</v>
      </c>
      <c r="C2087" s="49">
        <v>1</v>
      </c>
      <c r="D2087" s="50" t="s">
        <v>596</v>
      </c>
      <c r="E2087" s="51"/>
      <c r="F2087" s="52">
        <v>1</v>
      </c>
      <c r="G2087" s="52">
        <v>2</v>
      </c>
      <c r="H2087" s="52"/>
      <c r="I2087" s="52"/>
      <c r="J2087" s="52"/>
      <c r="K2087" s="53">
        <f t="shared" si="290"/>
        <v>599.66</v>
      </c>
      <c r="L2087" s="53">
        <f t="shared" si="291"/>
        <v>599.66</v>
      </c>
      <c r="M2087" s="53">
        <f>IF(E2087&gt;0,ROUND(E2087*UCO!$A$14,2),0)</f>
        <v>0</v>
      </c>
      <c r="N2087" s="53">
        <f>IF(I2087&gt;0,ROUND(I2087*Filme!$B$3,2),0)</f>
        <v>0</v>
      </c>
      <c r="O2087" s="53">
        <f t="shared" si="292"/>
        <v>599.66</v>
      </c>
    </row>
    <row r="2088" spans="1:15" ht="29.25" customHeight="1">
      <c r="A2088" s="131" t="s">
        <v>2111</v>
      </c>
      <c r="B2088" s="132"/>
      <c r="C2088" s="132"/>
      <c r="D2088" s="132"/>
      <c r="E2088" s="132"/>
      <c r="F2088" s="132"/>
      <c r="G2088" s="132"/>
      <c r="H2088" s="132"/>
      <c r="I2088" s="132"/>
      <c r="J2088" s="132"/>
      <c r="K2088" s="132"/>
      <c r="L2088" s="132"/>
      <c r="M2088" s="132"/>
      <c r="N2088" s="132"/>
      <c r="O2088" s="132"/>
    </row>
    <row r="2089" spans="1:15">
      <c r="A2089" s="48">
        <v>31005012</v>
      </c>
      <c r="B2089" s="48" t="s">
        <v>2112</v>
      </c>
      <c r="C2089" s="49">
        <v>1</v>
      </c>
      <c r="D2089" s="50" t="s">
        <v>596</v>
      </c>
      <c r="E2089" s="51"/>
      <c r="F2089" s="52">
        <v>2</v>
      </c>
      <c r="G2089" s="52">
        <v>3</v>
      </c>
      <c r="H2089" s="52"/>
      <c r="I2089" s="52"/>
      <c r="J2089" s="52"/>
      <c r="K2089" s="53">
        <f t="shared" ref="K2089:K2120" si="293">VLOOKUP(D2089,Porte2026Geral,24,FALSE)</f>
        <v>599.66</v>
      </c>
      <c r="L2089" s="53">
        <f t="shared" ref="L2089:L2120" si="294">ROUND(C2089*K2089,2)</f>
        <v>599.66</v>
      </c>
      <c r="M2089" s="53">
        <f>IF(E2089&gt;0,ROUND(E2089*UCO!$A$14,2),0)</f>
        <v>0</v>
      </c>
      <c r="N2089" s="53">
        <f>IF(I2089&gt;0,ROUND(I2089*Filme!$B$3,2),0)</f>
        <v>0</v>
      </c>
      <c r="O2089" s="53">
        <f t="shared" ref="O2089:O2154" si="295">ROUND(L2089+M2089+N2089,2)</f>
        <v>599.66</v>
      </c>
    </row>
    <row r="2090" spans="1:15">
      <c r="A2090" s="48">
        <v>31005020</v>
      </c>
      <c r="B2090" s="48" t="s">
        <v>2113</v>
      </c>
      <c r="C2090" s="49">
        <v>1</v>
      </c>
      <c r="D2090" s="50" t="s">
        <v>596</v>
      </c>
      <c r="E2090" s="51"/>
      <c r="F2090" s="52">
        <v>1</v>
      </c>
      <c r="G2090" s="52">
        <v>3</v>
      </c>
      <c r="H2090" s="52"/>
      <c r="I2090" s="52"/>
      <c r="J2090" s="52"/>
      <c r="K2090" s="53">
        <f t="shared" si="293"/>
        <v>599.66</v>
      </c>
      <c r="L2090" s="53">
        <f t="shared" si="294"/>
        <v>599.66</v>
      </c>
      <c r="M2090" s="53">
        <f>IF(E2090&gt;0,ROUND(E2090*UCO!$A$14,2),0)</f>
        <v>0</v>
      </c>
      <c r="N2090" s="53">
        <f>IF(I2090&gt;0,ROUND(I2090*Filme!$B$3,2),0)</f>
        <v>0</v>
      </c>
      <c r="O2090" s="53">
        <f t="shared" si="295"/>
        <v>599.66</v>
      </c>
    </row>
    <row r="2091" spans="1:15">
      <c r="A2091" s="48">
        <v>31005039</v>
      </c>
      <c r="B2091" s="48" t="s">
        <v>2114</v>
      </c>
      <c r="C2091" s="49">
        <v>1</v>
      </c>
      <c r="D2091" s="50" t="s">
        <v>257</v>
      </c>
      <c r="E2091" s="51"/>
      <c r="F2091" s="52">
        <v>2</v>
      </c>
      <c r="G2091" s="52">
        <v>6</v>
      </c>
      <c r="H2091" s="52"/>
      <c r="I2091" s="52"/>
      <c r="J2091" s="52"/>
      <c r="K2091" s="53">
        <f t="shared" si="293"/>
        <v>1635.2</v>
      </c>
      <c r="L2091" s="53">
        <f t="shared" si="294"/>
        <v>1635.2</v>
      </c>
      <c r="M2091" s="53">
        <f>IF(E2091&gt;0,ROUND(E2091*UCO!$A$14,2),0)</f>
        <v>0</v>
      </c>
      <c r="N2091" s="53">
        <f>IF(I2091&gt;0,ROUND(I2091*Filme!$B$3,2),0)</f>
        <v>0</v>
      </c>
      <c r="O2091" s="53">
        <f t="shared" si="295"/>
        <v>1635.2</v>
      </c>
    </row>
    <row r="2092" spans="1:15">
      <c r="A2092" s="48">
        <v>31005047</v>
      </c>
      <c r="B2092" s="48" t="s">
        <v>2115</v>
      </c>
      <c r="C2092" s="49">
        <v>1</v>
      </c>
      <c r="D2092" s="50" t="s">
        <v>997</v>
      </c>
      <c r="E2092" s="51"/>
      <c r="F2092" s="52">
        <v>2</v>
      </c>
      <c r="G2092" s="52">
        <v>6</v>
      </c>
      <c r="H2092" s="52"/>
      <c r="I2092" s="52"/>
      <c r="J2092" s="52"/>
      <c r="K2092" s="53">
        <f t="shared" si="293"/>
        <v>2449.52</v>
      </c>
      <c r="L2092" s="53">
        <f t="shared" si="294"/>
        <v>2449.52</v>
      </c>
      <c r="M2092" s="53">
        <f>IF(E2092&gt;0,ROUND(E2092*UCO!$A$14,2),0)</f>
        <v>0</v>
      </c>
      <c r="N2092" s="53">
        <f>IF(I2092&gt;0,ROUND(I2092*Filme!$B$3,2),0)</f>
        <v>0</v>
      </c>
      <c r="O2092" s="53">
        <f t="shared" si="295"/>
        <v>2449.52</v>
      </c>
    </row>
    <row r="2093" spans="1:15">
      <c r="A2093" s="48">
        <v>31005063</v>
      </c>
      <c r="B2093" s="48" t="s">
        <v>2116</v>
      </c>
      <c r="C2093" s="49">
        <v>1</v>
      </c>
      <c r="D2093" s="50" t="s">
        <v>596</v>
      </c>
      <c r="E2093" s="51"/>
      <c r="F2093" s="52"/>
      <c r="G2093" s="52">
        <v>3</v>
      </c>
      <c r="H2093" s="52"/>
      <c r="I2093" s="52"/>
      <c r="J2093" s="52"/>
      <c r="K2093" s="53">
        <f t="shared" si="293"/>
        <v>599.66</v>
      </c>
      <c r="L2093" s="53">
        <f t="shared" si="294"/>
        <v>599.66</v>
      </c>
      <c r="M2093" s="53">
        <f>IF(E2093&gt;0,ROUND(E2093*UCO!$A$14,2),0)</f>
        <v>0</v>
      </c>
      <c r="N2093" s="53">
        <f>IF(I2093&gt;0,ROUND(I2093*Filme!$B$3,2),0)</f>
        <v>0</v>
      </c>
      <c r="O2093" s="53">
        <f t="shared" si="295"/>
        <v>599.66</v>
      </c>
    </row>
    <row r="2094" spans="1:15">
      <c r="A2094" s="48">
        <v>31005071</v>
      </c>
      <c r="B2094" s="48" t="s">
        <v>2117</v>
      </c>
      <c r="C2094" s="49">
        <v>1</v>
      </c>
      <c r="D2094" s="50" t="s">
        <v>72</v>
      </c>
      <c r="E2094" s="51"/>
      <c r="F2094" s="52"/>
      <c r="G2094" s="52">
        <v>3</v>
      </c>
      <c r="H2094" s="52"/>
      <c r="I2094" s="52"/>
      <c r="J2094" s="52"/>
      <c r="K2094" s="53">
        <f t="shared" si="293"/>
        <v>309.68</v>
      </c>
      <c r="L2094" s="53">
        <f t="shared" si="294"/>
        <v>309.68</v>
      </c>
      <c r="M2094" s="53">
        <f>IF(E2094&gt;0,ROUND(E2094*UCO!$A$14,2),0)</f>
        <v>0</v>
      </c>
      <c r="N2094" s="53">
        <f>IF(I2094&gt;0,ROUND(I2094*Filme!$B$3,2),0)</f>
        <v>0</v>
      </c>
      <c r="O2094" s="53">
        <f t="shared" si="295"/>
        <v>309.68</v>
      </c>
    </row>
    <row r="2095" spans="1:15">
      <c r="A2095" s="48">
        <v>31005080</v>
      </c>
      <c r="B2095" s="48" t="s">
        <v>2118</v>
      </c>
      <c r="C2095" s="49">
        <v>1</v>
      </c>
      <c r="D2095" s="50" t="s">
        <v>339</v>
      </c>
      <c r="E2095" s="51"/>
      <c r="F2095" s="52">
        <v>2</v>
      </c>
      <c r="G2095" s="52">
        <v>5</v>
      </c>
      <c r="H2095" s="52"/>
      <c r="I2095" s="52"/>
      <c r="J2095" s="52"/>
      <c r="K2095" s="53">
        <f t="shared" si="293"/>
        <v>909.36</v>
      </c>
      <c r="L2095" s="53">
        <f t="shared" si="294"/>
        <v>909.36</v>
      </c>
      <c r="M2095" s="53">
        <f>IF(E2095&gt;0,ROUND(E2095*UCO!$A$14,2),0)</f>
        <v>0</v>
      </c>
      <c r="N2095" s="53">
        <f>IF(I2095&gt;0,ROUND(I2095*Filme!$B$3,2),0)</f>
        <v>0</v>
      </c>
      <c r="O2095" s="53">
        <f t="shared" si="295"/>
        <v>909.36</v>
      </c>
    </row>
    <row r="2096" spans="1:15">
      <c r="A2096" s="48">
        <v>31005098</v>
      </c>
      <c r="B2096" s="48" t="s">
        <v>2119</v>
      </c>
      <c r="C2096" s="49">
        <v>1</v>
      </c>
      <c r="D2096" s="50" t="s">
        <v>259</v>
      </c>
      <c r="E2096" s="51"/>
      <c r="F2096" s="52">
        <v>1</v>
      </c>
      <c r="G2096" s="52">
        <v>5</v>
      </c>
      <c r="H2096" s="52"/>
      <c r="I2096" s="52"/>
      <c r="J2096" s="52"/>
      <c r="K2096" s="53">
        <f t="shared" si="293"/>
        <v>852.02</v>
      </c>
      <c r="L2096" s="53">
        <f t="shared" si="294"/>
        <v>852.02</v>
      </c>
      <c r="M2096" s="53">
        <f>IF(E2096&gt;0,ROUND(E2096*UCO!$A$14,2),0)</f>
        <v>0</v>
      </c>
      <c r="N2096" s="53">
        <f>IF(I2096&gt;0,ROUND(I2096*Filme!$B$3,2),0)</f>
        <v>0</v>
      </c>
      <c r="O2096" s="53">
        <f t="shared" si="295"/>
        <v>852.02</v>
      </c>
    </row>
    <row r="2097" spans="1:15">
      <c r="A2097" s="48">
        <v>31005101</v>
      </c>
      <c r="B2097" s="48" t="s">
        <v>2120</v>
      </c>
      <c r="C2097" s="49">
        <v>1</v>
      </c>
      <c r="D2097" s="50" t="s">
        <v>339</v>
      </c>
      <c r="E2097" s="51"/>
      <c r="F2097" s="52">
        <v>2</v>
      </c>
      <c r="G2097" s="52">
        <v>5</v>
      </c>
      <c r="H2097" s="52"/>
      <c r="I2097" s="52"/>
      <c r="J2097" s="52"/>
      <c r="K2097" s="53">
        <f t="shared" si="293"/>
        <v>909.36</v>
      </c>
      <c r="L2097" s="53">
        <f t="shared" si="294"/>
        <v>909.36</v>
      </c>
      <c r="M2097" s="53">
        <f>IF(E2097&gt;0,ROUND(E2097*UCO!$A$14,2),0)</f>
        <v>0</v>
      </c>
      <c r="N2097" s="53">
        <f>IF(I2097&gt;0,ROUND(I2097*Filme!$B$3,2),0)</f>
        <v>0</v>
      </c>
      <c r="O2097" s="53">
        <f t="shared" si="295"/>
        <v>909.36</v>
      </c>
    </row>
    <row r="2098" spans="1:15">
      <c r="A2098" s="48">
        <v>31005110</v>
      </c>
      <c r="B2098" s="48" t="s">
        <v>2121</v>
      </c>
      <c r="C2098" s="49">
        <v>1</v>
      </c>
      <c r="D2098" s="50" t="s">
        <v>331</v>
      </c>
      <c r="E2098" s="51"/>
      <c r="F2098" s="52">
        <v>2</v>
      </c>
      <c r="G2098" s="52">
        <v>5</v>
      </c>
      <c r="H2098" s="52"/>
      <c r="I2098" s="52"/>
      <c r="J2098" s="52"/>
      <c r="K2098" s="53">
        <f t="shared" si="293"/>
        <v>1091.25</v>
      </c>
      <c r="L2098" s="53">
        <f t="shared" si="294"/>
        <v>1091.25</v>
      </c>
      <c r="M2098" s="53">
        <f>IF(E2098&gt;0,ROUND(E2098*UCO!$A$14,2),0)</f>
        <v>0</v>
      </c>
      <c r="N2098" s="53">
        <f>IF(I2098&gt;0,ROUND(I2098*Filme!$B$3,2),0)</f>
        <v>0</v>
      </c>
      <c r="O2098" s="53">
        <f t="shared" si="295"/>
        <v>1091.25</v>
      </c>
    </row>
    <row r="2099" spans="1:15">
      <c r="A2099" s="48">
        <v>31005128</v>
      </c>
      <c r="B2099" s="48" t="s">
        <v>2122</v>
      </c>
      <c r="C2099" s="49">
        <v>1</v>
      </c>
      <c r="D2099" s="50" t="s">
        <v>259</v>
      </c>
      <c r="E2099" s="51"/>
      <c r="F2099" s="52">
        <v>2</v>
      </c>
      <c r="G2099" s="52">
        <v>4</v>
      </c>
      <c r="H2099" s="52"/>
      <c r="I2099" s="52"/>
      <c r="J2099" s="52"/>
      <c r="K2099" s="53">
        <f t="shared" si="293"/>
        <v>852.02</v>
      </c>
      <c r="L2099" s="53">
        <f t="shared" si="294"/>
        <v>852.02</v>
      </c>
      <c r="M2099" s="53">
        <f>IF(E2099&gt;0,ROUND(E2099*UCO!$A$14,2),0)</f>
        <v>0</v>
      </c>
      <c r="N2099" s="53">
        <f>IF(I2099&gt;0,ROUND(I2099*Filme!$B$3,2),0)</f>
        <v>0</v>
      </c>
      <c r="O2099" s="53">
        <f t="shared" si="295"/>
        <v>852.02</v>
      </c>
    </row>
    <row r="2100" spans="1:15">
      <c r="A2100" s="48">
        <v>31005136</v>
      </c>
      <c r="B2100" s="48" t="s">
        <v>2123</v>
      </c>
      <c r="C2100" s="49">
        <v>1</v>
      </c>
      <c r="D2100" s="50" t="s">
        <v>339</v>
      </c>
      <c r="E2100" s="51"/>
      <c r="F2100" s="52">
        <v>2</v>
      </c>
      <c r="G2100" s="52">
        <v>5</v>
      </c>
      <c r="H2100" s="52"/>
      <c r="I2100" s="52"/>
      <c r="J2100" s="52"/>
      <c r="K2100" s="53">
        <f t="shared" si="293"/>
        <v>909.36</v>
      </c>
      <c r="L2100" s="53">
        <f t="shared" si="294"/>
        <v>909.36</v>
      </c>
      <c r="M2100" s="53">
        <f>IF(E2100&gt;0,ROUND(E2100*UCO!$A$14,2),0)</f>
        <v>0</v>
      </c>
      <c r="N2100" s="53">
        <f>IF(I2100&gt;0,ROUND(I2100*Filme!$B$3,2),0)</f>
        <v>0</v>
      </c>
      <c r="O2100" s="53">
        <f t="shared" si="295"/>
        <v>909.36</v>
      </c>
    </row>
    <row r="2101" spans="1:15">
      <c r="A2101" s="48">
        <v>31005144</v>
      </c>
      <c r="B2101" s="48" t="s">
        <v>2124</v>
      </c>
      <c r="C2101" s="49">
        <v>1</v>
      </c>
      <c r="D2101" s="50" t="s">
        <v>291</v>
      </c>
      <c r="E2101" s="51"/>
      <c r="F2101" s="52">
        <v>1</v>
      </c>
      <c r="G2101" s="52">
        <v>3</v>
      </c>
      <c r="H2101" s="52"/>
      <c r="I2101" s="52"/>
      <c r="J2101" s="52"/>
      <c r="K2101" s="53">
        <f t="shared" si="293"/>
        <v>709.46</v>
      </c>
      <c r="L2101" s="53">
        <f t="shared" si="294"/>
        <v>709.46</v>
      </c>
      <c r="M2101" s="53">
        <f>IF(E2101&gt;0,ROUND(E2101*UCO!$A$14,2),0)</f>
        <v>0</v>
      </c>
      <c r="N2101" s="53">
        <f>IF(I2101&gt;0,ROUND(I2101*Filme!$B$3,2),0)</f>
        <v>0</v>
      </c>
      <c r="O2101" s="53">
        <f t="shared" si="295"/>
        <v>709.46</v>
      </c>
    </row>
    <row r="2102" spans="1:15">
      <c r="A2102" s="48">
        <v>31005152</v>
      </c>
      <c r="B2102" s="48" t="s">
        <v>2125</v>
      </c>
      <c r="C2102" s="49">
        <v>1</v>
      </c>
      <c r="D2102" s="50" t="s">
        <v>339</v>
      </c>
      <c r="E2102" s="51"/>
      <c r="F2102" s="52">
        <v>2</v>
      </c>
      <c r="G2102" s="52">
        <v>5</v>
      </c>
      <c r="H2102" s="52"/>
      <c r="I2102" s="52"/>
      <c r="J2102" s="52"/>
      <c r="K2102" s="53">
        <f t="shared" si="293"/>
        <v>909.36</v>
      </c>
      <c r="L2102" s="53">
        <f t="shared" si="294"/>
        <v>909.36</v>
      </c>
      <c r="M2102" s="53">
        <f>IF(E2102&gt;0,ROUND(E2102*UCO!$A$14,2),0)</f>
        <v>0</v>
      </c>
      <c r="N2102" s="53">
        <f>IF(I2102&gt;0,ROUND(I2102*Filme!$B$3,2),0)</f>
        <v>0</v>
      </c>
      <c r="O2102" s="53">
        <f t="shared" si="295"/>
        <v>909.36</v>
      </c>
    </row>
    <row r="2103" spans="1:15">
      <c r="A2103" s="48">
        <v>31005160</v>
      </c>
      <c r="B2103" s="48" t="s">
        <v>2126</v>
      </c>
      <c r="C2103" s="49">
        <v>1</v>
      </c>
      <c r="D2103" s="50" t="s">
        <v>446</v>
      </c>
      <c r="E2103" s="51"/>
      <c r="F2103" s="52">
        <v>2</v>
      </c>
      <c r="G2103" s="52">
        <v>5</v>
      </c>
      <c r="H2103" s="52"/>
      <c r="I2103" s="52"/>
      <c r="J2103" s="52"/>
      <c r="K2103" s="53">
        <f t="shared" si="293"/>
        <v>1171.51</v>
      </c>
      <c r="L2103" s="53">
        <f t="shared" si="294"/>
        <v>1171.51</v>
      </c>
      <c r="M2103" s="53">
        <f>IF(E2103&gt;0,ROUND(E2103*UCO!$A$14,2),0)</f>
        <v>0</v>
      </c>
      <c r="N2103" s="53">
        <f>IF(I2103&gt;0,ROUND(I2103*Filme!$B$3,2),0)</f>
        <v>0</v>
      </c>
      <c r="O2103" s="53">
        <f t="shared" si="295"/>
        <v>1171.51</v>
      </c>
    </row>
    <row r="2104" spans="1:15">
      <c r="A2104" s="48">
        <v>31005179</v>
      </c>
      <c r="B2104" s="48" t="s">
        <v>2127</v>
      </c>
      <c r="C2104" s="49">
        <v>1</v>
      </c>
      <c r="D2104" s="50" t="s">
        <v>339</v>
      </c>
      <c r="E2104" s="51"/>
      <c r="F2104" s="52">
        <v>2</v>
      </c>
      <c r="G2104" s="52">
        <v>5</v>
      </c>
      <c r="H2104" s="52"/>
      <c r="I2104" s="52"/>
      <c r="J2104" s="52"/>
      <c r="K2104" s="53">
        <f t="shared" si="293"/>
        <v>909.36</v>
      </c>
      <c r="L2104" s="53">
        <f t="shared" si="294"/>
        <v>909.36</v>
      </c>
      <c r="M2104" s="53">
        <f>IF(E2104&gt;0,ROUND(E2104*UCO!$A$14,2),0)</f>
        <v>0</v>
      </c>
      <c r="N2104" s="53">
        <f>IF(I2104&gt;0,ROUND(I2104*Filme!$B$3,2),0)</f>
        <v>0</v>
      </c>
      <c r="O2104" s="53">
        <f t="shared" si="295"/>
        <v>909.36</v>
      </c>
    </row>
    <row r="2105" spans="1:15">
      <c r="A2105" s="48">
        <v>31005187</v>
      </c>
      <c r="B2105" s="48" t="s">
        <v>2128</v>
      </c>
      <c r="C2105" s="49">
        <v>1</v>
      </c>
      <c r="D2105" s="50" t="s">
        <v>305</v>
      </c>
      <c r="E2105" s="51"/>
      <c r="F2105" s="52">
        <v>2</v>
      </c>
      <c r="G2105" s="52">
        <v>5</v>
      </c>
      <c r="H2105" s="52"/>
      <c r="I2105" s="52"/>
      <c r="J2105" s="52"/>
      <c r="K2105" s="53">
        <f t="shared" si="293"/>
        <v>802.86</v>
      </c>
      <c r="L2105" s="53">
        <f t="shared" si="294"/>
        <v>802.86</v>
      </c>
      <c r="M2105" s="53">
        <f>IF(E2105&gt;0,ROUND(E2105*UCO!$A$14,2),0)</f>
        <v>0</v>
      </c>
      <c r="N2105" s="53">
        <f>IF(I2105&gt;0,ROUND(I2105*Filme!$B$3,2),0)</f>
        <v>0</v>
      </c>
      <c r="O2105" s="53">
        <f t="shared" si="295"/>
        <v>802.86</v>
      </c>
    </row>
    <row r="2106" spans="1:15">
      <c r="A2106" s="48">
        <v>31005195</v>
      </c>
      <c r="B2106" s="48" t="s">
        <v>2129</v>
      </c>
      <c r="C2106" s="49">
        <v>1</v>
      </c>
      <c r="D2106" s="50" t="s">
        <v>70</v>
      </c>
      <c r="E2106" s="51"/>
      <c r="F2106" s="52">
        <v>1</v>
      </c>
      <c r="G2106" s="52">
        <v>4</v>
      </c>
      <c r="H2106" s="52"/>
      <c r="I2106" s="52"/>
      <c r="J2106" s="52"/>
      <c r="K2106" s="53">
        <f t="shared" si="293"/>
        <v>209.71</v>
      </c>
      <c r="L2106" s="53">
        <f t="shared" si="294"/>
        <v>209.71</v>
      </c>
      <c r="M2106" s="53">
        <f>IF(E2106&gt;0,ROUND(E2106*UCO!$A$14,2),0)</f>
        <v>0</v>
      </c>
      <c r="N2106" s="53">
        <f>IF(I2106&gt;0,ROUND(I2106*Filme!$B$3,2),0)</f>
        <v>0</v>
      </c>
      <c r="O2106" s="53">
        <f t="shared" si="295"/>
        <v>209.71</v>
      </c>
    </row>
    <row r="2107" spans="1:15">
      <c r="A2107" s="48">
        <v>31005209</v>
      </c>
      <c r="B2107" s="48" t="s">
        <v>2130</v>
      </c>
      <c r="C2107" s="49">
        <v>1</v>
      </c>
      <c r="D2107" s="50" t="s">
        <v>257</v>
      </c>
      <c r="E2107" s="51"/>
      <c r="F2107" s="52">
        <v>2</v>
      </c>
      <c r="G2107" s="52">
        <v>6</v>
      </c>
      <c r="H2107" s="52"/>
      <c r="I2107" s="52"/>
      <c r="J2107" s="52"/>
      <c r="K2107" s="53">
        <f t="shared" si="293"/>
        <v>1635.2</v>
      </c>
      <c r="L2107" s="53">
        <f t="shared" si="294"/>
        <v>1635.2</v>
      </c>
      <c r="M2107" s="53">
        <f>IF(E2107&gt;0,ROUND(E2107*UCO!$A$14,2),0)</f>
        <v>0</v>
      </c>
      <c r="N2107" s="53">
        <f>IF(I2107&gt;0,ROUND(I2107*Filme!$B$3,2),0)</f>
        <v>0</v>
      </c>
      <c r="O2107" s="53">
        <f t="shared" si="295"/>
        <v>1635.2</v>
      </c>
    </row>
    <row r="2108" spans="1:15">
      <c r="A2108" s="48">
        <v>31005217</v>
      </c>
      <c r="B2108" s="48" t="s">
        <v>2131</v>
      </c>
      <c r="C2108" s="49">
        <v>1</v>
      </c>
      <c r="D2108" s="50" t="s">
        <v>433</v>
      </c>
      <c r="E2108" s="51"/>
      <c r="F2108" s="52">
        <v>2</v>
      </c>
      <c r="G2108" s="52">
        <v>6</v>
      </c>
      <c r="H2108" s="52"/>
      <c r="I2108" s="52"/>
      <c r="J2108" s="52"/>
      <c r="K2108" s="53">
        <f t="shared" si="293"/>
        <v>1269.81</v>
      </c>
      <c r="L2108" s="53">
        <f t="shared" si="294"/>
        <v>1269.81</v>
      </c>
      <c r="M2108" s="53">
        <f>IF(E2108&gt;0,ROUND(E2108*UCO!$A$14,2),0)</f>
        <v>0</v>
      </c>
      <c r="N2108" s="53">
        <f>IF(I2108&gt;0,ROUND(I2108*Filme!$B$3,2),0)</f>
        <v>0</v>
      </c>
      <c r="O2108" s="53">
        <f t="shared" si="295"/>
        <v>1269.81</v>
      </c>
    </row>
    <row r="2109" spans="1:15">
      <c r="A2109" s="48">
        <v>31005225</v>
      </c>
      <c r="B2109" s="48" t="s">
        <v>2132</v>
      </c>
      <c r="C2109" s="49">
        <v>1</v>
      </c>
      <c r="D2109" s="50" t="s">
        <v>331</v>
      </c>
      <c r="E2109" s="51"/>
      <c r="F2109" s="52">
        <v>2</v>
      </c>
      <c r="G2109" s="52">
        <v>5</v>
      </c>
      <c r="H2109" s="52"/>
      <c r="I2109" s="52"/>
      <c r="J2109" s="52"/>
      <c r="K2109" s="53">
        <f t="shared" si="293"/>
        <v>1091.25</v>
      </c>
      <c r="L2109" s="53">
        <f t="shared" si="294"/>
        <v>1091.25</v>
      </c>
      <c r="M2109" s="53">
        <f>IF(E2109&gt;0,ROUND(E2109*UCO!$A$14,2),0)</f>
        <v>0</v>
      </c>
      <c r="N2109" s="53">
        <f>IF(I2109&gt;0,ROUND(I2109*Filme!$B$3,2),0)</f>
        <v>0</v>
      </c>
      <c r="O2109" s="53">
        <f t="shared" si="295"/>
        <v>1091.25</v>
      </c>
    </row>
    <row r="2110" spans="1:15">
      <c r="A2110" s="48">
        <v>31005233</v>
      </c>
      <c r="B2110" s="48" t="s">
        <v>2133</v>
      </c>
      <c r="C2110" s="49">
        <v>1</v>
      </c>
      <c r="D2110" s="50" t="s">
        <v>259</v>
      </c>
      <c r="E2110" s="51"/>
      <c r="F2110" s="52">
        <v>2</v>
      </c>
      <c r="G2110" s="52">
        <v>4</v>
      </c>
      <c r="H2110" s="52"/>
      <c r="I2110" s="52"/>
      <c r="J2110" s="52"/>
      <c r="K2110" s="53">
        <f t="shared" si="293"/>
        <v>852.02</v>
      </c>
      <c r="L2110" s="53">
        <f t="shared" si="294"/>
        <v>852.02</v>
      </c>
      <c r="M2110" s="53">
        <f>IF(E2110&gt;0,ROUND(E2110*UCO!$A$14,2),0)</f>
        <v>0</v>
      </c>
      <c r="N2110" s="53">
        <f>IF(I2110&gt;0,ROUND(I2110*Filme!$B$3,2),0)</f>
        <v>0</v>
      </c>
      <c r="O2110" s="53">
        <f t="shared" si="295"/>
        <v>852.02</v>
      </c>
    </row>
    <row r="2111" spans="1:15">
      <c r="A2111" s="48">
        <v>31005241</v>
      </c>
      <c r="B2111" s="48" t="s">
        <v>2134</v>
      </c>
      <c r="C2111" s="49">
        <v>1</v>
      </c>
      <c r="D2111" s="50" t="s">
        <v>305</v>
      </c>
      <c r="E2111" s="51"/>
      <c r="F2111" s="52">
        <v>2</v>
      </c>
      <c r="G2111" s="52">
        <v>4</v>
      </c>
      <c r="H2111" s="52"/>
      <c r="I2111" s="52"/>
      <c r="J2111" s="52"/>
      <c r="K2111" s="53">
        <f t="shared" si="293"/>
        <v>802.86</v>
      </c>
      <c r="L2111" s="53">
        <f t="shared" si="294"/>
        <v>802.86</v>
      </c>
      <c r="M2111" s="53">
        <f>IF(E2111&gt;0,ROUND(E2111*UCO!$A$14,2),0)</f>
        <v>0</v>
      </c>
      <c r="N2111" s="53">
        <f>IF(I2111&gt;0,ROUND(I2111*Filme!$B$3,2),0)</f>
        <v>0</v>
      </c>
      <c r="O2111" s="53">
        <f t="shared" si="295"/>
        <v>802.86</v>
      </c>
    </row>
    <row r="2112" spans="1:15">
      <c r="A2112" s="48">
        <v>31005250</v>
      </c>
      <c r="B2112" s="48" t="s">
        <v>2135</v>
      </c>
      <c r="C2112" s="49">
        <v>1</v>
      </c>
      <c r="D2112" s="50" t="s">
        <v>305</v>
      </c>
      <c r="E2112" s="51"/>
      <c r="F2112" s="52">
        <v>2</v>
      </c>
      <c r="G2112" s="52">
        <v>4</v>
      </c>
      <c r="H2112" s="52"/>
      <c r="I2112" s="52"/>
      <c r="J2112" s="52"/>
      <c r="K2112" s="53">
        <f t="shared" si="293"/>
        <v>802.86</v>
      </c>
      <c r="L2112" s="53">
        <f t="shared" si="294"/>
        <v>802.86</v>
      </c>
      <c r="M2112" s="53">
        <f>IF(E2112&gt;0,ROUND(E2112*UCO!$A$14,2),0)</f>
        <v>0</v>
      </c>
      <c r="N2112" s="53">
        <f>IF(I2112&gt;0,ROUND(I2112*Filme!$B$3,2),0)</f>
        <v>0</v>
      </c>
      <c r="O2112" s="53">
        <f t="shared" si="295"/>
        <v>802.86</v>
      </c>
    </row>
    <row r="2113" spans="1:15">
      <c r="A2113" s="48">
        <v>31005268</v>
      </c>
      <c r="B2113" s="48" t="s">
        <v>2136</v>
      </c>
      <c r="C2113" s="49">
        <v>1</v>
      </c>
      <c r="D2113" s="50" t="s">
        <v>72</v>
      </c>
      <c r="E2113" s="51"/>
      <c r="F2113" s="52"/>
      <c r="G2113" s="52">
        <v>3</v>
      </c>
      <c r="H2113" s="52"/>
      <c r="I2113" s="52"/>
      <c r="J2113" s="52"/>
      <c r="K2113" s="53">
        <f t="shared" si="293"/>
        <v>309.68</v>
      </c>
      <c r="L2113" s="53">
        <f t="shared" si="294"/>
        <v>309.68</v>
      </c>
      <c r="M2113" s="53">
        <f>IF(E2113&gt;0,ROUND(E2113*UCO!$A$14,2),0)</f>
        <v>0</v>
      </c>
      <c r="N2113" s="53">
        <f>IF(I2113&gt;0,ROUND(I2113*Filme!$B$3,2),0)</f>
        <v>0</v>
      </c>
      <c r="O2113" s="53">
        <f t="shared" si="295"/>
        <v>309.68</v>
      </c>
    </row>
    <row r="2114" spans="1:15">
      <c r="A2114" s="48">
        <v>31005276</v>
      </c>
      <c r="B2114" s="48" t="s">
        <v>2137</v>
      </c>
      <c r="C2114" s="49">
        <v>1</v>
      </c>
      <c r="D2114" s="50" t="s">
        <v>596</v>
      </c>
      <c r="E2114" s="51"/>
      <c r="F2114" s="52">
        <v>2</v>
      </c>
      <c r="G2114" s="52">
        <v>4</v>
      </c>
      <c r="H2114" s="52"/>
      <c r="I2114" s="52"/>
      <c r="J2114" s="52"/>
      <c r="K2114" s="53">
        <f t="shared" si="293"/>
        <v>599.66</v>
      </c>
      <c r="L2114" s="53">
        <f t="shared" si="294"/>
        <v>599.66</v>
      </c>
      <c r="M2114" s="53">
        <f>IF(E2114&gt;0,ROUND(E2114*UCO!$A$14,2),0)</f>
        <v>0</v>
      </c>
      <c r="N2114" s="53">
        <f>IF(I2114&gt;0,ROUND(I2114*Filme!$B$3,2),0)</f>
        <v>0</v>
      </c>
      <c r="O2114" s="53">
        <f t="shared" si="295"/>
        <v>599.66</v>
      </c>
    </row>
    <row r="2115" spans="1:15">
      <c r="A2115" s="48">
        <v>31005284</v>
      </c>
      <c r="B2115" s="48" t="s">
        <v>2138</v>
      </c>
      <c r="C2115" s="49">
        <v>1</v>
      </c>
      <c r="D2115" s="50" t="s">
        <v>257</v>
      </c>
      <c r="E2115" s="51"/>
      <c r="F2115" s="52">
        <v>2</v>
      </c>
      <c r="G2115" s="52">
        <v>6</v>
      </c>
      <c r="H2115" s="52"/>
      <c r="I2115" s="52"/>
      <c r="J2115" s="52"/>
      <c r="K2115" s="53">
        <f t="shared" si="293"/>
        <v>1635.2</v>
      </c>
      <c r="L2115" s="53">
        <f t="shared" si="294"/>
        <v>1635.2</v>
      </c>
      <c r="M2115" s="53">
        <f>IF(E2115&gt;0,ROUND(E2115*UCO!$A$14,2),0)</f>
        <v>0</v>
      </c>
      <c r="N2115" s="53">
        <f>IF(I2115&gt;0,ROUND(I2115*Filme!$B$3,2),0)</f>
        <v>0</v>
      </c>
      <c r="O2115" s="53">
        <f t="shared" si="295"/>
        <v>1635.2</v>
      </c>
    </row>
    <row r="2116" spans="1:15">
      <c r="A2116" s="48">
        <v>31005292</v>
      </c>
      <c r="B2116" s="48" t="s">
        <v>2139</v>
      </c>
      <c r="C2116" s="49">
        <v>1</v>
      </c>
      <c r="D2116" s="50" t="s">
        <v>469</v>
      </c>
      <c r="E2116" s="51"/>
      <c r="F2116" s="52">
        <v>2</v>
      </c>
      <c r="G2116" s="52">
        <v>6</v>
      </c>
      <c r="H2116" s="52"/>
      <c r="I2116" s="52"/>
      <c r="J2116" s="52"/>
      <c r="K2116" s="53">
        <f t="shared" si="293"/>
        <v>1491.02</v>
      </c>
      <c r="L2116" s="53">
        <f t="shared" si="294"/>
        <v>1491.02</v>
      </c>
      <c r="M2116" s="53">
        <f>IF(E2116&gt;0,ROUND(E2116*UCO!$A$14,2),0)</f>
        <v>0</v>
      </c>
      <c r="N2116" s="53">
        <f>IF(I2116&gt;0,ROUND(I2116*Filme!$B$3,2),0)</f>
        <v>0</v>
      </c>
      <c r="O2116" s="53">
        <f t="shared" si="295"/>
        <v>1491.02</v>
      </c>
    </row>
    <row r="2117" spans="1:15">
      <c r="A2117" s="48">
        <v>31005306</v>
      </c>
      <c r="B2117" s="48" t="s">
        <v>2140</v>
      </c>
      <c r="C2117" s="49">
        <v>1</v>
      </c>
      <c r="D2117" s="50" t="s">
        <v>339</v>
      </c>
      <c r="E2117" s="51"/>
      <c r="F2117" s="52">
        <v>2</v>
      </c>
      <c r="G2117" s="52">
        <v>6</v>
      </c>
      <c r="H2117" s="52"/>
      <c r="I2117" s="52"/>
      <c r="J2117" s="52"/>
      <c r="K2117" s="53">
        <f t="shared" si="293"/>
        <v>909.36</v>
      </c>
      <c r="L2117" s="53">
        <f t="shared" si="294"/>
        <v>909.36</v>
      </c>
      <c r="M2117" s="53">
        <f>IF(E2117&gt;0,ROUND(E2117*UCO!$A$14,2),0)</f>
        <v>0</v>
      </c>
      <c r="N2117" s="53">
        <f>IF(I2117&gt;0,ROUND(I2117*Filme!$B$3,2),0)</f>
        <v>0</v>
      </c>
      <c r="O2117" s="53">
        <f t="shared" si="295"/>
        <v>909.36</v>
      </c>
    </row>
    <row r="2118" spans="1:15">
      <c r="A2118" s="48">
        <v>31005314</v>
      </c>
      <c r="B2118" s="48" t="s">
        <v>2141</v>
      </c>
      <c r="C2118" s="49">
        <v>1</v>
      </c>
      <c r="D2118" s="50" t="s">
        <v>335</v>
      </c>
      <c r="E2118" s="51"/>
      <c r="F2118" s="52">
        <v>2</v>
      </c>
      <c r="G2118" s="52">
        <v>4</v>
      </c>
      <c r="H2118" s="52"/>
      <c r="I2118" s="52"/>
      <c r="J2118" s="52"/>
      <c r="K2118" s="53">
        <f t="shared" si="293"/>
        <v>991.29</v>
      </c>
      <c r="L2118" s="53">
        <f t="shared" si="294"/>
        <v>991.29</v>
      </c>
      <c r="M2118" s="53">
        <f>IF(E2118&gt;0,ROUND(E2118*UCO!$A$14,2),0)</f>
        <v>0</v>
      </c>
      <c r="N2118" s="53">
        <f>IF(I2118&gt;0,ROUND(I2118*Filme!$B$3,2),0)</f>
        <v>0</v>
      </c>
      <c r="O2118" s="53">
        <f t="shared" si="295"/>
        <v>991.29</v>
      </c>
    </row>
    <row r="2119" spans="1:15">
      <c r="A2119" s="48">
        <v>31005322</v>
      </c>
      <c r="B2119" s="48" t="s">
        <v>2142</v>
      </c>
      <c r="C2119" s="49">
        <v>1</v>
      </c>
      <c r="D2119" s="50" t="s">
        <v>333</v>
      </c>
      <c r="E2119" s="51"/>
      <c r="F2119" s="52"/>
      <c r="G2119" s="52">
        <v>3</v>
      </c>
      <c r="H2119" s="52"/>
      <c r="I2119" s="52"/>
      <c r="J2119" s="52"/>
      <c r="K2119" s="53">
        <f t="shared" si="293"/>
        <v>417.82</v>
      </c>
      <c r="L2119" s="53">
        <f t="shared" si="294"/>
        <v>417.82</v>
      </c>
      <c r="M2119" s="53">
        <f>IF(E2119&gt;0,ROUND(E2119*UCO!$A$14,2),0)</f>
        <v>0</v>
      </c>
      <c r="N2119" s="53">
        <f>IF(I2119&gt;0,ROUND(I2119*Filme!$B$3,2),0)</f>
        <v>0</v>
      </c>
      <c r="O2119" s="53">
        <f t="shared" si="295"/>
        <v>417.82</v>
      </c>
    </row>
    <row r="2120" spans="1:15">
      <c r="A2120" s="48">
        <v>31005330</v>
      </c>
      <c r="B2120" s="48" t="s">
        <v>2143</v>
      </c>
      <c r="C2120" s="49">
        <v>1</v>
      </c>
      <c r="D2120" s="50" t="s">
        <v>291</v>
      </c>
      <c r="E2120" s="51"/>
      <c r="F2120" s="52"/>
      <c r="G2120" s="52">
        <v>3</v>
      </c>
      <c r="H2120" s="52"/>
      <c r="I2120" s="52"/>
      <c r="J2120" s="52"/>
      <c r="K2120" s="53">
        <f t="shared" si="293"/>
        <v>709.46</v>
      </c>
      <c r="L2120" s="53">
        <f t="shared" si="294"/>
        <v>709.46</v>
      </c>
      <c r="M2120" s="53">
        <f>IF(E2120&gt;0,ROUND(E2120*UCO!$A$14,2),0)</f>
        <v>0</v>
      </c>
      <c r="N2120" s="53">
        <f>IF(I2120&gt;0,ROUND(I2120*Filme!$B$3,2),0)</f>
        <v>0</v>
      </c>
      <c r="O2120" s="53">
        <f t="shared" si="295"/>
        <v>709.46</v>
      </c>
    </row>
    <row r="2121" spans="1:15">
      <c r="A2121" s="48">
        <v>31005357</v>
      </c>
      <c r="B2121" s="48" t="s">
        <v>2144</v>
      </c>
      <c r="C2121" s="49">
        <v>1</v>
      </c>
      <c r="D2121" s="50" t="s">
        <v>339</v>
      </c>
      <c r="E2121" s="51"/>
      <c r="F2121" s="52">
        <v>2</v>
      </c>
      <c r="G2121" s="52">
        <v>6</v>
      </c>
      <c r="H2121" s="52"/>
      <c r="I2121" s="52"/>
      <c r="J2121" s="52"/>
      <c r="K2121" s="53">
        <f t="shared" ref="K2121:K2154" si="296">VLOOKUP(D2121,Porte2026Geral,24,FALSE)</f>
        <v>909.36</v>
      </c>
      <c r="L2121" s="53">
        <f t="shared" ref="L2121:L2152" si="297">ROUND(C2121*K2121,2)</f>
        <v>909.36</v>
      </c>
      <c r="M2121" s="53">
        <f>IF(E2121&gt;0,ROUND(E2121*UCO!$A$14,2),0)</f>
        <v>0</v>
      </c>
      <c r="N2121" s="53">
        <f>IF(I2121&gt;0,ROUND(I2121*Filme!$B$3,2),0)</f>
        <v>0</v>
      </c>
      <c r="O2121" s="53">
        <f t="shared" si="295"/>
        <v>909.36</v>
      </c>
    </row>
    <row r="2122" spans="1:15">
      <c r="A2122" s="48">
        <v>31005365</v>
      </c>
      <c r="B2122" s="48" t="s">
        <v>2145</v>
      </c>
      <c r="C2122" s="49">
        <v>1</v>
      </c>
      <c r="D2122" s="50" t="s">
        <v>305</v>
      </c>
      <c r="E2122" s="51"/>
      <c r="F2122" s="52">
        <v>2</v>
      </c>
      <c r="G2122" s="52">
        <v>5</v>
      </c>
      <c r="H2122" s="52"/>
      <c r="I2122" s="52"/>
      <c r="J2122" s="52"/>
      <c r="K2122" s="53">
        <f t="shared" si="296"/>
        <v>802.86</v>
      </c>
      <c r="L2122" s="53">
        <f t="shared" si="297"/>
        <v>802.86</v>
      </c>
      <c r="M2122" s="53">
        <f>IF(E2122&gt;0,ROUND(E2122*UCO!$A$14,2),0)</f>
        <v>0</v>
      </c>
      <c r="N2122" s="53">
        <f>IF(I2122&gt;0,ROUND(I2122*Filme!$B$3,2),0)</f>
        <v>0</v>
      </c>
      <c r="O2122" s="53">
        <f t="shared" si="295"/>
        <v>802.86</v>
      </c>
    </row>
    <row r="2123" spans="1:15">
      <c r="A2123" s="48">
        <v>31005373</v>
      </c>
      <c r="B2123" s="48" t="s">
        <v>2146</v>
      </c>
      <c r="C2123" s="49">
        <v>1</v>
      </c>
      <c r="D2123" s="50" t="s">
        <v>959</v>
      </c>
      <c r="E2123" s="51"/>
      <c r="F2123" s="52">
        <v>3</v>
      </c>
      <c r="G2123" s="52">
        <v>6</v>
      </c>
      <c r="H2123" s="52"/>
      <c r="I2123" s="52"/>
      <c r="J2123" s="52"/>
      <c r="K2123" s="53">
        <f t="shared" si="296"/>
        <v>1859.66</v>
      </c>
      <c r="L2123" s="53">
        <f t="shared" si="297"/>
        <v>1859.66</v>
      </c>
      <c r="M2123" s="53">
        <f>IF(E2123&gt;0,ROUND(E2123*UCO!$A$14,2),0)</f>
        <v>0</v>
      </c>
      <c r="N2123" s="53">
        <f>IF(I2123&gt;0,ROUND(I2123*Filme!$B$3,2),0)</f>
        <v>0</v>
      </c>
      <c r="O2123" s="53">
        <f t="shared" si="295"/>
        <v>1859.66</v>
      </c>
    </row>
    <row r="2124" spans="1:15">
      <c r="A2124" s="48">
        <v>31005381</v>
      </c>
      <c r="B2124" s="48" t="s">
        <v>2147</v>
      </c>
      <c r="C2124" s="49">
        <v>1</v>
      </c>
      <c r="D2124" s="50" t="s">
        <v>339</v>
      </c>
      <c r="E2124" s="51"/>
      <c r="F2124" s="52">
        <v>3</v>
      </c>
      <c r="G2124" s="52">
        <v>5</v>
      </c>
      <c r="H2124" s="52"/>
      <c r="I2124" s="52"/>
      <c r="J2124" s="52"/>
      <c r="K2124" s="53">
        <f t="shared" si="296"/>
        <v>909.36</v>
      </c>
      <c r="L2124" s="53">
        <f t="shared" si="297"/>
        <v>909.36</v>
      </c>
      <c r="M2124" s="53">
        <f>IF(E2124&gt;0,ROUND(E2124*UCO!$A$14,2),0)</f>
        <v>0</v>
      </c>
      <c r="N2124" s="53">
        <f>IF(I2124&gt;0,ROUND(I2124*Filme!$B$3,2),0)</f>
        <v>0</v>
      </c>
      <c r="O2124" s="53">
        <f t="shared" si="295"/>
        <v>909.36</v>
      </c>
    </row>
    <row r="2125" spans="1:15">
      <c r="A2125" s="48">
        <v>31005390</v>
      </c>
      <c r="B2125" s="48" t="s">
        <v>2148</v>
      </c>
      <c r="C2125" s="49">
        <v>1</v>
      </c>
      <c r="D2125" s="50" t="s">
        <v>486</v>
      </c>
      <c r="E2125" s="51"/>
      <c r="F2125" s="52">
        <v>2</v>
      </c>
      <c r="G2125" s="52">
        <v>5</v>
      </c>
      <c r="H2125" s="52"/>
      <c r="I2125" s="52"/>
      <c r="J2125" s="52"/>
      <c r="K2125" s="53">
        <f t="shared" si="296"/>
        <v>1409.1</v>
      </c>
      <c r="L2125" s="53">
        <f t="shared" si="297"/>
        <v>1409.1</v>
      </c>
      <c r="M2125" s="53">
        <f>IF(E2125&gt;0,ROUND(E2125*UCO!$A$14,2),0)</f>
        <v>0</v>
      </c>
      <c r="N2125" s="53">
        <f>IF(I2125&gt;0,ROUND(I2125*Filme!$B$3,2),0)</f>
        <v>0</v>
      </c>
      <c r="O2125" s="53">
        <f t="shared" si="295"/>
        <v>1409.1</v>
      </c>
    </row>
    <row r="2126" spans="1:15">
      <c r="A2126" s="48">
        <v>31005403</v>
      </c>
      <c r="B2126" s="48" t="s">
        <v>2149</v>
      </c>
      <c r="C2126" s="49">
        <v>1</v>
      </c>
      <c r="D2126" s="50" t="s">
        <v>433</v>
      </c>
      <c r="E2126" s="51"/>
      <c r="F2126" s="52">
        <v>2</v>
      </c>
      <c r="G2126" s="52">
        <v>6</v>
      </c>
      <c r="H2126" s="52"/>
      <c r="I2126" s="52"/>
      <c r="J2126" s="52"/>
      <c r="K2126" s="53">
        <f t="shared" si="296"/>
        <v>1269.81</v>
      </c>
      <c r="L2126" s="53">
        <f t="shared" si="297"/>
        <v>1269.81</v>
      </c>
      <c r="M2126" s="53">
        <f>IF(E2126&gt;0,ROUND(E2126*UCO!$A$14,2),0)</f>
        <v>0</v>
      </c>
      <c r="N2126" s="53">
        <f>IF(I2126&gt;0,ROUND(I2126*Filme!$B$3,2),0)</f>
        <v>0</v>
      </c>
      <c r="O2126" s="53">
        <f t="shared" si="295"/>
        <v>1269.81</v>
      </c>
    </row>
    <row r="2127" spans="1:15">
      <c r="A2127" s="48">
        <v>31005420</v>
      </c>
      <c r="B2127" s="48" t="s">
        <v>2150</v>
      </c>
      <c r="C2127" s="49">
        <v>1</v>
      </c>
      <c r="D2127" s="50" t="s">
        <v>446</v>
      </c>
      <c r="E2127" s="51"/>
      <c r="F2127" s="52">
        <v>2</v>
      </c>
      <c r="G2127" s="52">
        <v>6</v>
      </c>
      <c r="H2127" s="52"/>
      <c r="I2127" s="52"/>
      <c r="J2127" s="52"/>
      <c r="K2127" s="53">
        <f t="shared" si="296"/>
        <v>1171.51</v>
      </c>
      <c r="L2127" s="53">
        <f t="shared" si="297"/>
        <v>1171.51</v>
      </c>
      <c r="M2127" s="53">
        <f>IF(E2127&gt;0,ROUND(E2127*UCO!$A$14,2),0)</f>
        <v>0</v>
      </c>
      <c r="N2127" s="53">
        <f>IF(I2127&gt;0,ROUND(I2127*Filme!$B$3,2),0)</f>
        <v>0</v>
      </c>
      <c r="O2127" s="53">
        <f t="shared" si="295"/>
        <v>1171.51</v>
      </c>
    </row>
    <row r="2128" spans="1:15">
      <c r="A2128" s="48">
        <v>31005438</v>
      </c>
      <c r="B2128" s="48" t="s">
        <v>2151</v>
      </c>
      <c r="C2128" s="49">
        <v>1</v>
      </c>
      <c r="D2128" s="50" t="s">
        <v>488</v>
      </c>
      <c r="E2128" s="51"/>
      <c r="F2128" s="52">
        <v>2</v>
      </c>
      <c r="G2128" s="52">
        <v>6</v>
      </c>
      <c r="H2128" s="52"/>
      <c r="I2128" s="52"/>
      <c r="J2128" s="52"/>
      <c r="K2128" s="53">
        <f t="shared" si="296"/>
        <v>1998.93</v>
      </c>
      <c r="L2128" s="53">
        <f t="shared" si="297"/>
        <v>1998.93</v>
      </c>
      <c r="M2128" s="53">
        <f>IF(E2128&gt;0,ROUND(E2128*UCO!$A$14,2),0)</f>
        <v>0</v>
      </c>
      <c r="N2128" s="53">
        <f>IF(I2128&gt;0,ROUND(I2128*Filme!$B$3,2),0)</f>
        <v>0</v>
      </c>
      <c r="O2128" s="53">
        <f t="shared" si="295"/>
        <v>1998.93</v>
      </c>
    </row>
    <row r="2129" spans="1:15">
      <c r="A2129" s="48">
        <v>31005446</v>
      </c>
      <c r="B2129" s="48" t="s">
        <v>2152</v>
      </c>
      <c r="C2129" s="49">
        <v>1</v>
      </c>
      <c r="D2129" s="50" t="s">
        <v>339</v>
      </c>
      <c r="E2129" s="51"/>
      <c r="F2129" s="52">
        <v>2</v>
      </c>
      <c r="G2129" s="52">
        <v>5</v>
      </c>
      <c r="H2129" s="52"/>
      <c r="I2129" s="52"/>
      <c r="J2129" s="52"/>
      <c r="K2129" s="53">
        <f t="shared" si="296"/>
        <v>909.36</v>
      </c>
      <c r="L2129" s="53">
        <f t="shared" si="297"/>
        <v>909.36</v>
      </c>
      <c r="M2129" s="53">
        <f>IF(E2129&gt;0,ROUND(E2129*UCO!$A$14,2),0)</f>
        <v>0</v>
      </c>
      <c r="N2129" s="53">
        <f>IF(I2129&gt;0,ROUND(I2129*Filme!$B$3,2),0)</f>
        <v>0</v>
      </c>
      <c r="O2129" s="53">
        <f t="shared" si="295"/>
        <v>909.36</v>
      </c>
    </row>
    <row r="2130" spans="1:15">
      <c r="A2130" s="48">
        <v>31005454</v>
      </c>
      <c r="B2130" s="48" t="s">
        <v>2153</v>
      </c>
      <c r="C2130" s="49">
        <v>1</v>
      </c>
      <c r="D2130" s="50" t="s">
        <v>382</v>
      </c>
      <c r="E2130" s="51">
        <v>28.39</v>
      </c>
      <c r="F2130" s="52">
        <v>2</v>
      </c>
      <c r="G2130" s="52">
        <v>5</v>
      </c>
      <c r="H2130" s="52"/>
      <c r="I2130" s="52"/>
      <c r="J2130" s="52"/>
      <c r="K2130" s="53">
        <f t="shared" si="296"/>
        <v>766.81</v>
      </c>
      <c r="L2130" s="53">
        <f t="shared" si="297"/>
        <v>766.81</v>
      </c>
      <c r="M2130" s="53">
        <f>IF(E2130&gt;0,ROUND(E2130*UCO!$A$29,2),0)</f>
        <v>535.44000000000005</v>
      </c>
      <c r="N2130" s="53">
        <f>IF(I2130&gt;0,ROUND(I2130*Filme!$B$3,2),0)</f>
        <v>0</v>
      </c>
      <c r="O2130" s="53">
        <f t="shared" si="295"/>
        <v>1302.25</v>
      </c>
    </row>
    <row r="2131" spans="1:15">
      <c r="A2131" s="48">
        <v>31005462</v>
      </c>
      <c r="B2131" s="48" t="s">
        <v>2154</v>
      </c>
      <c r="C2131" s="49">
        <v>1</v>
      </c>
      <c r="D2131" s="50" t="s">
        <v>382</v>
      </c>
      <c r="E2131" s="51">
        <v>28.39</v>
      </c>
      <c r="F2131" s="52">
        <v>1</v>
      </c>
      <c r="G2131" s="52">
        <v>5</v>
      </c>
      <c r="H2131" s="52"/>
      <c r="I2131" s="52"/>
      <c r="J2131" s="52"/>
      <c r="K2131" s="53">
        <f t="shared" si="296"/>
        <v>766.81</v>
      </c>
      <c r="L2131" s="53">
        <f t="shared" si="297"/>
        <v>766.81</v>
      </c>
      <c r="M2131" s="53">
        <f>IF(E2131&gt;0,ROUND(E2131*UCO!$A$29,2),0)</f>
        <v>535.44000000000005</v>
      </c>
      <c r="N2131" s="53">
        <f>IF(I2131&gt;0,ROUND(I2131*Filme!$B$3,2),0)</f>
        <v>0</v>
      </c>
      <c r="O2131" s="53">
        <f t="shared" si="295"/>
        <v>1302.25</v>
      </c>
    </row>
    <row r="2132" spans="1:15">
      <c r="A2132" s="48">
        <v>31005470</v>
      </c>
      <c r="B2132" s="48" t="s">
        <v>2155</v>
      </c>
      <c r="C2132" s="49">
        <v>1</v>
      </c>
      <c r="D2132" s="50" t="s">
        <v>446</v>
      </c>
      <c r="E2132" s="51">
        <v>36.5</v>
      </c>
      <c r="F2132" s="52">
        <v>2</v>
      </c>
      <c r="G2132" s="52">
        <v>6</v>
      </c>
      <c r="H2132" s="52"/>
      <c r="I2132" s="52"/>
      <c r="J2132" s="52"/>
      <c r="K2132" s="53">
        <f t="shared" si="296"/>
        <v>1171.51</v>
      </c>
      <c r="L2132" s="53">
        <f t="shared" si="297"/>
        <v>1171.51</v>
      </c>
      <c r="M2132" s="53">
        <f>IF(E2132&gt;0,ROUND(E2132*UCO!$A$29,2),0)</f>
        <v>688.39</v>
      </c>
      <c r="N2132" s="53">
        <f>IF(I2132&gt;0,ROUND(I2132*Filme!$B$3,2),0)</f>
        <v>0</v>
      </c>
      <c r="O2132" s="53">
        <f t="shared" si="295"/>
        <v>1859.9</v>
      </c>
    </row>
    <row r="2133" spans="1:15">
      <c r="A2133" s="48">
        <v>31005489</v>
      </c>
      <c r="B2133" s="48" t="s">
        <v>2156</v>
      </c>
      <c r="C2133" s="49">
        <v>1</v>
      </c>
      <c r="D2133" s="50" t="s">
        <v>257</v>
      </c>
      <c r="E2133" s="51">
        <v>48.66</v>
      </c>
      <c r="F2133" s="52">
        <v>2</v>
      </c>
      <c r="G2133" s="52">
        <v>6</v>
      </c>
      <c r="H2133" s="52"/>
      <c r="I2133" s="52"/>
      <c r="J2133" s="52"/>
      <c r="K2133" s="53">
        <f t="shared" si="296"/>
        <v>1635.2</v>
      </c>
      <c r="L2133" s="53">
        <f t="shared" si="297"/>
        <v>1635.2</v>
      </c>
      <c r="M2133" s="53">
        <f>IF(E2133&gt;0,ROUND(E2133*UCO!$A$29,2),0)</f>
        <v>917.73</v>
      </c>
      <c r="N2133" s="53">
        <f>IF(I2133&gt;0,ROUND(I2133*Filme!$B$3,2),0)</f>
        <v>0</v>
      </c>
      <c r="O2133" s="53">
        <f t="shared" si="295"/>
        <v>2552.9299999999998</v>
      </c>
    </row>
    <row r="2134" spans="1:15">
      <c r="A2134" s="48">
        <v>31005497</v>
      </c>
      <c r="B2134" s="48" t="s">
        <v>2157</v>
      </c>
      <c r="C2134" s="49">
        <v>1</v>
      </c>
      <c r="D2134" s="50" t="s">
        <v>331</v>
      </c>
      <c r="E2134" s="51">
        <v>34.47</v>
      </c>
      <c r="F2134" s="52">
        <v>2</v>
      </c>
      <c r="G2134" s="52">
        <v>5</v>
      </c>
      <c r="H2134" s="52"/>
      <c r="I2134" s="52"/>
      <c r="J2134" s="52"/>
      <c r="K2134" s="53">
        <f t="shared" si="296"/>
        <v>1091.25</v>
      </c>
      <c r="L2134" s="53">
        <f t="shared" si="297"/>
        <v>1091.25</v>
      </c>
      <c r="M2134" s="53">
        <f>IF(E2134&gt;0,ROUND(E2134*UCO!$A$29,2),0)</f>
        <v>650.1</v>
      </c>
      <c r="N2134" s="53">
        <f>IF(I2134&gt;0,ROUND(I2134*Filme!$B$3,2),0)</f>
        <v>0</v>
      </c>
      <c r="O2134" s="53">
        <f t="shared" si="295"/>
        <v>1741.35</v>
      </c>
    </row>
    <row r="2135" spans="1:15">
      <c r="A2135" s="48">
        <v>31005500</v>
      </c>
      <c r="B2135" s="48" t="s">
        <v>2158</v>
      </c>
      <c r="C2135" s="49">
        <v>1</v>
      </c>
      <c r="D2135" s="50" t="s">
        <v>433</v>
      </c>
      <c r="E2135" s="51">
        <v>36.5</v>
      </c>
      <c r="F2135" s="52">
        <v>2</v>
      </c>
      <c r="G2135" s="52">
        <v>6</v>
      </c>
      <c r="H2135" s="52"/>
      <c r="I2135" s="52"/>
      <c r="J2135" s="52"/>
      <c r="K2135" s="53">
        <f t="shared" si="296"/>
        <v>1269.81</v>
      </c>
      <c r="L2135" s="53">
        <f t="shared" si="297"/>
        <v>1269.81</v>
      </c>
      <c r="M2135" s="53">
        <f>IF(E2135&gt;0,ROUND(E2135*UCO!$A$29,2),0)</f>
        <v>688.39</v>
      </c>
      <c r="N2135" s="53">
        <f>IF(I2135&gt;0,ROUND(I2135*Filme!$B$3,2),0)</f>
        <v>0</v>
      </c>
      <c r="O2135" s="53">
        <f t="shared" si="295"/>
        <v>1958.2</v>
      </c>
    </row>
    <row r="2136" spans="1:15">
      <c r="A2136" s="48">
        <v>31005519</v>
      </c>
      <c r="B2136" s="48" t="s">
        <v>2159</v>
      </c>
      <c r="C2136" s="49">
        <v>1</v>
      </c>
      <c r="D2136" s="50" t="s">
        <v>339</v>
      </c>
      <c r="E2136" s="51">
        <v>28.39</v>
      </c>
      <c r="F2136" s="52">
        <v>2</v>
      </c>
      <c r="G2136" s="52">
        <v>5</v>
      </c>
      <c r="H2136" s="52"/>
      <c r="I2136" s="52"/>
      <c r="J2136" s="52"/>
      <c r="K2136" s="53">
        <f t="shared" si="296"/>
        <v>909.36</v>
      </c>
      <c r="L2136" s="53">
        <f t="shared" si="297"/>
        <v>909.36</v>
      </c>
      <c r="M2136" s="53">
        <f>IF(E2136&gt;0,ROUND(E2136*UCO!$A$29,2),0)</f>
        <v>535.44000000000005</v>
      </c>
      <c r="N2136" s="53">
        <f>IF(I2136&gt;0,ROUND(I2136*Filme!$B$3,2),0)</f>
        <v>0</v>
      </c>
      <c r="O2136" s="53">
        <f t="shared" si="295"/>
        <v>1444.8</v>
      </c>
    </row>
    <row r="2137" spans="1:15">
      <c r="A2137" s="48">
        <v>31005527</v>
      </c>
      <c r="B2137" s="48" t="s">
        <v>2160</v>
      </c>
      <c r="C2137" s="49">
        <v>1</v>
      </c>
      <c r="D2137" s="50" t="s">
        <v>486</v>
      </c>
      <c r="E2137" s="51">
        <v>36.5</v>
      </c>
      <c r="F2137" s="52">
        <v>2</v>
      </c>
      <c r="G2137" s="52">
        <v>6</v>
      </c>
      <c r="H2137" s="52"/>
      <c r="I2137" s="52"/>
      <c r="J2137" s="52"/>
      <c r="K2137" s="53">
        <f t="shared" si="296"/>
        <v>1409.1</v>
      </c>
      <c r="L2137" s="53">
        <f t="shared" si="297"/>
        <v>1409.1</v>
      </c>
      <c r="M2137" s="53">
        <f>IF(E2137&gt;0,ROUND(E2137*UCO!$A$29,2),0)</f>
        <v>688.39</v>
      </c>
      <c r="N2137" s="53">
        <f>IF(I2137&gt;0,ROUND(I2137*Filme!$B$3,2),0)</f>
        <v>0</v>
      </c>
      <c r="O2137" s="53">
        <f t="shared" si="295"/>
        <v>2097.4899999999998</v>
      </c>
    </row>
    <row r="2138" spans="1:15">
      <c r="A2138" s="48">
        <v>31005535</v>
      </c>
      <c r="B2138" s="48" t="s">
        <v>2161</v>
      </c>
      <c r="C2138" s="49">
        <v>1</v>
      </c>
      <c r="D2138" s="50" t="s">
        <v>486</v>
      </c>
      <c r="E2138" s="51">
        <v>36.5</v>
      </c>
      <c r="F2138" s="52">
        <v>2</v>
      </c>
      <c r="G2138" s="52">
        <v>6</v>
      </c>
      <c r="H2138" s="52"/>
      <c r="I2138" s="52"/>
      <c r="J2138" s="52"/>
      <c r="K2138" s="53">
        <f t="shared" si="296"/>
        <v>1409.1</v>
      </c>
      <c r="L2138" s="53">
        <f t="shared" si="297"/>
        <v>1409.1</v>
      </c>
      <c r="M2138" s="53">
        <f>IF(E2138&gt;0,ROUND(E2138*UCO!$A$29,2),0)</f>
        <v>688.39</v>
      </c>
      <c r="N2138" s="53">
        <f>IF(I2138&gt;0,ROUND(I2138*Filme!$B$3,2),0)</f>
        <v>0</v>
      </c>
      <c r="O2138" s="53">
        <f t="shared" si="295"/>
        <v>2097.4899999999998</v>
      </c>
    </row>
    <row r="2139" spans="1:15">
      <c r="A2139" s="48">
        <v>31005543</v>
      </c>
      <c r="B2139" s="48" t="s">
        <v>2162</v>
      </c>
      <c r="C2139" s="49">
        <v>1</v>
      </c>
      <c r="D2139" s="50" t="s">
        <v>446</v>
      </c>
      <c r="E2139" s="51">
        <v>34.47</v>
      </c>
      <c r="F2139" s="52">
        <v>2</v>
      </c>
      <c r="G2139" s="52">
        <v>6</v>
      </c>
      <c r="H2139" s="52"/>
      <c r="I2139" s="52"/>
      <c r="J2139" s="52"/>
      <c r="K2139" s="53">
        <f t="shared" si="296"/>
        <v>1171.51</v>
      </c>
      <c r="L2139" s="53">
        <f t="shared" si="297"/>
        <v>1171.51</v>
      </c>
      <c r="M2139" s="53">
        <f>IF(E2139&gt;0,ROUND(E2139*UCO!$A$29,2),0)</f>
        <v>650.1</v>
      </c>
      <c r="N2139" s="53">
        <f>IF(I2139&gt;0,ROUND(I2139*Filme!$B$3,2),0)</f>
        <v>0</v>
      </c>
      <c r="O2139" s="53">
        <f t="shared" si="295"/>
        <v>1821.61</v>
      </c>
    </row>
    <row r="2140" spans="1:15">
      <c r="A2140" s="48">
        <v>31005551</v>
      </c>
      <c r="B2140" s="48" t="s">
        <v>2163</v>
      </c>
      <c r="C2140" s="49">
        <v>1</v>
      </c>
      <c r="D2140" s="50" t="s">
        <v>331</v>
      </c>
      <c r="E2140" s="51">
        <v>34.47</v>
      </c>
      <c r="F2140" s="52">
        <v>2</v>
      </c>
      <c r="G2140" s="52">
        <v>6</v>
      </c>
      <c r="H2140" s="52"/>
      <c r="I2140" s="52"/>
      <c r="J2140" s="52"/>
      <c r="K2140" s="53">
        <f t="shared" si="296"/>
        <v>1091.25</v>
      </c>
      <c r="L2140" s="53">
        <f t="shared" si="297"/>
        <v>1091.25</v>
      </c>
      <c r="M2140" s="53">
        <f>IF(E2140&gt;0,ROUND(E2140*UCO!$A$29,2),0)</f>
        <v>650.1</v>
      </c>
      <c r="N2140" s="53">
        <f>IF(I2140&gt;0,ROUND(I2140*Filme!$B$3,2),0)</f>
        <v>0</v>
      </c>
      <c r="O2140" s="53">
        <f t="shared" si="295"/>
        <v>1741.35</v>
      </c>
    </row>
    <row r="2141" spans="1:15">
      <c r="A2141" s="48">
        <v>31005560</v>
      </c>
      <c r="B2141" s="48" t="s">
        <v>2164</v>
      </c>
      <c r="C2141" s="49">
        <v>1</v>
      </c>
      <c r="D2141" s="50" t="s">
        <v>488</v>
      </c>
      <c r="E2141" s="51">
        <v>64.88</v>
      </c>
      <c r="F2141" s="52">
        <v>2</v>
      </c>
      <c r="G2141" s="52">
        <v>7</v>
      </c>
      <c r="H2141" s="52"/>
      <c r="I2141" s="52"/>
      <c r="J2141" s="52"/>
      <c r="K2141" s="53">
        <f t="shared" si="296"/>
        <v>1998.93</v>
      </c>
      <c r="L2141" s="53">
        <f t="shared" si="297"/>
        <v>1998.93</v>
      </c>
      <c r="M2141" s="53">
        <f>IF(E2141&gt;0,ROUND(E2141*UCO!$A$29,2),0)</f>
        <v>1223.6400000000001</v>
      </c>
      <c r="N2141" s="53">
        <f>IF(I2141&gt;0,ROUND(I2141*Filme!$B$3,2),0)</f>
        <v>0</v>
      </c>
      <c r="O2141" s="53">
        <f t="shared" si="295"/>
        <v>3222.57</v>
      </c>
    </row>
    <row r="2142" spans="1:15">
      <c r="A2142" s="48">
        <v>31005578</v>
      </c>
      <c r="B2142" s="48" t="s">
        <v>2165</v>
      </c>
      <c r="C2142" s="49">
        <v>1</v>
      </c>
      <c r="D2142" s="50" t="s">
        <v>257</v>
      </c>
      <c r="E2142" s="51">
        <v>48.66</v>
      </c>
      <c r="F2142" s="52">
        <v>2</v>
      </c>
      <c r="G2142" s="52">
        <v>6</v>
      </c>
      <c r="H2142" s="52"/>
      <c r="I2142" s="52"/>
      <c r="J2142" s="52"/>
      <c r="K2142" s="53">
        <f t="shared" si="296"/>
        <v>1635.2</v>
      </c>
      <c r="L2142" s="53">
        <f t="shared" si="297"/>
        <v>1635.2</v>
      </c>
      <c r="M2142" s="53">
        <f>IF(E2142&gt;0,ROUND(E2142*UCO!$A$29,2),0)</f>
        <v>917.73</v>
      </c>
      <c r="N2142" s="53">
        <f>IF(I2142&gt;0,ROUND(I2142*Filme!$B$3,2),0)</f>
        <v>0</v>
      </c>
      <c r="O2142" s="53">
        <f t="shared" si="295"/>
        <v>2552.9299999999998</v>
      </c>
    </row>
    <row r="2143" spans="1:15">
      <c r="A2143" s="48">
        <v>31005586</v>
      </c>
      <c r="B2143" s="48" t="s">
        <v>2166</v>
      </c>
      <c r="C2143" s="49">
        <v>1</v>
      </c>
      <c r="D2143" s="50" t="s">
        <v>433</v>
      </c>
      <c r="E2143" s="51">
        <v>36.5</v>
      </c>
      <c r="F2143" s="52">
        <v>2</v>
      </c>
      <c r="G2143" s="52">
        <v>5</v>
      </c>
      <c r="H2143" s="52"/>
      <c r="I2143" s="52"/>
      <c r="J2143" s="52"/>
      <c r="K2143" s="53">
        <f t="shared" si="296"/>
        <v>1269.81</v>
      </c>
      <c r="L2143" s="53">
        <f t="shared" si="297"/>
        <v>1269.81</v>
      </c>
      <c r="M2143" s="53">
        <f>IF(E2143&gt;0,ROUND(E2143*UCO!$A$29,2),0)</f>
        <v>688.39</v>
      </c>
      <c r="N2143" s="53">
        <f>IF(I2143&gt;0,ROUND(I2143*Filme!$B$3,2),0)</f>
        <v>0</v>
      </c>
      <c r="O2143" s="53">
        <f t="shared" si="295"/>
        <v>1958.2</v>
      </c>
    </row>
    <row r="2144" spans="1:15">
      <c r="A2144" s="48">
        <v>31005594</v>
      </c>
      <c r="B2144" s="48" t="s">
        <v>2167</v>
      </c>
      <c r="C2144" s="49">
        <v>1</v>
      </c>
      <c r="D2144" s="50" t="s">
        <v>997</v>
      </c>
      <c r="E2144" s="51">
        <v>81.099999999999994</v>
      </c>
      <c r="F2144" s="52">
        <v>2</v>
      </c>
      <c r="G2144" s="52">
        <v>7</v>
      </c>
      <c r="H2144" s="52"/>
      <c r="I2144" s="52"/>
      <c r="J2144" s="52"/>
      <c r="K2144" s="53">
        <f t="shared" si="296"/>
        <v>2449.52</v>
      </c>
      <c r="L2144" s="53">
        <f t="shared" si="297"/>
        <v>2449.52</v>
      </c>
      <c r="M2144" s="53">
        <f>IF(E2144&gt;0,ROUND(E2144*UCO!$A$29,2),0)</f>
        <v>1529.55</v>
      </c>
      <c r="N2144" s="53">
        <f>IF(I2144&gt;0,ROUND(I2144*Filme!$B$3,2),0)</f>
        <v>0</v>
      </c>
      <c r="O2144" s="53">
        <f t="shared" si="295"/>
        <v>3979.07</v>
      </c>
    </row>
    <row r="2145" spans="1:15">
      <c r="A2145" s="48">
        <v>31005608</v>
      </c>
      <c r="B2145" s="48" t="s">
        <v>2168</v>
      </c>
      <c r="C2145" s="49">
        <v>1</v>
      </c>
      <c r="D2145" s="50" t="s">
        <v>382</v>
      </c>
      <c r="E2145" s="51">
        <v>28.39</v>
      </c>
      <c r="F2145" s="52">
        <v>2</v>
      </c>
      <c r="G2145" s="52">
        <v>5</v>
      </c>
      <c r="H2145" s="52"/>
      <c r="I2145" s="52"/>
      <c r="J2145" s="52"/>
      <c r="K2145" s="53">
        <f t="shared" si="296"/>
        <v>766.81</v>
      </c>
      <c r="L2145" s="53">
        <f t="shared" si="297"/>
        <v>766.81</v>
      </c>
      <c r="M2145" s="53">
        <f>IF(E2145&gt;0,ROUND(E2145*UCO!$A$29,2),0)</f>
        <v>535.44000000000005</v>
      </c>
      <c r="N2145" s="53">
        <f>IF(I2145&gt;0,ROUND(I2145*Filme!$B$3,2),0)</f>
        <v>0</v>
      </c>
      <c r="O2145" s="53">
        <f t="shared" si="295"/>
        <v>1302.25</v>
      </c>
    </row>
    <row r="2146" spans="1:15">
      <c r="A2146" s="48">
        <v>31005616</v>
      </c>
      <c r="B2146" s="48" t="s">
        <v>2169</v>
      </c>
      <c r="C2146" s="49">
        <v>1</v>
      </c>
      <c r="D2146" s="50" t="s">
        <v>488</v>
      </c>
      <c r="E2146" s="51">
        <v>81.099999999999994</v>
      </c>
      <c r="F2146" s="52">
        <v>2</v>
      </c>
      <c r="G2146" s="52">
        <v>7</v>
      </c>
      <c r="H2146" s="52"/>
      <c r="I2146" s="52"/>
      <c r="J2146" s="52"/>
      <c r="K2146" s="53">
        <f t="shared" si="296"/>
        <v>1998.93</v>
      </c>
      <c r="L2146" s="53">
        <f t="shared" si="297"/>
        <v>1998.93</v>
      </c>
      <c r="M2146" s="53">
        <f>IF(E2146&gt;0,ROUND(E2146*UCO!$A$29,2),0)</f>
        <v>1529.55</v>
      </c>
      <c r="N2146" s="53">
        <f>IF(I2146&gt;0,ROUND(I2146*Filme!$B$3,2),0)</f>
        <v>0</v>
      </c>
      <c r="O2146" s="53">
        <f t="shared" si="295"/>
        <v>3528.48</v>
      </c>
    </row>
    <row r="2147" spans="1:15">
      <c r="A2147" s="48">
        <v>31005624</v>
      </c>
      <c r="B2147" s="48" t="s">
        <v>2170</v>
      </c>
      <c r="C2147" s="49">
        <v>1</v>
      </c>
      <c r="D2147" s="50" t="s">
        <v>486</v>
      </c>
      <c r="E2147" s="51">
        <v>48.66</v>
      </c>
      <c r="F2147" s="52">
        <v>2</v>
      </c>
      <c r="G2147" s="52">
        <v>7</v>
      </c>
      <c r="H2147" s="52"/>
      <c r="I2147" s="52"/>
      <c r="J2147" s="52"/>
      <c r="K2147" s="53">
        <f t="shared" si="296"/>
        <v>1409.1</v>
      </c>
      <c r="L2147" s="53">
        <f t="shared" si="297"/>
        <v>1409.1</v>
      </c>
      <c r="M2147" s="53">
        <f>IF(E2147&gt;0,ROUND(E2147*UCO!$A$29,2),0)</f>
        <v>917.73</v>
      </c>
      <c r="N2147" s="53">
        <f>IF(I2147&gt;0,ROUND(I2147*Filme!$B$3,2),0)</f>
        <v>0</v>
      </c>
      <c r="O2147" s="53">
        <f t="shared" si="295"/>
        <v>2326.83</v>
      </c>
    </row>
    <row r="2148" spans="1:15">
      <c r="A2148" s="48">
        <v>31005632</v>
      </c>
      <c r="B2148" s="48" t="s">
        <v>2171</v>
      </c>
      <c r="C2148" s="49">
        <v>1</v>
      </c>
      <c r="D2148" s="50" t="s">
        <v>500</v>
      </c>
      <c r="E2148" s="51">
        <v>24.33</v>
      </c>
      <c r="F2148" s="52"/>
      <c r="G2148" s="52">
        <v>5</v>
      </c>
      <c r="H2148" s="52"/>
      <c r="I2148" s="52"/>
      <c r="J2148" s="52"/>
      <c r="K2148" s="53">
        <f t="shared" si="296"/>
        <v>458.79</v>
      </c>
      <c r="L2148" s="53">
        <f t="shared" si="297"/>
        <v>458.79</v>
      </c>
      <c r="M2148" s="53">
        <f>IF(E2148&gt;0,ROUND(E2148*UCO!$A$29,2),0)</f>
        <v>458.86</v>
      </c>
      <c r="N2148" s="53">
        <f>IF(I2148&gt;0,ROUND(I2148*Filme!$B$3,2),0)</f>
        <v>0</v>
      </c>
      <c r="O2148" s="53">
        <f t="shared" si="295"/>
        <v>917.65</v>
      </c>
    </row>
    <row r="2149" spans="1:15">
      <c r="A2149" s="48">
        <v>31005640</v>
      </c>
      <c r="B2149" s="48" t="s">
        <v>2172</v>
      </c>
      <c r="C2149" s="49">
        <v>1</v>
      </c>
      <c r="D2149" s="50" t="s">
        <v>339</v>
      </c>
      <c r="E2149" s="51">
        <v>28.39</v>
      </c>
      <c r="F2149" s="52"/>
      <c r="G2149" s="52">
        <v>5</v>
      </c>
      <c r="H2149" s="52"/>
      <c r="I2149" s="52"/>
      <c r="J2149" s="52"/>
      <c r="K2149" s="53">
        <f t="shared" si="296"/>
        <v>909.36</v>
      </c>
      <c r="L2149" s="53">
        <f t="shared" si="297"/>
        <v>909.36</v>
      </c>
      <c r="M2149" s="53">
        <f>IF(E2149&gt;0,ROUND(E2149*UCO!$A$29,2),0)</f>
        <v>535.44000000000005</v>
      </c>
      <c r="N2149" s="53">
        <f>IF(I2149&gt;0,ROUND(I2149*Filme!$B$3,2),0)</f>
        <v>0</v>
      </c>
      <c r="O2149" s="53">
        <f t="shared" si="295"/>
        <v>1444.8</v>
      </c>
    </row>
    <row r="2150" spans="1:15">
      <c r="A2150" s="48">
        <v>31005659</v>
      </c>
      <c r="B2150" s="48" t="s">
        <v>2173</v>
      </c>
      <c r="C2150" s="49">
        <v>1</v>
      </c>
      <c r="D2150" s="50" t="s">
        <v>486</v>
      </c>
      <c r="E2150" s="51">
        <v>48.66</v>
      </c>
      <c r="F2150" s="52">
        <v>2</v>
      </c>
      <c r="G2150" s="52">
        <v>7</v>
      </c>
      <c r="H2150" s="52"/>
      <c r="I2150" s="52"/>
      <c r="J2150" s="52"/>
      <c r="K2150" s="53">
        <f t="shared" si="296"/>
        <v>1409.1</v>
      </c>
      <c r="L2150" s="53">
        <f t="shared" si="297"/>
        <v>1409.1</v>
      </c>
      <c r="M2150" s="53">
        <f>IF(E2150&gt;0,ROUND(E2150*UCO!$A$29,2),0)</f>
        <v>917.73</v>
      </c>
      <c r="N2150" s="53">
        <f>IF(I2150&gt;0,ROUND(I2150*Filme!$B$3,2),0)</f>
        <v>0</v>
      </c>
      <c r="O2150" s="53">
        <f t="shared" si="295"/>
        <v>2326.83</v>
      </c>
    </row>
    <row r="2151" spans="1:15">
      <c r="A2151" s="48">
        <v>31005667</v>
      </c>
      <c r="B2151" s="48" t="s">
        <v>2174</v>
      </c>
      <c r="C2151" s="49">
        <v>1</v>
      </c>
      <c r="D2151" s="50" t="s">
        <v>446</v>
      </c>
      <c r="E2151" s="51">
        <v>34.47</v>
      </c>
      <c r="F2151" s="52">
        <v>2</v>
      </c>
      <c r="G2151" s="52">
        <v>6</v>
      </c>
      <c r="H2151" s="52"/>
      <c r="I2151" s="52"/>
      <c r="J2151" s="52"/>
      <c r="K2151" s="53">
        <f t="shared" si="296"/>
        <v>1171.51</v>
      </c>
      <c r="L2151" s="53">
        <f t="shared" si="297"/>
        <v>1171.51</v>
      </c>
      <c r="M2151" s="53">
        <f>IF(E2151&gt;0,ROUND(E2151*UCO!$A$29,2),0)</f>
        <v>650.1</v>
      </c>
      <c r="N2151" s="53">
        <f>IF(I2151&gt;0,ROUND(I2151*Filme!$B$3,2),0)</f>
        <v>0</v>
      </c>
      <c r="O2151" s="53">
        <f t="shared" si="295"/>
        <v>1821.61</v>
      </c>
    </row>
    <row r="2152" spans="1:15">
      <c r="A2152" s="48">
        <v>31005675</v>
      </c>
      <c r="B2152" s="48" t="s">
        <v>2175</v>
      </c>
      <c r="C2152" s="49">
        <v>1</v>
      </c>
      <c r="D2152" s="50" t="s">
        <v>596</v>
      </c>
      <c r="E2152" s="51">
        <v>28.39</v>
      </c>
      <c r="F2152" s="52">
        <v>1</v>
      </c>
      <c r="G2152" s="52">
        <v>5</v>
      </c>
      <c r="H2152" s="52"/>
      <c r="I2152" s="52"/>
      <c r="J2152" s="52"/>
      <c r="K2152" s="53">
        <f t="shared" si="296"/>
        <v>599.66</v>
      </c>
      <c r="L2152" s="53">
        <f t="shared" si="297"/>
        <v>599.66</v>
      </c>
      <c r="M2152" s="53">
        <f>IF(E2152&gt;0,ROUND(E2152*UCO!$A$29,2),0)</f>
        <v>535.44000000000005</v>
      </c>
      <c r="N2152" s="53">
        <f>IF(I2152&gt;0,ROUND(I2152*Filme!$B$3,2),0)</f>
        <v>0</v>
      </c>
      <c r="O2152" s="53">
        <f t="shared" si="295"/>
        <v>1135.0999999999999</v>
      </c>
    </row>
    <row r="2153" spans="1:15">
      <c r="A2153" s="48">
        <v>31005683</v>
      </c>
      <c r="B2153" s="48" t="s">
        <v>2176</v>
      </c>
      <c r="C2153" s="49">
        <v>1</v>
      </c>
      <c r="D2153" s="50" t="s">
        <v>291</v>
      </c>
      <c r="E2153" s="51"/>
      <c r="F2153" s="52"/>
      <c r="G2153" s="52">
        <v>3</v>
      </c>
      <c r="H2153" s="52"/>
      <c r="I2153" s="52"/>
      <c r="J2153" s="52"/>
      <c r="K2153" s="53">
        <f t="shared" si="296"/>
        <v>709.46</v>
      </c>
      <c r="L2153" s="53">
        <f t="shared" ref="L2153:L2154" si="298">ROUND(C2153*K2153,2)</f>
        <v>709.46</v>
      </c>
      <c r="M2153" s="53">
        <f>IF(E2153&gt;0,ROUND(E2153*UCO!$A$17,2),0)</f>
        <v>0</v>
      </c>
      <c r="N2153" s="53">
        <f>IF(I2153&gt;0,ROUND(I2153*Filme!$B$3,2),0)</f>
        <v>0</v>
      </c>
      <c r="O2153" s="53">
        <f t="shared" si="295"/>
        <v>709.46</v>
      </c>
    </row>
    <row r="2154" spans="1:15">
      <c r="A2154" s="48">
        <v>31005691</v>
      </c>
      <c r="B2154" s="48" t="s">
        <v>2177</v>
      </c>
      <c r="C2154" s="49">
        <v>1</v>
      </c>
      <c r="D2154" s="50" t="s">
        <v>368</v>
      </c>
      <c r="E2154" s="51"/>
      <c r="F2154" s="52"/>
      <c r="G2154" s="52">
        <v>3</v>
      </c>
      <c r="H2154" s="52"/>
      <c r="I2154" s="52"/>
      <c r="J2154" s="52"/>
      <c r="K2154" s="53">
        <f t="shared" si="296"/>
        <v>334.24</v>
      </c>
      <c r="L2154" s="53">
        <f t="shared" si="298"/>
        <v>334.24</v>
      </c>
      <c r="M2154" s="53">
        <f>IF(E2154&gt;0,ROUND(E2154*UCO!$A$17,2),0)</f>
        <v>0</v>
      </c>
      <c r="N2154" s="53">
        <f>IF(I2154&gt;0,ROUND(I2154*Filme!$B$3,2),0)</f>
        <v>0</v>
      </c>
      <c r="O2154" s="53">
        <f t="shared" si="295"/>
        <v>334.24</v>
      </c>
    </row>
    <row r="2155" spans="1:15" ht="30" customHeight="1">
      <c r="A2155" s="131" t="s">
        <v>2178</v>
      </c>
      <c r="B2155" s="132"/>
      <c r="C2155" s="132"/>
      <c r="D2155" s="132"/>
      <c r="E2155" s="132"/>
      <c r="F2155" s="132"/>
      <c r="G2155" s="132"/>
      <c r="H2155" s="132"/>
      <c r="I2155" s="132"/>
      <c r="J2155" s="132"/>
      <c r="K2155" s="132"/>
      <c r="L2155" s="132"/>
      <c r="M2155" s="132"/>
      <c r="N2155" s="132"/>
      <c r="O2155" s="132"/>
    </row>
    <row r="2156" spans="1:15">
      <c r="A2156" s="48">
        <v>31006019</v>
      </c>
      <c r="B2156" s="48" t="s">
        <v>2179</v>
      </c>
      <c r="C2156" s="49">
        <v>1</v>
      </c>
      <c r="D2156" s="50" t="s">
        <v>382</v>
      </c>
      <c r="E2156" s="51"/>
      <c r="F2156" s="52">
        <v>2</v>
      </c>
      <c r="G2156" s="52">
        <v>5</v>
      </c>
      <c r="H2156" s="52"/>
      <c r="I2156" s="52"/>
      <c r="J2156" s="52"/>
      <c r="K2156" s="53">
        <f t="shared" ref="K2156:K2170" si="299">VLOOKUP(D2156,Porte2026Geral,24,FALSE)</f>
        <v>766.81</v>
      </c>
      <c r="L2156" s="53">
        <f t="shared" ref="L2156:L2170" si="300">ROUND(C2156*K2156,2)</f>
        <v>766.81</v>
      </c>
      <c r="M2156" s="53">
        <f>IF(E2156&gt;0,ROUND(E2156*UCO!$A$14,2),0)</f>
        <v>0</v>
      </c>
      <c r="N2156" s="53">
        <f>IF(I2156&gt;0,ROUND(I2156*Filme!$B$3,2),0)</f>
        <v>0</v>
      </c>
      <c r="O2156" s="53">
        <f t="shared" ref="O2156:O2170" si="301">ROUND(L2156+M2156+N2156,2)</f>
        <v>766.81</v>
      </c>
    </row>
    <row r="2157" spans="1:15">
      <c r="A2157" s="48">
        <v>31006027</v>
      </c>
      <c r="B2157" s="48" t="s">
        <v>2180</v>
      </c>
      <c r="C2157" s="49">
        <v>1</v>
      </c>
      <c r="D2157" s="50" t="s">
        <v>72</v>
      </c>
      <c r="E2157" s="51"/>
      <c r="F2157" s="52">
        <v>1</v>
      </c>
      <c r="G2157" s="52">
        <v>3</v>
      </c>
      <c r="H2157" s="52"/>
      <c r="I2157" s="52"/>
      <c r="J2157" s="52"/>
      <c r="K2157" s="53">
        <f t="shared" si="299"/>
        <v>309.68</v>
      </c>
      <c r="L2157" s="53">
        <f t="shared" si="300"/>
        <v>309.68</v>
      </c>
      <c r="M2157" s="53">
        <f>IF(E2157&gt;0,ROUND(E2157*UCO!$A$14,2),0)</f>
        <v>0</v>
      </c>
      <c r="N2157" s="53">
        <f>IF(I2157&gt;0,ROUND(I2157*Filme!$B$3,2),0)</f>
        <v>0</v>
      </c>
      <c r="O2157" s="53">
        <f t="shared" si="301"/>
        <v>309.68</v>
      </c>
    </row>
    <row r="2158" spans="1:15">
      <c r="A2158" s="48">
        <v>31006035</v>
      </c>
      <c r="B2158" s="48" t="s">
        <v>2181</v>
      </c>
      <c r="C2158" s="49">
        <v>1</v>
      </c>
      <c r="D2158" s="50" t="s">
        <v>339</v>
      </c>
      <c r="E2158" s="51"/>
      <c r="F2158" s="52">
        <v>2</v>
      </c>
      <c r="G2158" s="52">
        <v>5</v>
      </c>
      <c r="H2158" s="52"/>
      <c r="I2158" s="52"/>
      <c r="J2158" s="52"/>
      <c r="K2158" s="53">
        <f t="shared" si="299"/>
        <v>909.36</v>
      </c>
      <c r="L2158" s="53">
        <f t="shared" si="300"/>
        <v>909.36</v>
      </c>
      <c r="M2158" s="53">
        <f>IF(E2158&gt;0,ROUND(E2158*UCO!$A$14,2),0)</f>
        <v>0</v>
      </c>
      <c r="N2158" s="53">
        <f>IF(I2158&gt;0,ROUND(I2158*Filme!$B$3,2),0)</f>
        <v>0</v>
      </c>
      <c r="O2158" s="53">
        <f t="shared" si="301"/>
        <v>909.36</v>
      </c>
    </row>
    <row r="2159" spans="1:15">
      <c r="A2159" s="48">
        <v>31006043</v>
      </c>
      <c r="B2159" s="48" t="s">
        <v>2182</v>
      </c>
      <c r="C2159" s="49">
        <v>1</v>
      </c>
      <c r="D2159" s="50" t="s">
        <v>999</v>
      </c>
      <c r="E2159" s="51"/>
      <c r="F2159" s="52">
        <v>2</v>
      </c>
      <c r="G2159" s="52">
        <v>6</v>
      </c>
      <c r="H2159" s="52"/>
      <c r="I2159" s="52"/>
      <c r="J2159" s="52"/>
      <c r="K2159" s="53">
        <f t="shared" si="299"/>
        <v>2695.3</v>
      </c>
      <c r="L2159" s="53">
        <f t="shared" si="300"/>
        <v>2695.3</v>
      </c>
      <c r="M2159" s="53">
        <f>IF(E2159&gt;0,ROUND(E2159*UCO!$A$14,2),0)</f>
        <v>0</v>
      </c>
      <c r="N2159" s="53">
        <f>IF(I2159&gt;0,ROUND(I2159*Filme!$B$3,2),0)</f>
        <v>0</v>
      </c>
      <c r="O2159" s="53">
        <f t="shared" si="301"/>
        <v>2695.3</v>
      </c>
    </row>
    <row r="2160" spans="1:15">
      <c r="A2160" s="48">
        <v>31006051</v>
      </c>
      <c r="B2160" s="48" t="s">
        <v>2183</v>
      </c>
      <c r="C2160" s="49">
        <v>1</v>
      </c>
      <c r="D2160" s="50" t="s">
        <v>257</v>
      </c>
      <c r="E2160" s="51"/>
      <c r="F2160" s="52">
        <v>2</v>
      </c>
      <c r="G2160" s="52">
        <v>5</v>
      </c>
      <c r="H2160" s="52"/>
      <c r="I2160" s="52"/>
      <c r="J2160" s="52"/>
      <c r="K2160" s="53">
        <f t="shared" si="299"/>
        <v>1635.2</v>
      </c>
      <c r="L2160" s="53">
        <f t="shared" si="300"/>
        <v>1635.2</v>
      </c>
      <c r="M2160" s="53">
        <f>IF(E2160&gt;0,ROUND(E2160*UCO!$A$14,2),0)</f>
        <v>0</v>
      </c>
      <c r="N2160" s="53">
        <f>IF(I2160&gt;0,ROUND(I2160*Filme!$B$3,2),0)</f>
        <v>0</v>
      </c>
      <c r="O2160" s="53">
        <f t="shared" si="301"/>
        <v>1635.2</v>
      </c>
    </row>
    <row r="2161" spans="1:15">
      <c r="A2161" s="48">
        <v>31006060</v>
      </c>
      <c r="B2161" s="48" t="s">
        <v>2184</v>
      </c>
      <c r="C2161" s="49">
        <v>1</v>
      </c>
      <c r="D2161" s="50" t="s">
        <v>433</v>
      </c>
      <c r="E2161" s="51"/>
      <c r="F2161" s="52">
        <v>2</v>
      </c>
      <c r="G2161" s="52">
        <v>5</v>
      </c>
      <c r="H2161" s="52"/>
      <c r="I2161" s="52"/>
      <c r="J2161" s="52"/>
      <c r="K2161" s="53">
        <f t="shared" si="299"/>
        <v>1269.81</v>
      </c>
      <c r="L2161" s="53">
        <f t="shared" si="300"/>
        <v>1269.81</v>
      </c>
      <c r="M2161" s="53">
        <f>IF(E2161&gt;0,ROUND(E2161*UCO!$A$14,2),0)</f>
        <v>0</v>
      </c>
      <c r="N2161" s="53">
        <f>IF(I2161&gt;0,ROUND(I2161*Filme!$B$3,2),0)</f>
        <v>0</v>
      </c>
      <c r="O2161" s="53">
        <f t="shared" si="301"/>
        <v>1269.81</v>
      </c>
    </row>
    <row r="2162" spans="1:15">
      <c r="A2162" s="48">
        <v>31006078</v>
      </c>
      <c r="B2162" s="48" t="s">
        <v>2185</v>
      </c>
      <c r="C2162" s="49">
        <v>1</v>
      </c>
      <c r="D2162" s="50" t="s">
        <v>959</v>
      </c>
      <c r="E2162" s="51"/>
      <c r="F2162" s="52">
        <v>3</v>
      </c>
      <c r="G2162" s="52">
        <v>7</v>
      </c>
      <c r="H2162" s="52"/>
      <c r="I2162" s="52"/>
      <c r="J2162" s="52"/>
      <c r="K2162" s="53">
        <f t="shared" si="299"/>
        <v>1859.66</v>
      </c>
      <c r="L2162" s="53">
        <f t="shared" si="300"/>
        <v>1859.66</v>
      </c>
      <c r="M2162" s="53">
        <f>IF(E2162&gt;0,ROUND(E2162*UCO!$A$14,2),0)</f>
        <v>0</v>
      </c>
      <c r="N2162" s="53">
        <f>IF(I2162&gt;0,ROUND(I2162*Filme!$B$3,2),0)</f>
        <v>0</v>
      </c>
      <c r="O2162" s="53">
        <f t="shared" si="301"/>
        <v>1859.66</v>
      </c>
    </row>
    <row r="2163" spans="1:15">
      <c r="A2163" s="48">
        <v>31006086</v>
      </c>
      <c r="B2163" s="48" t="s">
        <v>2186</v>
      </c>
      <c r="C2163" s="49">
        <v>1</v>
      </c>
      <c r="D2163" s="50" t="s">
        <v>339</v>
      </c>
      <c r="E2163" s="51"/>
      <c r="F2163" s="52">
        <v>3</v>
      </c>
      <c r="G2163" s="52">
        <v>4</v>
      </c>
      <c r="H2163" s="52"/>
      <c r="I2163" s="52"/>
      <c r="J2163" s="52"/>
      <c r="K2163" s="53">
        <f t="shared" si="299"/>
        <v>909.36</v>
      </c>
      <c r="L2163" s="53">
        <f t="shared" si="300"/>
        <v>909.36</v>
      </c>
      <c r="M2163" s="53">
        <f>IF(E2163&gt;0,ROUND(E2163*UCO!$A$14,2),0)</f>
        <v>0</v>
      </c>
      <c r="N2163" s="53">
        <f>IF(I2163&gt;0,ROUND(I2163*Filme!$B$3,2),0)</f>
        <v>0</v>
      </c>
      <c r="O2163" s="53">
        <f t="shared" si="301"/>
        <v>909.36</v>
      </c>
    </row>
    <row r="2164" spans="1:15">
      <c r="A2164" s="48">
        <v>31006094</v>
      </c>
      <c r="B2164" s="48" t="s">
        <v>2187</v>
      </c>
      <c r="C2164" s="49">
        <v>1</v>
      </c>
      <c r="D2164" s="50" t="s">
        <v>382</v>
      </c>
      <c r="E2164" s="51"/>
      <c r="F2164" s="52">
        <v>2</v>
      </c>
      <c r="G2164" s="52">
        <v>4</v>
      </c>
      <c r="H2164" s="52"/>
      <c r="I2164" s="52"/>
      <c r="J2164" s="52"/>
      <c r="K2164" s="53">
        <f t="shared" si="299"/>
        <v>766.81</v>
      </c>
      <c r="L2164" s="53">
        <f t="shared" si="300"/>
        <v>766.81</v>
      </c>
      <c r="M2164" s="53">
        <f>IF(E2164&gt;0,ROUND(E2164*UCO!$A$14,2),0)</f>
        <v>0</v>
      </c>
      <c r="N2164" s="53">
        <f>IF(I2164&gt;0,ROUND(I2164*Filme!$B$3,2),0)</f>
        <v>0</v>
      </c>
      <c r="O2164" s="53">
        <f t="shared" si="301"/>
        <v>766.81</v>
      </c>
    </row>
    <row r="2165" spans="1:15">
      <c r="A2165" s="48">
        <v>31006108</v>
      </c>
      <c r="B2165" s="48" t="s">
        <v>2188</v>
      </c>
      <c r="C2165" s="49">
        <v>1</v>
      </c>
      <c r="D2165" s="50" t="s">
        <v>305</v>
      </c>
      <c r="E2165" s="51"/>
      <c r="F2165" s="52">
        <v>2</v>
      </c>
      <c r="G2165" s="52">
        <v>3</v>
      </c>
      <c r="H2165" s="52"/>
      <c r="I2165" s="52"/>
      <c r="J2165" s="52"/>
      <c r="K2165" s="53">
        <f t="shared" si="299"/>
        <v>802.86</v>
      </c>
      <c r="L2165" s="53">
        <f t="shared" si="300"/>
        <v>802.86</v>
      </c>
      <c r="M2165" s="53">
        <f>IF(E2165&gt;0,ROUND(E2165*UCO!$A$14,2),0)</f>
        <v>0</v>
      </c>
      <c r="N2165" s="53">
        <f>IF(I2165&gt;0,ROUND(I2165*Filme!$B$3,2),0)</f>
        <v>0</v>
      </c>
      <c r="O2165" s="53">
        <f t="shared" si="301"/>
        <v>802.86</v>
      </c>
    </row>
    <row r="2166" spans="1:15">
      <c r="A2166" s="48">
        <v>31006116</v>
      </c>
      <c r="B2166" s="48" t="s">
        <v>2189</v>
      </c>
      <c r="C2166" s="49">
        <v>1</v>
      </c>
      <c r="D2166" s="50" t="s">
        <v>339</v>
      </c>
      <c r="E2166" s="51"/>
      <c r="F2166" s="52">
        <v>2</v>
      </c>
      <c r="G2166" s="52">
        <v>4</v>
      </c>
      <c r="H2166" s="52"/>
      <c r="I2166" s="52"/>
      <c r="J2166" s="52"/>
      <c r="K2166" s="53">
        <f t="shared" si="299"/>
        <v>909.36</v>
      </c>
      <c r="L2166" s="53">
        <f t="shared" si="300"/>
        <v>909.36</v>
      </c>
      <c r="M2166" s="53">
        <f>IF(E2166&gt;0,ROUND(E2166*UCO!$A$14,2),0)</f>
        <v>0</v>
      </c>
      <c r="N2166" s="53">
        <f>IF(I2166&gt;0,ROUND(I2166*Filme!$B$3,2),0)</f>
        <v>0</v>
      </c>
      <c r="O2166" s="53">
        <f t="shared" si="301"/>
        <v>909.36</v>
      </c>
    </row>
    <row r="2167" spans="1:15">
      <c r="A2167" s="48">
        <v>31006159</v>
      </c>
      <c r="B2167" s="48" t="s">
        <v>2190</v>
      </c>
      <c r="C2167" s="49">
        <v>1</v>
      </c>
      <c r="D2167" s="50" t="s">
        <v>335</v>
      </c>
      <c r="E2167" s="51">
        <v>34.47</v>
      </c>
      <c r="F2167" s="52">
        <v>2</v>
      </c>
      <c r="G2167" s="52">
        <v>6</v>
      </c>
      <c r="H2167" s="52"/>
      <c r="I2167" s="52"/>
      <c r="J2167" s="52"/>
      <c r="K2167" s="53">
        <f t="shared" si="299"/>
        <v>991.29</v>
      </c>
      <c r="L2167" s="53">
        <f t="shared" si="300"/>
        <v>991.29</v>
      </c>
      <c r="M2167" s="53">
        <f>IF(E2167&gt;0,ROUND(E2167*UCO!$A$29,2),0)</f>
        <v>650.1</v>
      </c>
      <c r="N2167" s="53">
        <f>IF(I2167&gt;0,ROUND(I2167*Filme!$B$3,2),0)</f>
        <v>0</v>
      </c>
      <c r="O2167" s="53">
        <f t="shared" si="301"/>
        <v>1641.39</v>
      </c>
    </row>
    <row r="2168" spans="1:15">
      <c r="A2168" s="48">
        <v>31006167</v>
      </c>
      <c r="B2168" s="48" t="s">
        <v>2191</v>
      </c>
      <c r="C2168" s="49">
        <v>1</v>
      </c>
      <c r="D2168" s="50" t="s">
        <v>433</v>
      </c>
      <c r="E2168" s="51">
        <v>36.5</v>
      </c>
      <c r="F2168" s="52">
        <v>2</v>
      </c>
      <c r="G2168" s="52">
        <v>6</v>
      </c>
      <c r="H2168" s="52"/>
      <c r="I2168" s="52"/>
      <c r="J2168" s="52"/>
      <c r="K2168" s="53">
        <f t="shared" si="299"/>
        <v>1269.81</v>
      </c>
      <c r="L2168" s="53">
        <f t="shared" si="300"/>
        <v>1269.81</v>
      </c>
      <c r="M2168" s="53">
        <f>IF(E2168&gt;0,ROUND(E2168*UCO!$A$29,2),0)</f>
        <v>688.39</v>
      </c>
      <c r="N2168" s="53">
        <f>IF(I2168&gt;0,ROUND(I2168*Filme!$B$3,2),0)</f>
        <v>0</v>
      </c>
      <c r="O2168" s="53">
        <f t="shared" si="301"/>
        <v>1958.2</v>
      </c>
    </row>
    <row r="2169" spans="1:15">
      <c r="A2169" s="48">
        <v>31006175</v>
      </c>
      <c r="B2169" s="48" t="s">
        <v>2192</v>
      </c>
      <c r="C2169" s="49">
        <v>1</v>
      </c>
      <c r="D2169" s="50" t="s">
        <v>446</v>
      </c>
      <c r="E2169" s="51">
        <v>36.5</v>
      </c>
      <c r="F2169" s="52">
        <v>2</v>
      </c>
      <c r="G2169" s="52">
        <v>5</v>
      </c>
      <c r="H2169" s="52"/>
      <c r="I2169" s="52"/>
      <c r="J2169" s="52"/>
      <c r="K2169" s="53">
        <f t="shared" si="299"/>
        <v>1171.51</v>
      </c>
      <c r="L2169" s="53">
        <f t="shared" si="300"/>
        <v>1171.51</v>
      </c>
      <c r="M2169" s="53">
        <f>IF(E2169&gt;0,ROUND(E2169*UCO!$A$29,2),0)</f>
        <v>688.39</v>
      </c>
      <c r="N2169" s="53">
        <f>IF(I2169&gt;0,ROUND(I2169*Filme!$B$3,2),0)</f>
        <v>0</v>
      </c>
      <c r="O2169" s="53">
        <f t="shared" si="301"/>
        <v>1859.9</v>
      </c>
    </row>
    <row r="2170" spans="1:15">
      <c r="A2170" s="48">
        <v>31006183</v>
      </c>
      <c r="B2170" s="48" t="s">
        <v>2193</v>
      </c>
      <c r="C2170" s="49">
        <v>1</v>
      </c>
      <c r="D2170" s="50" t="s">
        <v>486</v>
      </c>
      <c r="E2170" s="51">
        <v>48.66</v>
      </c>
      <c r="F2170" s="52">
        <v>2</v>
      </c>
      <c r="G2170" s="52">
        <v>5</v>
      </c>
      <c r="H2170" s="52"/>
      <c r="I2170" s="52"/>
      <c r="J2170" s="52"/>
      <c r="K2170" s="53">
        <f t="shared" si="299"/>
        <v>1409.1</v>
      </c>
      <c r="L2170" s="53">
        <f t="shared" si="300"/>
        <v>1409.1</v>
      </c>
      <c r="M2170" s="53">
        <f>IF(E2170&gt;0,ROUND(E2170*UCO!$A$29,2),0)</f>
        <v>917.73</v>
      </c>
      <c r="N2170" s="53">
        <f>IF(I2170&gt;0,ROUND(I2170*Filme!$B$3,2),0)</f>
        <v>0</v>
      </c>
      <c r="O2170" s="53">
        <f t="shared" si="301"/>
        <v>2326.83</v>
      </c>
    </row>
    <row r="2171" spans="1:15" ht="28.5" customHeight="1">
      <c r="A2171" s="131" t="s">
        <v>2194</v>
      </c>
      <c r="B2171" s="132"/>
      <c r="C2171" s="132"/>
      <c r="D2171" s="132"/>
      <c r="E2171" s="132"/>
      <c r="F2171" s="132"/>
      <c r="G2171" s="132"/>
      <c r="H2171" s="132"/>
      <c r="I2171" s="132"/>
      <c r="J2171" s="132"/>
      <c r="K2171" s="132"/>
      <c r="L2171" s="132"/>
      <c r="M2171" s="132"/>
      <c r="N2171" s="132"/>
      <c r="O2171" s="132"/>
    </row>
    <row r="2172" spans="1:15">
      <c r="A2172" s="48">
        <v>31007015</v>
      </c>
      <c r="B2172" s="48" t="s">
        <v>2195</v>
      </c>
      <c r="C2172" s="49">
        <v>1</v>
      </c>
      <c r="D2172" s="50" t="s">
        <v>72</v>
      </c>
      <c r="E2172" s="51"/>
      <c r="F2172" s="52">
        <v>2</v>
      </c>
      <c r="G2172" s="52">
        <v>2</v>
      </c>
      <c r="H2172" s="52"/>
      <c r="I2172" s="52"/>
      <c r="J2172" s="52"/>
      <c r="K2172" s="53">
        <f t="shared" ref="K2172:K2178" si="302">VLOOKUP(D2172,Porte2026Geral,24,FALSE)</f>
        <v>309.68</v>
      </c>
      <c r="L2172" s="53">
        <f t="shared" ref="L2172:L2178" si="303">ROUND(C2172*K2172,2)</f>
        <v>309.68</v>
      </c>
      <c r="M2172" s="53">
        <f>IF(E2172&gt;0,ROUND(E2172*UCO!$A$14,2),0)</f>
        <v>0</v>
      </c>
      <c r="N2172" s="53">
        <f>IF(I2172&gt;0,ROUND(I2172*Filme!$B$3,2),0)</f>
        <v>0</v>
      </c>
      <c r="O2172" s="53">
        <f t="shared" ref="O2172:O2178" si="304">ROUND(L2172+M2172+N2172,2)</f>
        <v>309.68</v>
      </c>
    </row>
    <row r="2173" spans="1:15">
      <c r="A2173" s="48">
        <v>31007023</v>
      </c>
      <c r="B2173" s="48" t="s">
        <v>2196</v>
      </c>
      <c r="C2173" s="49">
        <v>1</v>
      </c>
      <c r="D2173" s="50" t="s">
        <v>433</v>
      </c>
      <c r="E2173" s="51"/>
      <c r="F2173" s="52">
        <v>2</v>
      </c>
      <c r="G2173" s="52">
        <v>4</v>
      </c>
      <c r="H2173" s="52"/>
      <c r="I2173" s="52"/>
      <c r="J2173" s="52"/>
      <c r="K2173" s="53">
        <f t="shared" si="302"/>
        <v>1269.81</v>
      </c>
      <c r="L2173" s="53">
        <f t="shared" si="303"/>
        <v>1269.81</v>
      </c>
      <c r="M2173" s="53">
        <f>IF(E2173&gt;0,ROUND(E2173*UCO!$A$14,2),0)</f>
        <v>0</v>
      </c>
      <c r="N2173" s="53">
        <f>IF(I2173&gt;0,ROUND(I2173*Filme!$B$3,2),0)</f>
        <v>0</v>
      </c>
      <c r="O2173" s="53">
        <f t="shared" si="304"/>
        <v>1269.81</v>
      </c>
    </row>
    <row r="2174" spans="1:15">
      <c r="A2174" s="48">
        <v>31007031</v>
      </c>
      <c r="B2174" s="48" t="s">
        <v>2197</v>
      </c>
      <c r="C2174" s="49">
        <v>1</v>
      </c>
      <c r="D2174" s="50" t="s">
        <v>305</v>
      </c>
      <c r="E2174" s="51"/>
      <c r="F2174" s="52">
        <v>2</v>
      </c>
      <c r="G2174" s="52">
        <v>4</v>
      </c>
      <c r="H2174" s="52"/>
      <c r="I2174" s="52"/>
      <c r="J2174" s="52"/>
      <c r="K2174" s="53">
        <f t="shared" si="302"/>
        <v>802.86</v>
      </c>
      <c r="L2174" s="53">
        <f t="shared" si="303"/>
        <v>802.86</v>
      </c>
      <c r="M2174" s="53">
        <f>IF(E2174&gt;0,ROUND(E2174*UCO!$A$14,2),0)</f>
        <v>0</v>
      </c>
      <c r="N2174" s="53">
        <f>IF(I2174&gt;0,ROUND(I2174*Filme!$B$3,2),0)</f>
        <v>0</v>
      </c>
      <c r="O2174" s="53">
        <f t="shared" si="304"/>
        <v>802.86</v>
      </c>
    </row>
    <row r="2175" spans="1:15">
      <c r="A2175" s="48">
        <v>31007040</v>
      </c>
      <c r="B2175" s="48" t="s">
        <v>2198</v>
      </c>
      <c r="C2175" s="49">
        <v>1</v>
      </c>
      <c r="D2175" s="50" t="s">
        <v>596</v>
      </c>
      <c r="E2175" s="51"/>
      <c r="F2175" s="52">
        <v>2</v>
      </c>
      <c r="G2175" s="52">
        <v>4</v>
      </c>
      <c r="H2175" s="52"/>
      <c r="I2175" s="52"/>
      <c r="J2175" s="52"/>
      <c r="K2175" s="53">
        <f t="shared" si="302"/>
        <v>599.66</v>
      </c>
      <c r="L2175" s="53">
        <f t="shared" si="303"/>
        <v>599.66</v>
      </c>
      <c r="M2175" s="53">
        <f>IF(E2175&gt;0,ROUND(E2175*UCO!$A$14,2),0)</f>
        <v>0</v>
      </c>
      <c r="N2175" s="53">
        <f>IF(I2175&gt;0,ROUND(I2175*Filme!$B$3,2),0)</f>
        <v>0</v>
      </c>
      <c r="O2175" s="53">
        <f t="shared" si="304"/>
        <v>599.66</v>
      </c>
    </row>
    <row r="2176" spans="1:15">
      <c r="A2176" s="48">
        <v>31007058</v>
      </c>
      <c r="B2176" s="48" t="s">
        <v>2199</v>
      </c>
      <c r="C2176" s="49">
        <v>1</v>
      </c>
      <c r="D2176" s="50" t="s">
        <v>959</v>
      </c>
      <c r="E2176" s="51">
        <v>66.91</v>
      </c>
      <c r="F2176" s="52">
        <v>2</v>
      </c>
      <c r="G2176" s="52">
        <v>5</v>
      </c>
      <c r="H2176" s="52"/>
      <c r="I2176" s="52"/>
      <c r="J2176" s="52"/>
      <c r="K2176" s="53">
        <f t="shared" si="302"/>
        <v>1859.66</v>
      </c>
      <c r="L2176" s="53">
        <f t="shared" si="303"/>
        <v>1859.66</v>
      </c>
      <c r="M2176" s="53">
        <f>IF(E2176&gt;0,ROUND(E2176*UCO!$A$29,2),0)</f>
        <v>1261.92</v>
      </c>
      <c r="N2176" s="53">
        <f>IF(I2176&gt;0,ROUND(I2176*Filme!$B$3,2),0)</f>
        <v>0</v>
      </c>
      <c r="O2176" s="53">
        <f t="shared" si="304"/>
        <v>3121.58</v>
      </c>
    </row>
    <row r="2177" spans="1:15">
      <c r="A2177" s="48">
        <v>31007066</v>
      </c>
      <c r="B2177" s="48" t="s">
        <v>2200</v>
      </c>
      <c r="C2177" s="49">
        <v>1</v>
      </c>
      <c r="D2177" s="50" t="s">
        <v>446</v>
      </c>
      <c r="E2177" s="51">
        <v>48.66</v>
      </c>
      <c r="F2177" s="52">
        <v>2</v>
      </c>
      <c r="G2177" s="52">
        <v>5</v>
      </c>
      <c r="H2177" s="52"/>
      <c r="I2177" s="52"/>
      <c r="J2177" s="52"/>
      <c r="K2177" s="53">
        <f t="shared" si="302"/>
        <v>1171.51</v>
      </c>
      <c r="L2177" s="53">
        <f t="shared" si="303"/>
        <v>1171.51</v>
      </c>
      <c r="M2177" s="53">
        <f>IF(E2177&gt;0,ROUND(E2177*UCO!$A$29,2),0)</f>
        <v>917.73</v>
      </c>
      <c r="N2177" s="53">
        <f>IF(I2177&gt;0,ROUND(I2177*Filme!$B$3,2),0)</f>
        <v>0</v>
      </c>
      <c r="O2177" s="53">
        <f t="shared" si="304"/>
        <v>2089.2399999999998</v>
      </c>
    </row>
    <row r="2178" spans="1:15">
      <c r="A2178" s="48">
        <v>31007074</v>
      </c>
      <c r="B2178" s="48" t="s">
        <v>2201</v>
      </c>
      <c r="C2178" s="49">
        <v>1</v>
      </c>
      <c r="D2178" s="50" t="s">
        <v>259</v>
      </c>
      <c r="E2178" s="51">
        <v>28.39</v>
      </c>
      <c r="F2178" s="52">
        <v>2</v>
      </c>
      <c r="G2178" s="52">
        <v>5</v>
      </c>
      <c r="H2178" s="52"/>
      <c r="I2178" s="52"/>
      <c r="J2178" s="52"/>
      <c r="K2178" s="53">
        <f t="shared" si="302"/>
        <v>852.02</v>
      </c>
      <c r="L2178" s="53">
        <f t="shared" si="303"/>
        <v>852.02</v>
      </c>
      <c r="M2178" s="53">
        <f>IF(E2178&gt;0,ROUND(E2178*UCO!$A$29,2),0)</f>
        <v>535.44000000000005</v>
      </c>
      <c r="N2178" s="53">
        <f>IF(I2178&gt;0,ROUND(I2178*Filme!$B$3,2),0)</f>
        <v>0</v>
      </c>
      <c r="O2178" s="53">
        <f t="shared" si="304"/>
        <v>1387.46</v>
      </c>
    </row>
    <row r="2179" spans="1:15" ht="29.25" customHeight="1">
      <c r="A2179" s="131" t="s">
        <v>2202</v>
      </c>
      <c r="B2179" s="132"/>
      <c r="C2179" s="132"/>
      <c r="D2179" s="132"/>
      <c r="E2179" s="132"/>
      <c r="F2179" s="132"/>
      <c r="G2179" s="132"/>
      <c r="H2179" s="132"/>
      <c r="I2179" s="132"/>
      <c r="J2179" s="132"/>
      <c r="K2179" s="132"/>
      <c r="L2179" s="132"/>
      <c r="M2179" s="132"/>
      <c r="N2179" s="132"/>
      <c r="O2179" s="132"/>
    </row>
    <row r="2180" spans="1:15">
      <c r="A2180" s="48">
        <v>31008011</v>
      </c>
      <c r="B2180" s="48" t="s">
        <v>2203</v>
      </c>
      <c r="C2180" s="49">
        <v>1</v>
      </c>
      <c r="D2180" s="50" t="s">
        <v>245</v>
      </c>
      <c r="E2180" s="51"/>
      <c r="F2180" s="52"/>
      <c r="G2180" s="52">
        <v>0</v>
      </c>
      <c r="H2180" s="52"/>
      <c r="I2180" s="52"/>
      <c r="J2180" s="52"/>
      <c r="K2180" s="53">
        <f t="shared" ref="K2180:K2189" si="305">VLOOKUP(D2180,Porte2026Geral,24,FALSE)</f>
        <v>275.27999999999997</v>
      </c>
      <c r="L2180" s="53">
        <f t="shared" ref="L2180:L2189" si="306">ROUND(C2180*K2180,2)</f>
        <v>275.27999999999997</v>
      </c>
      <c r="M2180" s="53">
        <f>IF(E2180&gt;0,ROUND(E2180*UCO!$A$14,2),0)</f>
        <v>0</v>
      </c>
      <c r="N2180" s="53">
        <f>IF(I2180&gt;0,ROUND(I2180*Filme!$B$3,2),0)</f>
        <v>0</v>
      </c>
      <c r="O2180" s="53">
        <f t="shared" ref="O2180:O2189" si="307">ROUND(L2180+M2180+N2180,2)</f>
        <v>275.27999999999997</v>
      </c>
    </row>
    <row r="2181" spans="1:15">
      <c r="A2181" s="48">
        <v>31008020</v>
      </c>
      <c r="B2181" s="48" t="s">
        <v>2204</v>
      </c>
      <c r="C2181" s="49">
        <v>1</v>
      </c>
      <c r="D2181" s="50" t="s">
        <v>333</v>
      </c>
      <c r="E2181" s="51"/>
      <c r="F2181" s="52"/>
      <c r="G2181" s="52">
        <v>0</v>
      </c>
      <c r="H2181" s="52"/>
      <c r="I2181" s="52"/>
      <c r="J2181" s="52"/>
      <c r="K2181" s="53">
        <f t="shared" si="305"/>
        <v>417.82</v>
      </c>
      <c r="L2181" s="53">
        <f t="shared" si="306"/>
        <v>417.82</v>
      </c>
      <c r="M2181" s="53">
        <f>IF(E2181&gt;0,ROUND(E2181*UCO!$A$14,2),0)</f>
        <v>0</v>
      </c>
      <c r="N2181" s="53">
        <f>IF(I2181&gt;0,ROUND(I2181*Filme!$B$3,2),0)</f>
        <v>0</v>
      </c>
      <c r="O2181" s="53">
        <f t="shared" si="307"/>
        <v>417.82</v>
      </c>
    </row>
    <row r="2182" spans="1:15">
      <c r="A2182" s="48">
        <v>31008038</v>
      </c>
      <c r="B2182" s="48" t="s">
        <v>2205</v>
      </c>
      <c r="C2182" s="49">
        <v>1</v>
      </c>
      <c r="D2182" s="50" t="s">
        <v>446</v>
      </c>
      <c r="E2182" s="51"/>
      <c r="F2182" s="52"/>
      <c r="G2182" s="52">
        <v>0</v>
      </c>
      <c r="H2182" s="52"/>
      <c r="I2182" s="52"/>
      <c r="J2182" s="52"/>
      <c r="K2182" s="53">
        <f t="shared" si="305"/>
        <v>1171.51</v>
      </c>
      <c r="L2182" s="53">
        <f t="shared" si="306"/>
        <v>1171.51</v>
      </c>
      <c r="M2182" s="53">
        <f>IF(E2182&gt;0,ROUND(E2182*UCO!$A$14,2),0)</f>
        <v>0</v>
      </c>
      <c r="N2182" s="53">
        <f>IF(I2182&gt;0,ROUND(I2182*Filme!$B$3,2),0)</f>
        <v>0</v>
      </c>
      <c r="O2182" s="53">
        <f t="shared" si="307"/>
        <v>1171.51</v>
      </c>
    </row>
    <row r="2183" spans="1:15">
      <c r="A2183" s="48">
        <v>31008046</v>
      </c>
      <c r="B2183" s="48" t="s">
        <v>2206</v>
      </c>
      <c r="C2183" s="49">
        <v>1</v>
      </c>
      <c r="D2183" s="50" t="s">
        <v>500</v>
      </c>
      <c r="E2183" s="51">
        <v>17</v>
      </c>
      <c r="F2183" s="52"/>
      <c r="G2183" s="52">
        <v>0</v>
      </c>
      <c r="H2183" s="52"/>
      <c r="I2183" s="52"/>
      <c r="J2183" s="52"/>
      <c r="K2183" s="53">
        <f t="shared" si="305"/>
        <v>458.79</v>
      </c>
      <c r="L2183" s="53">
        <f t="shared" si="306"/>
        <v>458.79</v>
      </c>
      <c r="M2183" s="53">
        <f>IF(E2183&gt;0,ROUND(E2183*UCO!$A$29,2),0)</f>
        <v>320.62</v>
      </c>
      <c r="N2183" s="53">
        <f>IF(I2183&gt;0,ROUND(I2183*Filme!$B$3,2),0)</f>
        <v>0</v>
      </c>
      <c r="O2183" s="53">
        <f t="shared" si="307"/>
        <v>779.41</v>
      </c>
    </row>
    <row r="2184" spans="1:15">
      <c r="A2184" s="48">
        <v>31008054</v>
      </c>
      <c r="B2184" s="48" t="s">
        <v>2207</v>
      </c>
      <c r="C2184" s="49">
        <v>1</v>
      </c>
      <c r="D2184" s="50" t="s">
        <v>74</v>
      </c>
      <c r="E2184" s="51"/>
      <c r="F2184" s="52">
        <v>2</v>
      </c>
      <c r="G2184" s="52">
        <v>3</v>
      </c>
      <c r="H2184" s="52"/>
      <c r="I2184" s="52"/>
      <c r="J2184" s="52"/>
      <c r="K2184" s="53">
        <f t="shared" si="305"/>
        <v>360.46</v>
      </c>
      <c r="L2184" s="53">
        <f t="shared" si="306"/>
        <v>360.46</v>
      </c>
      <c r="M2184" s="53">
        <f>IF(E2184&gt;0,ROUND(E2184*UCO!$A$21,2),0)</f>
        <v>0</v>
      </c>
      <c r="N2184" s="53">
        <f>IF(I2184&gt;0,ROUND(I2184*Filme!$B$3,2),0)</f>
        <v>0</v>
      </c>
      <c r="O2184" s="53">
        <f t="shared" si="307"/>
        <v>360.46</v>
      </c>
    </row>
    <row r="2185" spans="1:15">
      <c r="A2185" s="48">
        <v>31008062</v>
      </c>
      <c r="B2185" s="48" t="s">
        <v>2208</v>
      </c>
      <c r="C2185" s="49">
        <v>1</v>
      </c>
      <c r="D2185" s="50" t="s">
        <v>70</v>
      </c>
      <c r="E2185" s="51"/>
      <c r="F2185" s="52"/>
      <c r="G2185" s="52">
        <v>2</v>
      </c>
      <c r="H2185" s="52"/>
      <c r="I2185" s="52"/>
      <c r="J2185" s="52"/>
      <c r="K2185" s="53">
        <f t="shared" si="305"/>
        <v>209.71</v>
      </c>
      <c r="L2185" s="53">
        <f t="shared" si="306"/>
        <v>209.71</v>
      </c>
      <c r="M2185" s="53">
        <f>IF(E2185&gt;0,ROUND(E2185*UCO!$A$21,2),0)</f>
        <v>0</v>
      </c>
      <c r="N2185" s="53">
        <f>IF(I2185&gt;0,ROUND(I2185*Filme!$B$3,2),0)</f>
        <v>0</v>
      </c>
      <c r="O2185" s="53">
        <f t="shared" si="307"/>
        <v>209.71</v>
      </c>
    </row>
    <row r="2186" spans="1:15">
      <c r="A2186" s="48">
        <v>31008070</v>
      </c>
      <c r="B2186" s="48" t="s">
        <v>2209</v>
      </c>
      <c r="C2186" s="49">
        <v>1</v>
      </c>
      <c r="D2186" s="50" t="s">
        <v>245</v>
      </c>
      <c r="E2186" s="51"/>
      <c r="F2186" s="52"/>
      <c r="G2186" s="52">
        <v>2</v>
      </c>
      <c r="H2186" s="52"/>
      <c r="I2186" s="52"/>
      <c r="J2186" s="52"/>
      <c r="K2186" s="53">
        <f t="shared" si="305"/>
        <v>275.27999999999997</v>
      </c>
      <c r="L2186" s="53">
        <f t="shared" si="306"/>
        <v>275.27999999999997</v>
      </c>
      <c r="M2186" s="53">
        <f>IF(E2186&gt;0,ROUND(E2186*UCO!$A$21,2),0)</f>
        <v>0</v>
      </c>
      <c r="N2186" s="53">
        <f>IF(I2186&gt;0,ROUND(I2186*Filme!$B$3,2),0)</f>
        <v>0</v>
      </c>
      <c r="O2186" s="53">
        <f t="shared" si="307"/>
        <v>275.27999999999997</v>
      </c>
    </row>
    <row r="2187" spans="1:15">
      <c r="A2187" s="48">
        <v>31008097</v>
      </c>
      <c r="B2187" s="48" t="s">
        <v>2210</v>
      </c>
      <c r="C2187" s="49">
        <v>1</v>
      </c>
      <c r="D2187" s="50" t="s">
        <v>245</v>
      </c>
      <c r="E2187" s="51"/>
      <c r="F2187" s="52"/>
      <c r="G2187" s="52">
        <v>2</v>
      </c>
      <c r="H2187" s="52"/>
      <c r="I2187" s="52"/>
      <c r="J2187" s="52"/>
      <c r="K2187" s="53">
        <f t="shared" si="305"/>
        <v>275.27999999999997</v>
      </c>
      <c r="L2187" s="53">
        <f t="shared" si="306"/>
        <v>275.27999999999997</v>
      </c>
      <c r="M2187" s="53">
        <f>IF(E2187&gt;0,ROUND(E2187*UCO!$A$21,2),0)</f>
        <v>0</v>
      </c>
      <c r="N2187" s="53">
        <f>IF(I2187&gt;0,ROUND(I2187*Filme!$B$3,2),0)</f>
        <v>0</v>
      </c>
      <c r="O2187" s="53">
        <f t="shared" si="307"/>
        <v>275.27999999999997</v>
      </c>
    </row>
    <row r="2188" spans="1:15">
      <c r="A2188" s="48">
        <v>31008100</v>
      </c>
      <c r="B2188" s="48" t="s">
        <v>2211</v>
      </c>
      <c r="C2188" s="49">
        <v>1</v>
      </c>
      <c r="D2188" s="50" t="s">
        <v>639</v>
      </c>
      <c r="E2188" s="51">
        <v>24.33</v>
      </c>
      <c r="F2188" s="52">
        <v>2</v>
      </c>
      <c r="G2188" s="52">
        <v>4</v>
      </c>
      <c r="H2188" s="52"/>
      <c r="I2188" s="52"/>
      <c r="J2188" s="52"/>
      <c r="K2188" s="53">
        <f t="shared" si="305"/>
        <v>501.37</v>
      </c>
      <c r="L2188" s="53">
        <f t="shared" si="306"/>
        <v>501.37</v>
      </c>
      <c r="M2188" s="53">
        <f>IF(E2188&gt;0,ROUND(E2188*UCO!$A$29,2),0)</f>
        <v>458.86</v>
      </c>
      <c r="N2188" s="53">
        <f>IF(I2188&gt;0,ROUND(I2188*Filme!$B$3,2),0)</f>
        <v>0</v>
      </c>
      <c r="O2188" s="53">
        <f t="shared" si="307"/>
        <v>960.23</v>
      </c>
    </row>
    <row r="2189" spans="1:15">
      <c r="A2189" s="48">
        <v>31008119</v>
      </c>
      <c r="B2189" s="48" t="s">
        <v>2212</v>
      </c>
      <c r="C2189" s="49">
        <v>1</v>
      </c>
      <c r="D2189" s="50" t="s">
        <v>446</v>
      </c>
      <c r="E2189" s="51">
        <v>50</v>
      </c>
      <c r="F2189" s="52"/>
      <c r="G2189" s="52">
        <v>0</v>
      </c>
      <c r="H2189" s="52"/>
      <c r="I2189" s="52"/>
      <c r="J2189" s="52"/>
      <c r="K2189" s="53">
        <f t="shared" si="305"/>
        <v>1171.51</v>
      </c>
      <c r="L2189" s="53">
        <f t="shared" si="306"/>
        <v>1171.51</v>
      </c>
      <c r="M2189" s="53">
        <f>IF(E2189&gt;0,ROUND(E2189*UCO!$A$29,2),0)</f>
        <v>943</v>
      </c>
      <c r="N2189" s="53">
        <f>IF(I2189&gt;0,ROUND(I2189*Filme!$B$3,2),0)</f>
        <v>0</v>
      </c>
      <c r="O2189" s="53">
        <f t="shared" si="307"/>
        <v>2114.5100000000002</v>
      </c>
    </row>
    <row r="2190" spans="1:15" ht="29.25" customHeight="1">
      <c r="A2190" s="131" t="s">
        <v>2213</v>
      </c>
      <c r="B2190" s="132"/>
      <c r="C2190" s="132"/>
      <c r="D2190" s="132"/>
      <c r="E2190" s="132"/>
      <c r="F2190" s="132"/>
      <c r="G2190" s="132"/>
      <c r="H2190" s="132"/>
      <c r="I2190" s="132"/>
      <c r="J2190" s="132"/>
      <c r="K2190" s="132"/>
      <c r="L2190" s="132"/>
      <c r="M2190" s="132"/>
      <c r="N2190" s="132"/>
      <c r="O2190" s="132"/>
    </row>
    <row r="2191" spans="1:15">
      <c r="A2191" s="48">
        <v>31009018</v>
      </c>
      <c r="B2191" s="48" t="s">
        <v>2214</v>
      </c>
      <c r="C2191" s="49">
        <v>1</v>
      </c>
      <c r="D2191" s="50" t="s">
        <v>51</v>
      </c>
      <c r="E2191" s="51"/>
      <c r="F2191" s="52">
        <v>1</v>
      </c>
      <c r="G2191" s="52">
        <v>2</v>
      </c>
      <c r="H2191" s="52"/>
      <c r="I2191" s="52"/>
      <c r="J2191" s="52"/>
      <c r="K2191" s="53">
        <f t="shared" ref="K2191:K2222" si="308">VLOOKUP(D2191,Porte2026Geral,24,FALSE)</f>
        <v>88.48</v>
      </c>
      <c r="L2191" s="53">
        <f t="shared" ref="L2191:L2222" si="309">ROUND(C2191*K2191,2)</f>
        <v>88.48</v>
      </c>
      <c r="M2191" s="53">
        <f>IF(E2191&gt;0,ROUND(E2191*UCO!$A$14,2),0)</f>
        <v>0</v>
      </c>
      <c r="N2191" s="53">
        <f>IF(I2191&gt;0,ROUND(I2191*Filme!$B$3,2),0)</f>
        <v>0</v>
      </c>
      <c r="O2191" s="53">
        <f t="shared" ref="O2191:O2222" si="310">ROUND(L2191+M2191+N2191,2)</f>
        <v>88.48</v>
      </c>
    </row>
    <row r="2192" spans="1:15">
      <c r="A2192" s="48">
        <v>31009026</v>
      </c>
      <c r="B2192" s="48" t="s">
        <v>2215</v>
      </c>
      <c r="C2192" s="49">
        <v>1</v>
      </c>
      <c r="D2192" s="50" t="s">
        <v>102</v>
      </c>
      <c r="E2192" s="51"/>
      <c r="F2192" s="52">
        <v>1</v>
      </c>
      <c r="G2192" s="52">
        <v>1</v>
      </c>
      <c r="H2192" s="52"/>
      <c r="I2192" s="52"/>
      <c r="J2192" s="52"/>
      <c r="K2192" s="53">
        <f t="shared" si="308"/>
        <v>183.5</v>
      </c>
      <c r="L2192" s="53">
        <f t="shared" si="309"/>
        <v>183.5</v>
      </c>
      <c r="M2192" s="53">
        <f>IF(E2192&gt;0,ROUND(E2192*UCO!$A$14,2),0)</f>
        <v>0</v>
      </c>
      <c r="N2192" s="53">
        <f>IF(I2192&gt;0,ROUND(I2192*Filme!$B$3,2),0)</f>
        <v>0</v>
      </c>
      <c r="O2192" s="53">
        <f t="shared" si="310"/>
        <v>183.5</v>
      </c>
    </row>
    <row r="2193" spans="1:15">
      <c r="A2193" s="48">
        <v>31009042</v>
      </c>
      <c r="B2193" s="48" t="s">
        <v>2216</v>
      </c>
      <c r="C2193" s="49">
        <v>1</v>
      </c>
      <c r="D2193" s="50" t="s">
        <v>72</v>
      </c>
      <c r="E2193" s="51"/>
      <c r="F2193" s="52">
        <v>1</v>
      </c>
      <c r="G2193" s="52">
        <v>2</v>
      </c>
      <c r="H2193" s="52"/>
      <c r="I2193" s="52"/>
      <c r="J2193" s="52"/>
      <c r="K2193" s="53">
        <f t="shared" si="308"/>
        <v>309.68</v>
      </c>
      <c r="L2193" s="53">
        <f t="shared" si="309"/>
        <v>309.68</v>
      </c>
      <c r="M2193" s="53">
        <f>IF(E2193&gt;0,ROUND(E2193*UCO!$A$14,2),0)</f>
        <v>0</v>
      </c>
      <c r="N2193" s="53">
        <f>IF(I2193&gt;0,ROUND(I2193*Filme!$B$3,2),0)</f>
        <v>0</v>
      </c>
      <c r="O2193" s="53">
        <f t="shared" si="310"/>
        <v>309.68</v>
      </c>
    </row>
    <row r="2194" spans="1:15">
      <c r="A2194" s="48">
        <v>31009050</v>
      </c>
      <c r="B2194" s="48" t="s">
        <v>2217</v>
      </c>
      <c r="C2194" s="49">
        <v>1</v>
      </c>
      <c r="D2194" s="50" t="s">
        <v>74</v>
      </c>
      <c r="E2194" s="51"/>
      <c r="F2194" s="52">
        <v>1</v>
      </c>
      <c r="G2194" s="52">
        <v>2</v>
      </c>
      <c r="H2194" s="52"/>
      <c r="I2194" s="52"/>
      <c r="J2194" s="52"/>
      <c r="K2194" s="53">
        <f t="shared" si="308"/>
        <v>360.46</v>
      </c>
      <c r="L2194" s="53">
        <f t="shared" si="309"/>
        <v>360.46</v>
      </c>
      <c r="M2194" s="53">
        <f>IF(E2194&gt;0,ROUND(E2194*UCO!$A$14,2),0)</f>
        <v>0</v>
      </c>
      <c r="N2194" s="53">
        <f>IF(I2194&gt;0,ROUND(I2194*Filme!$B$3,2),0)</f>
        <v>0</v>
      </c>
      <c r="O2194" s="53">
        <f t="shared" si="310"/>
        <v>360.46</v>
      </c>
    </row>
    <row r="2195" spans="1:15">
      <c r="A2195" s="48">
        <v>31009069</v>
      </c>
      <c r="B2195" s="48" t="s">
        <v>2218</v>
      </c>
      <c r="C2195" s="49">
        <v>1</v>
      </c>
      <c r="D2195" s="50" t="s">
        <v>305</v>
      </c>
      <c r="E2195" s="51"/>
      <c r="F2195" s="52">
        <v>1</v>
      </c>
      <c r="G2195" s="52">
        <v>4</v>
      </c>
      <c r="H2195" s="52"/>
      <c r="I2195" s="52"/>
      <c r="J2195" s="52"/>
      <c r="K2195" s="53">
        <f t="shared" si="308"/>
        <v>802.86</v>
      </c>
      <c r="L2195" s="53">
        <f t="shared" si="309"/>
        <v>802.86</v>
      </c>
      <c r="M2195" s="53">
        <f>IF(E2195&gt;0,ROUND(E2195*UCO!$A$14,2),0)</f>
        <v>0</v>
      </c>
      <c r="N2195" s="53">
        <f>IF(I2195&gt;0,ROUND(I2195*Filme!$B$3,2),0)</f>
        <v>0</v>
      </c>
      <c r="O2195" s="53">
        <f t="shared" si="310"/>
        <v>802.86</v>
      </c>
    </row>
    <row r="2196" spans="1:15">
      <c r="A2196" s="48">
        <v>31009077</v>
      </c>
      <c r="B2196" s="48" t="s">
        <v>2219</v>
      </c>
      <c r="C2196" s="49">
        <v>1</v>
      </c>
      <c r="D2196" s="50" t="s">
        <v>382</v>
      </c>
      <c r="E2196" s="51"/>
      <c r="F2196" s="52">
        <v>2</v>
      </c>
      <c r="G2196" s="52">
        <v>4</v>
      </c>
      <c r="H2196" s="52"/>
      <c r="I2196" s="52"/>
      <c r="J2196" s="52"/>
      <c r="K2196" s="53">
        <f t="shared" si="308"/>
        <v>766.81</v>
      </c>
      <c r="L2196" s="53">
        <f t="shared" si="309"/>
        <v>766.81</v>
      </c>
      <c r="M2196" s="53">
        <f>IF(E2196&gt;0,ROUND(E2196*UCO!$A$14,2),0)</f>
        <v>0</v>
      </c>
      <c r="N2196" s="53">
        <f>IF(I2196&gt;0,ROUND(I2196*Filme!$B$3,2),0)</f>
        <v>0</v>
      </c>
      <c r="O2196" s="53">
        <f t="shared" si="310"/>
        <v>766.81</v>
      </c>
    </row>
    <row r="2197" spans="1:15">
      <c r="A2197" s="48">
        <v>31009085</v>
      </c>
      <c r="B2197" s="48" t="s">
        <v>2220</v>
      </c>
      <c r="C2197" s="49">
        <v>1</v>
      </c>
      <c r="D2197" s="50" t="s">
        <v>382</v>
      </c>
      <c r="E2197" s="51"/>
      <c r="F2197" s="52">
        <v>2</v>
      </c>
      <c r="G2197" s="52">
        <v>3</v>
      </c>
      <c r="H2197" s="52"/>
      <c r="I2197" s="52"/>
      <c r="J2197" s="52"/>
      <c r="K2197" s="53">
        <f t="shared" si="308"/>
        <v>766.81</v>
      </c>
      <c r="L2197" s="53">
        <f t="shared" si="309"/>
        <v>766.81</v>
      </c>
      <c r="M2197" s="53">
        <f>IF(E2197&gt;0,ROUND(E2197*UCO!$A$14,2),0)</f>
        <v>0</v>
      </c>
      <c r="N2197" s="53">
        <f>IF(I2197&gt;0,ROUND(I2197*Filme!$B$3,2),0)</f>
        <v>0</v>
      </c>
      <c r="O2197" s="53">
        <f t="shared" si="310"/>
        <v>766.81</v>
      </c>
    </row>
    <row r="2198" spans="1:15">
      <c r="A2198" s="48">
        <v>31009093</v>
      </c>
      <c r="B2198" s="48" t="s">
        <v>2221</v>
      </c>
      <c r="C2198" s="49">
        <v>1</v>
      </c>
      <c r="D2198" s="50" t="s">
        <v>74</v>
      </c>
      <c r="E2198" s="51"/>
      <c r="F2198" s="52">
        <v>1</v>
      </c>
      <c r="G2198" s="52">
        <v>2</v>
      </c>
      <c r="H2198" s="52"/>
      <c r="I2198" s="52"/>
      <c r="J2198" s="52"/>
      <c r="K2198" s="53">
        <f t="shared" si="308"/>
        <v>360.46</v>
      </c>
      <c r="L2198" s="53">
        <f t="shared" si="309"/>
        <v>360.46</v>
      </c>
      <c r="M2198" s="53">
        <f>IF(E2198&gt;0,ROUND(E2198*UCO!$A$14,2),0)</f>
        <v>0</v>
      </c>
      <c r="N2198" s="53">
        <f>IF(I2198&gt;0,ROUND(I2198*Filme!$B$3,2),0)</f>
        <v>0</v>
      </c>
      <c r="O2198" s="53">
        <f t="shared" si="310"/>
        <v>360.46</v>
      </c>
    </row>
    <row r="2199" spans="1:15">
      <c r="A2199" s="48">
        <v>31009107</v>
      </c>
      <c r="B2199" s="48" t="s">
        <v>2222</v>
      </c>
      <c r="C2199" s="49">
        <v>1</v>
      </c>
      <c r="D2199" s="50" t="s">
        <v>241</v>
      </c>
      <c r="E2199" s="51"/>
      <c r="F2199" s="52">
        <v>1</v>
      </c>
      <c r="G2199" s="52">
        <v>3</v>
      </c>
      <c r="H2199" s="52"/>
      <c r="I2199" s="52"/>
      <c r="J2199" s="52"/>
      <c r="K2199" s="53">
        <f t="shared" si="308"/>
        <v>542.33000000000004</v>
      </c>
      <c r="L2199" s="53">
        <f t="shared" si="309"/>
        <v>542.33000000000004</v>
      </c>
      <c r="M2199" s="53">
        <f>IF(E2199&gt;0,ROUND(E2199*UCO!$A$14,2),0)</f>
        <v>0</v>
      </c>
      <c r="N2199" s="53">
        <f>IF(I2199&gt;0,ROUND(I2199*Filme!$B$3,2),0)</f>
        <v>0</v>
      </c>
      <c r="O2199" s="53">
        <f t="shared" si="310"/>
        <v>542.33000000000004</v>
      </c>
    </row>
    <row r="2200" spans="1:15">
      <c r="A2200" s="48">
        <v>31009115</v>
      </c>
      <c r="B2200" s="48" t="s">
        <v>2223</v>
      </c>
      <c r="C2200" s="49">
        <v>1</v>
      </c>
      <c r="D2200" s="50" t="s">
        <v>639</v>
      </c>
      <c r="E2200" s="51"/>
      <c r="F2200" s="52">
        <v>1</v>
      </c>
      <c r="G2200" s="52">
        <v>2</v>
      </c>
      <c r="H2200" s="52"/>
      <c r="I2200" s="52"/>
      <c r="J2200" s="52"/>
      <c r="K2200" s="53">
        <f t="shared" si="308"/>
        <v>501.37</v>
      </c>
      <c r="L2200" s="53">
        <f t="shared" si="309"/>
        <v>501.37</v>
      </c>
      <c r="M2200" s="53">
        <f>IF(E2200&gt;0,ROUND(E2200*UCO!$A$14,2),0)</f>
        <v>0</v>
      </c>
      <c r="N2200" s="53">
        <f>IF(I2200&gt;0,ROUND(I2200*Filme!$B$3,2),0)</f>
        <v>0</v>
      </c>
      <c r="O2200" s="53">
        <f t="shared" si="310"/>
        <v>501.37</v>
      </c>
    </row>
    <row r="2201" spans="1:15">
      <c r="A2201" s="48">
        <v>31009123</v>
      </c>
      <c r="B2201" s="48" t="s">
        <v>2224</v>
      </c>
      <c r="C2201" s="49">
        <v>1</v>
      </c>
      <c r="D2201" s="50" t="s">
        <v>291</v>
      </c>
      <c r="E2201" s="51"/>
      <c r="F2201" s="52">
        <v>1</v>
      </c>
      <c r="G2201" s="52">
        <v>4</v>
      </c>
      <c r="H2201" s="52"/>
      <c r="I2201" s="52"/>
      <c r="J2201" s="52"/>
      <c r="K2201" s="53">
        <f t="shared" si="308"/>
        <v>709.46</v>
      </c>
      <c r="L2201" s="53">
        <f t="shared" si="309"/>
        <v>709.46</v>
      </c>
      <c r="M2201" s="53">
        <f>IF(E2201&gt;0,ROUND(E2201*UCO!$A$14,2),0)</f>
        <v>0</v>
      </c>
      <c r="N2201" s="53">
        <f>IF(I2201&gt;0,ROUND(I2201*Filme!$B$3,2),0)</f>
        <v>0</v>
      </c>
      <c r="O2201" s="53">
        <f t="shared" si="310"/>
        <v>709.46</v>
      </c>
    </row>
    <row r="2202" spans="1:15">
      <c r="A2202" s="48">
        <v>31009131</v>
      </c>
      <c r="B2202" s="48" t="s">
        <v>2225</v>
      </c>
      <c r="C2202" s="49">
        <v>1</v>
      </c>
      <c r="D2202" s="50" t="s">
        <v>241</v>
      </c>
      <c r="E2202" s="51"/>
      <c r="F2202" s="52">
        <v>1</v>
      </c>
      <c r="G2202" s="52">
        <v>3</v>
      </c>
      <c r="H2202" s="52"/>
      <c r="I2202" s="52"/>
      <c r="J2202" s="52"/>
      <c r="K2202" s="53">
        <f t="shared" si="308"/>
        <v>542.33000000000004</v>
      </c>
      <c r="L2202" s="53">
        <f t="shared" si="309"/>
        <v>542.33000000000004</v>
      </c>
      <c r="M2202" s="53">
        <f>IF(E2202&gt;0,ROUND(E2202*UCO!$A$14,2),0)</f>
        <v>0</v>
      </c>
      <c r="N2202" s="53">
        <f>IF(I2202&gt;0,ROUND(I2202*Filme!$B$3,2),0)</f>
        <v>0</v>
      </c>
      <c r="O2202" s="53">
        <f t="shared" si="310"/>
        <v>542.33000000000004</v>
      </c>
    </row>
    <row r="2203" spans="1:15">
      <c r="A2203" s="48">
        <v>31009140</v>
      </c>
      <c r="B2203" s="48" t="s">
        <v>2226</v>
      </c>
      <c r="C2203" s="49">
        <v>1</v>
      </c>
      <c r="D2203" s="50" t="s">
        <v>291</v>
      </c>
      <c r="E2203" s="51"/>
      <c r="F2203" s="52">
        <v>2</v>
      </c>
      <c r="G2203" s="52">
        <v>3</v>
      </c>
      <c r="H2203" s="52"/>
      <c r="I2203" s="52"/>
      <c r="J2203" s="52"/>
      <c r="K2203" s="53">
        <f t="shared" si="308"/>
        <v>709.46</v>
      </c>
      <c r="L2203" s="53">
        <f t="shared" si="309"/>
        <v>709.46</v>
      </c>
      <c r="M2203" s="53">
        <f>IF(E2203&gt;0,ROUND(E2203*UCO!$A$14,2),0)</f>
        <v>0</v>
      </c>
      <c r="N2203" s="53">
        <f>IF(I2203&gt;0,ROUND(I2203*Filme!$B$3,2),0)</f>
        <v>0</v>
      </c>
      <c r="O2203" s="53">
        <f t="shared" si="310"/>
        <v>709.46</v>
      </c>
    </row>
    <row r="2204" spans="1:15">
      <c r="A2204" s="48">
        <v>31009158</v>
      </c>
      <c r="B2204" s="48" t="s">
        <v>2227</v>
      </c>
      <c r="C2204" s="49">
        <v>1</v>
      </c>
      <c r="D2204" s="50" t="s">
        <v>291</v>
      </c>
      <c r="E2204" s="51"/>
      <c r="F2204" s="52">
        <v>1</v>
      </c>
      <c r="G2204" s="52">
        <v>3</v>
      </c>
      <c r="H2204" s="52"/>
      <c r="I2204" s="52"/>
      <c r="J2204" s="52"/>
      <c r="K2204" s="53">
        <f t="shared" si="308"/>
        <v>709.46</v>
      </c>
      <c r="L2204" s="53">
        <f t="shared" si="309"/>
        <v>709.46</v>
      </c>
      <c r="M2204" s="53">
        <f>IF(E2204&gt;0,ROUND(E2204*UCO!$A$14,2),0)</f>
        <v>0</v>
      </c>
      <c r="N2204" s="53">
        <f>IF(I2204&gt;0,ROUND(I2204*Filme!$B$3,2),0)</f>
        <v>0</v>
      </c>
      <c r="O2204" s="53">
        <f t="shared" si="310"/>
        <v>709.46</v>
      </c>
    </row>
    <row r="2205" spans="1:15">
      <c r="A2205" s="48">
        <v>31009166</v>
      </c>
      <c r="B2205" s="48" t="s">
        <v>2228</v>
      </c>
      <c r="C2205" s="49">
        <v>1</v>
      </c>
      <c r="D2205" s="50" t="s">
        <v>368</v>
      </c>
      <c r="E2205" s="51"/>
      <c r="F2205" s="52">
        <v>1</v>
      </c>
      <c r="G2205" s="52">
        <v>2</v>
      </c>
      <c r="H2205" s="52"/>
      <c r="I2205" s="52"/>
      <c r="J2205" s="52"/>
      <c r="K2205" s="53">
        <f t="shared" si="308"/>
        <v>334.24</v>
      </c>
      <c r="L2205" s="53">
        <f t="shared" si="309"/>
        <v>334.24</v>
      </c>
      <c r="M2205" s="53">
        <f>IF(E2205&gt;0,ROUND(E2205*UCO!$A$14,2),0)</f>
        <v>0</v>
      </c>
      <c r="N2205" s="53">
        <f>IF(I2205&gt;0,ROUND(I2205*Filme!$B$3,2),0)</f>
        <v>0</v>
      </c>
      <c r="O2205" s="53">
        <f t="shared" si="310"/>
        <v>334.24</v>
      </c>
    </row>
    <row r="2206" spans="1:15">
      <c r="A2206" s="48">
        <v>31009174</v>
      </c>
      <c r="B2206" s="48" t="s">
        <v>2229</v>
      </c>
      <c r="C2206" s="49">
        <v>1</v>
      </c>
      <c r="D2206" s="50" t="s">
        <v>241</v>
      </c>
      <c r="E2206" s="51"/>
      <c r="F2206" s="52">
        <v>1</v>
      </c>
      <c r="G2206" s="52">
        <v>4</v>
      </c>
      <c r="H2206" s="52"/>
      <c r="I2206" s="52"/>
      <c r="J2206" s="52"/>
      <c r="K2206" s="53">
        <f t="shared" si="308"/>
        <v>542.33000000000004</v>
      </c>
      <c r="L2206" s="53">
        <f t="shared" si="309"/>
        <v>542.33000000000004</v>
      </c>
      <c r="M2206" s="53">
        <f>IF(E2206&gt;0,ROUND(E2206*UCO!$A$14,2),0)</f>
        <v>0</v>
      </c>
      <c r="N2206" s="53">
        <f>IF(I2206&gt;0,ROUND(I2206*Filme!$B$3,2),0)</f>
        <v>0</v>
      </c>
      <c r="O2206" s="53">
        <f t="shared" si="310"/>
        <v>542.33000000000004</v>
      </c>
    </row>
    <row r="2207" spans="1:15">
      <c r="A2207" s="48">
        <v>31009204</v>
      </c>
      <c r="B2207" s="48" t="s">
        <v>2230</v>
      </c>
      <c r="C2207" s="49">
        <v>1</v>
      </c>
      <c r="D2207" s="50" t="s">
        <v>364</v>
      </c>
      <c r="E2207" s="51"/>
      <c r="F2207" s="52">
        <v>2</v>
      </c>
      <c r="G2207" s="52">
        <v>5</v>
      </c>
      <c r="H2207" s="52"/>
      <c r="I2207" s="52"/>
      <c r="J2207" s="52"/>
      <c r="K2207" s="53">
        <f t="shared" si="308"/>
        <v>1794.15</v>
      </c>
      <c r="L2207" s="53">
        <f t="shared" si="309"/>
        <v>1794.15</v>
      </c>
      <c r="M2207" s="53">
        <f>IF(E2207&gt;0,ROUND(E2207*UCO!$A$14,2),0)</f>
        <v>0</v>
      </c>
      <c r="N2207" s="53">
        <f>IF(I2207&gt;0,ROUND(I2207*Filme!$B$3,2),0)</f>
        <v>0</v>
      </c>
      <c r="O2207" s="53">
        <f t="shared" si="310"/>
        <v>1794.15</v>
      </c>
    </row>
    <row r="2208" spans="1:15">
      <c r="A2208" s="48">
        <v>31009220</v>
      </c>
      <c r="B2208" s="48" t="s">
        <v>2231</v>
      </c>
      <c r="C2208" s="49">
        <v>1</v>
      </c>
      <c r="D2208" s="50" t="s">
        <v>997</v>
      </c>
      <c r="E2208" s="51"/>
      <c r="F2208" s="52">
        <v>2</v>
      </c>
      <c r="G2208" s="52">
        <v>5</v>
      </c>
      <c r="H2208" s="52"/>
      <c r="I2208" s="52"/>
      <c r="J2208" s="52"/>
      <c r="K2208" s="53">
        <f t="shared" si="308"/>
        <v>2449.52</v>
      </c>
      <c r="L2208" s="53">
        <f t="shared" si="309"/>
        <v>2449.52</v>
      </c>
      <c r="M2208" s="53">
        <f>IF(E2208&gt;0,ROUND(E2208*UCO!$A$14,2),0)</f>
        <v>0</v>
      </c>
      <c r="N2208" s="53">
        <f>IF(I2208&gt;0,ROUND(I2208*Filme!$B$3,2),0)</f>
        <v>0</v>
      </c>
      <c r="O2208" s="53">
        <f t="shared" si="310"/>
        <v>2449.52</v>
      </c>
    </row>
    <row r="2209" spans="1:15">
      <c r="A2209" s="48">
        <v>31009239</v>
      </c>
      <c r="B2209" s="48" t="s">
        <v>2232</v>
      </c>
      <c r="C2209" s="49">
        <v>1</v>
      </c>
      <c r="D2209" s="50" t="s">
        <v>446</v>
      </c>
      <c r="E2209" s="51"/>
      <c r="F2209" s="52">
        <v>2</v>
      </c>
      <c r="G2209" s="52">
        <v>3</v>
      </c>
      <c r="H2209" s="52"/>
      <c r="I2209" s="52"/>
      <c r="J2209" s="52"/>
      <c r="K2209" s="53">
        <f t="shared" si="308"/>
        <v>1171.51</v>
      </c>
      <c r="L2209" s="53">
        <f t="shared" si="309"/>
        <v>1171.51</v>
      </c>
      <c r="M2209" s="53">
        <f>IF(E2209&gt;0,ROUND(E2209*UCO!$A$14,2),0)</f>
        <v>0</v>
      </c>
      <c r="N2209" s="53">
        <f>IF(I2209&gt;0,ROUND(I2209*Filme!$B$3,2),0)</f>
        <v>0</v>
      </c>
      <c r="O2209" s="53">
        <f t="shared" si="310"/>
        <v>1171.51</v>
      </c>
    </row>
    <row r="2210" spans="1:15">
      <c r="A2210" s="48">
        <v>31009247</v>
      </c>
      <c r="B2210" s="48" t="s">
        <v>2233</v>
      </c>
      <c r="C2210" s="49">
        <v>1</v>
      </c>
      <c r="D2210" s="50" t="s">
        <v>102</v>
      </c>
      <c r="E2210" s="51"/>
      <c r="F2210" s="52"/>
      <c r="G2210" s="52">
        <v>1</v>
      </c>
      <c r="H2210" s="52"/>
      <c r="I2210" s="52"/>
      <c r="J2210" s="52"/>
      <c r="K2210" s="53">
        <f t="shared" si="308"/>
        <v>183.5</v>
      </c>
      <c r="L2210" s="53">
        <f t="shared" si="309"/>
        <v>183.5</v>
      </c>
      <c r="M2210" s="53">
        <f>IF(E2210&gt;0,ROUND(E2210*UCO!$A$14,2),0)</f>
        <v>0</v>
      </c>
      <c r="N2210" s="53">
        <f>IF(I2210&gt;0,ROUND(I2210*Filme!$B$3,2),0)</f>
        <v>0</v>
      </c>
      <c r="O2210" s="53">
        <f t="shared" si="310"/>
        <v>183.5</v>
      </c>
    </row>
    <row r="2211" spans="1:15">
      <c r="A2211" s="48">
        <v>31009255</v>
      </c>
      <c r="B2211" s="48" t="s">
        <v>2234</v>
      </c>
      <c r="C2211" s="49">
        <v>1</v>
      </c>
      <c r="D2211" s="50" t="s">
        <v>446</v>
      </c>
      <c r="E2211" s="51"/>
      <c r="F2211" s="52">
        <v>2</v>
      </c>
      <c r="G2211" s="52">
        <v>6</v>
      </c>
      <c r="H2211" s="52"/>
      <c r="I2211" s="52"/>
      <c r="J2211" s="52"/>
      <c r="K2211" s="53">
        <f t="shared" si="308"/>
        <v>1171.51</v>
      </c>
      <c r="L2211" s="53">
        <f t="shared" si="309"/>
        <v>1171.51</v>
      </c>
      <c r="M2211" s="53">
        <f>IF(E2211&gt;0,ROUND(E2211*UCO!$A$14,2),0)</f>
        <v>0</v>
      </c>
      <c r="N2211" s="53">
        <f>IF(I2211&gt;0,ROUND(I2211*Filme!$B$3,2),0)</f>
        <v>0</v>
      </c>
      <c r="O2211" s="53">
        <f t="shared" si="310"/>
        <v>1171.51</v>
      </c>
    </row>
    <row r="2212" spans="1:15">
      <c r="A2212" s="48">
        <v>31009263</v>
      </c>
      <c r="B2212" s="48" t="s">
        <v>2235</v>
      </c>
      <c r="C2212" s="49">
        <v>1</v>
      </c>
      <c r="D2212" s="50" t="s">
        <v>74</v>
      </c>
      <c r="E2212" s="51"/>
      <c r="F2212" s="52">
        <v>1</v>
      </c>
      <c r="G2212" s="52">
        <v>2</v>
      </c>
      <c r="H2212" s="52"/>
      <c r="I2212" s="52"/>
      <c r="J2212" s="52"/>
      <c r="K2212" s="53">
        <f t="shared" si="308"/>
        <v>360.46</v>
      </c>
      <c r="L2212" s="53">
        <f t="shared" si="309"/>
        <v>360.46</v>
      </c>
      <c r="M2212" s="53">
        <f>IF(E2212&gt;0,ROUND(E2212*UCO!$A$14,2),0)</f>
        <v>0</v>
      </c>
      <c r="N2212" s="53">
        <f>IF(I2212&gt;0,ROUND(I2212*Filme!$B$3,2),0)</f>
        <v>0</v>
      </c>
      <c r="O2212" s="53">
        <f t="shared" si="310"/>
        <v>360.46</v>
      </c>
    </row>
    <row r="2213" spans="1:15">
      <c r="A2213" s="48">
        <v>31009271</v>
      </c>
      <c r="B2213" s="48" t="s">
        <v>2236</v>
      </c>
      <c r="C2213" s="49">
        <v>1</v>
      </c>
      <c r="D2213" s="50" t="s">
        <v>333</v>
      </c>
      <c r="E2213" s="51"/>
      <c r="F2213" s="52">
        <v>1</v>
      </c>
      <c r="G2213" s="52">
        <v>3</v>
      </c>
      <c r="H2213" s="52"/>
      <c r="I2213" s="52"/>
      <c r="J2213" s="52"/>
      <c r="K2213" s="53">
        <f t="shared" si="308"/>
        <v>417.82</v>
      </c>
      <c r="L2213" s="53">
        <f t="shared" si="309"/>
        <v>417.82</v>
      </c>
      <c r="M2213" s="53">
        <f>IF(E2213&gt;0,ROUND(E2213*UCO!$A$14,2),0)</f>
        <v>0</v>
      </c>
      <c r="N2213" s="53">
        <f>IF(I2213&gt;0,ROUND(I2213*Filme!$B$3,2),0)</f>
        <v>0</v>
      </c>
      <c r="O2213" s="53">
        <f t="shared" si="310"/>
        <v>417.82</v>
      </c>
    </row>
    <row r="2214" spans="1:15">
      <c r="A2214" s="48">
        <v>31009280</v>
      </c>
      <c r="B2214" s="48" t="s">
        <v>2237</v>
      </c>
      <c r="C2214" s="49">
        <v>1</v>
      </c>
      <c r="D2214" s="50" t="s">
        <v>382</v>
      </c>
      <c r="E2214" s="51"/>
      <c r="F2214" s="52">
        <v>1</v>
      </c>
      <c r="G2214" s="52">
        <v>2</v>
      </c>
      <c r="H2214" s="52"/>
      <c r="I2214" s="52"/>
      <c r="J2214" s="52"/>
      <c r="K2214" s="53">
        <f t="shared" si="308"/>
        <v>766.81</v>
      </c>
      <c r="L2214" s="53">
        <f t="shared" si="309"/>
        <v>766.81</v>
      </c>
      <c r="M2214" s="53">
        <f>IF(E2214&gt;0,ROUND(E2214*UCO!$A$14,2),0)</f>
        <v>0</v>
      </c>
      <c r="N2214" s="53">
        <f>IF(I2214&gt;0,ROUND(I2214*Filme!$B$3,2),0)</f>
        <v>0</v>
      </c>
      <c r="O2214" s="53">
        <f t="shared" si="310"/>
        <v>766.81</v>
      </c>
    </row>
    <row r="2215" spans="1:15">
      <c r="A2215" s="48">
        <v>31009298</v>
      </c>
      <c r="B2215" s="48" t="s">
        <v>2238</v>
      </c>
      <c r="C2215" s="49">
        <v>1</v>
      </c>
      <c r="D2215" s="50" t="s">
        <v>333</v>
      </c>
      <c r="E2215" s="51"/>
      <c r="F2215" s="52">
        <v>1</v>
      </c>
      <c r="G2215" s="52">
        <v>3</v>
      </c>
      <c r="H2215" s="52"/>
      <c r="I2215" s="52"/>
      <c r="J2215" s="52"/>
      <c r="K2215" s="53">
        <f t="shared" si="308"/>
        <v>417.82</v>
      </c>
      <c r="L2215" s="53">
        <f t="shared" si="309"/>
        <v>417.82</v>
      </c>
      <c r="M2215" s="53">
        <f>IF(E2215&gt;0,ROUND(E2215*UCO!$A$14,2),0)</f>
        <v>0</v>
      </c>
      <c r="N2215" s="53">
        <f>IF(I2215&gt;0,ROUND(I2215*Filme!$B$3,2),0)</f>
        <v>0</v>
      </c>
      <c r="O2215" s="53">
        <f t="shared" si="310"/>
        <v>417.82</v>
      </c>
    </row>
    <row r="2216" spans="1:15">
      <c r="A2216" s="48">
        <v>31009301</v>
      </c>
      <c r="B2216" s="48" t="s">
        <v>2239</v>
      </c>
      <c r="C2216" s="49">
        <v>1</v>
      </c>
      <c r="D2216" s="50" t="s">
        <v>257</v>
      </c>
      <c r="E2216" s="51"/>
      <c r="F2216" s="52">
        <v>1</v>
      </c>
      <c r="G2216" s="52">
        <v>4</v>
      </c>
      <c r="H2216" s="52"/>
      <c r="I2216" s="52"/>
      <c r="J2216" s="52"/>
      <c r="K2216" s="53">
        <f t="shared" si="308"/>
        <v>1635.2</v>
      </c>
      <c r="L2216" s="53">
        <f t="shared" si="309"/>
        <v>1635.2</v>
      </c>
      <c r="M2216" s="53">
        <f>IF(E2216&gt;0,ROUND(E2216*UCO!$A$14,2),0)</f>
        <v>0</v>
      </c>
      <c r="N2216" s="53">
        <f>IF(I2216&gt;0,ROUND(I2216*Filme!$B$3,2),0)</f>
        <v>0</v>
      </c>
      <c r="O2216" s="53">
        <f t="shared" si="310"/>
        <v>1635.2</v>
      </c>
    </row>
    <row r="2217" spans="1:15">
      <c r="A2217" s="48">
        <v>31009310</v>
      </c>
      <c r="B2217" s="48" t="s">
        <v>2240</v>
      </c>
      <c r="C2217" s="49">
        <v>1</v>
      </c>
      <c r="D2217" s="50" t="s">
        <v>339</v>
      </c>
      <c r="E2217" s="51">
        <v>44.61</v>
      </c>
      <c r="F2217" s="52">
        <v>2</v>
      </c>
      <c r="G2217" s="52">
        <v>5</v>
      </c>
      <c r="H2217" s="52"/>
      <c r="I2217" s="52"/>
      <c r="J2217" s="52"/>
      <c r="K2217" s="53">
        <f t="shared" si="308"/>
        <v>909.36</v>
      </c>
      <c r="L2217" s="53">
        <f t="shared" si="309"/>
        <v>909.36</v>
      </c>
      <c r="M2217" s="53">
        <f>IF(E2217&gt;0,ROUND(E2217*UCO!$A$29,2),0)</f>
        <v>841.34</v>
      </c>
      <c r="N2217" s="53">
        <f>IF(I2217&gt;0,ROUND(I2217*Filme!$B$3,2),0)</f>
        <v>0</v>
      </c>
      <c r="O2217" s="53">
        <f t="shared" si="310"/>
        <v>1750.7</v>
      </c>
    </row>
    <row r="2218" spans="1:15">
      <c r="A2218" s="48">
        <v>31009328</v>
      </c>
      <c r="B2218" s="48" t="s">
        <v>2241</v>
      </c>
      <c r="C2218" s="49">
        <v>1</v>
      </c>
      <c r="D2218" s="50" t="s">
        <v>259</v>
      </c>
      <c r="E2218" s="51">
        <v>36.5</v>
      </c>
      <c r="F2218" s="52">
        <v>1</v>
      </c>
      <c r="G2218" s="52">
        <v>5</v>
      </c>
      <c r="H2218" s="52"/>
      <c r="I2218" s="52"/>
      <c r="J2218" s="52"/>
      <c r="K2218" s="53">
        <f t="shared" si="308"/>
        <v>852.02</v>
      </c>
      <c r="L2218" s="53">
        <f t="shared" si="309"/>
        <v>852.02</v>
      </c>
      <c r="M2218" s="53">
        <f>IF(E2218&gt;0,ROUND(E2218*UCO!$A$29,2),0)</f>
        <v>688.39</v>
      </c>
      <c r="N2218" s="53">
        <f>IF(I2218&gt;0,ROUND(I2218*Filme!$B$3,2),0)</f>
        <v>0</v>
      </c>
      <c r="O2218" s="53">
        <f t="shared" si="310"/>
        <v>1540.41</v>
      </c>
    </row>
    <row r="2219" spans="1:15">
      <c r="A2219" s="48">
        <v>31009336</v>
      </c>
      <c r="B2219" s="48" t="s">
        <v>2242</v>
      </c>
      <c r="C2219" s="49">
        <v>1</v>
      </c>
      <c r="D2219" s="50" t="s">
        <v>596</v>
      </c>
      <c r="E2219" s="51">
        <v>24.33</v>
      </c>
      <c r="F2219" s="52">
        <v>1</v>
      </c>
      <c r="G2219" s="52">
        <v>5</v>
      </c>
      <c r="H2219" s="52"/>
      <c r="I2219" s="52"/>
      <c r="J2219" s="52"/>
      <c r="K2219" s="53">
        <f t="shared" si="308"/>
        <v>599.66</v>
      </c>
      <c r="L2219" s="53">
        <f t="shared" si="309"/>
        <v>599.66</v>
      </c>
      <c r="M2219" s="53">
        <f>IF(E2219&gt;0,ROUND(E2219*UCO!$A$29,2),0)</f>
        <v>458.86</v>
      </c>
      <c r="N2219" s="53">
        <f>IF(I2219&gt;0,ROUND(I2219*Filme!$B$3,2),0)</f>
        <v>0</v>
      </c>
      <c r="O2219" s="53">
        <f t="shared" si="310"/>
        <v>1058.52</v>
      </c>
    </row>
    <row r="2220" spans="1:15">
      <c r="A2220" s="48">
        <v>31009344</v>
      </c>
      <c r="B2220" s="48" t="s">
        <v>2243</v>
      </c>
      <c r="C2220" s="49">
        <v>1</v>
      </c>
      <c r="D2220" s="50" t="s">
        <v>259</v>
      </c>
      <c r="E2220" s="51">
        <v>30.41</v>
      </c>
      <c r="F2220" s="52">
        <v>1</v>
      </c>
      <c r="G2220" s="52">
        <v>5</v>
      </c>
      <c r="H2220" s="52"/>
      <c r="I2220" s="52"/>
      <c r="J2220" s="52"/>
      <c r="K2220" s="53">
        <f t="shared" si="308"/>
        <v>852.02</v>
      </c>
      <c r="L2220" s="53">
        <f t="shared" si="309"/>
        <v>852.02</v>
      </c>
      <c r="M2220" s="53">
        <f>IF(E2220&gt;0,ROUND(E2220*UCO!$A$29,2),0)</f>
        <v>573.53</v>
      </c>
      <c r="N2220" s="53">
        <f>IF(I2220&gt;0,ROUND(I2220*Filme!$B$3,2),0)</f>
        <v>0</v>
      </c>
      <c r="O2220" s="53">
        <f t="shared" si="310"/>
        <v>1425.55</v>
      </c>
    </row>
    <row r="2221" spans="1:15" ht="22.5">
      <c r="A2221" s="48">
        <v>31009352</v>
      </c>
      <c r="B2221" s="48" t="s">
        <v>2244</v>
      </c>
      <c r="C2221" s="49">
        <v>1</v>
      </c>
      <c r="D2221" s="50" t="s">
        <v>305</v>
      </c>
      <c r="E2221" s="51">
        <v>30.41</v>
      </c>
      <c r="F2221" s="52">
        <v>1</v>
      </c>
      <c r="G2221" s="52">
        <v>5</v>
      </c>
      <c r="H2221" s="52"/>
      <c r="I2221" s="52"/>
      <c r="J2221" s="52"/>
      <c r="K2221" s="53">
        <f t="shared" si="308"/>
        <v>802.86</v>
      </c>
      <c r="L2221" s="53">
        <f t="shared" si="309"/>
        <v>802.86</v>
      </c>
      <c r="M2221" s="53">
        <f>IF(E2221&gt;0,ROUND(E2221*UCO!$A$29,2),0)</f>
        <v>573.53</v>
      </c>
      <c r="N2221" s="53">
        <f>IF(I2221&gt;0,ROUND(I2221*Filme!$B$3,2),0)</f>
        <v>0</v>
      </c>
      <c r="O2221" s="53">
        <f t="shared" si="310"/>
        <v>1376.39</v>
      </c>
    </row>
    <row r="2222" spans="1:15">
      <c r="A2222" s="48">
        <v>31009360</v>
      </c>
      <c r="B2222" s="48" t="s">
        <v>2245</v>
      </c>
      <c r="C2222" s="49">
        <v>1</v>
      </c>
      <c r="D2222" s="50" t="s">
        <v>596</v>
      </c>
      <c r="E2222" s="51"/>
      <c r="F2222" s="52">
        <v>1</v>
      </c>
      <c r="G2222" s="52">
        <v>2</v>
      </c>
      <c r="H2222" s="52"/>
      <c r="I2222" s="52"/>
      <c r="J2222" s="52"/>
      <c r="K2222" s="53">
        <f t="shared" si="308"/>
        <v>599.66</v>
      </c>
      <c r="L2222" s="53">
        <f t="shared" si="309"/>
        <v>599.66</v>
      </c>
      <c r="M2222" s="53">
        <f>IF(E2222&gt;0,ROUND(E2222*UCO!$A$17,2),0)</f>
        <v>0</v>
      </c>
      <c r="N2222" s="53">
        <f>IF(I2222&gt;0,ROUND(I2222*Filme!$B$3,2),0)</f>
        <v>0</v>
      </c>
      <c r="O2222" s="53">
        <f t="shared" si="310"/>
        <v>599.66</v>
      </c>
    </row>
    <row r="2223" spans="1:15" ht="30.75" customHeight="1">
      <c r="A2223" s="131" t="s">
        <v>2246</v>
      </c>
      <c r="B2223" s="132"/>
      <c r="C2223" s="132"/>
      <c r="D2223" s="132"/>
      <c r="E2223" s="132"/>
      <c r="F2223" s="132"/>
      <c r="G2223" s="132"/>
      <c r="H2223" s="132"/>
      <c r="I2223" s="132"/>
      <c r="J2223" s="132"/>
      <c r="K2223" s="132"/>
      <c r="L2223" s="132"/>
      <c r="M2223" s="132"/>
      <c r="N2223" s="132"/>
      <c r="O2223" s="132"/>
    </row>
    <row r="2224" spans="1:15">
      <c r="A2224" s="48">
        <v>31101011</v>
      </c>
      <c r="B2224" s="48" t="s">
        <v>2247</v>
      </c>
      <c r="C2224" s="49">
        <v>1</v>
      </c>
      <c r="D2224" s="50" t="s">
        <v>333</v>
      </c>
      <c r="E2224" s="51"/>
      <c r="F2224" s="52">
        <v>1</v>
      </c>
      <c r="G2224" s="52">
        <v>3</v>
      </c>
      <c r="H2224" s="52"/>
      <c r="I2224" s="52"/>
      <c r="J2224" s="52"/>
      <c r="K2224" s="53">
        <f t="shared" ref="K2224:K2255" si="311">VLOOKUP(D2224,Porte2026Geral,24,FALSE)</f>
        <v>417.82</v>
      </c>
      <c r="L2224" s="53">
        <f t="shared" ref="L2224:L2255" si="312">ROUND(C2224*K2224,2)</f>
        <v>417.82</v>
      </c>
      <c r="M2224" s="53">
        <f>IF(E2224&gt;0,ROUND(E2224*UCO!$A$14,2),0)</f>
        <v>0</v>
      </c>
      <c r="N2224" s="53">
        <f>IF(I2224&gt;0,ROUND(I2224*Filme!$B$3,2),0)</f>
        <v>0</v>
      </c>
      <c r="O2224" s="53">
        <f t="shared" ref="O2224:O2279" si="313">ROUND(L2224+M2224+N2224,2)</f>
        <v>417.82</v>
      </c>
    </row>
    <row r="2225" spans="1:15">
      <c r="A2225" s="48">
        <v>31101020</v>
      </c>
      <c r="B2225" s="48" t="s">
        <v>2248</v>
      </c>
      <c r="C2225" s="49">
        <v>1</v>
      </c>
      <c r="D2225" s="50" t="s">
        <v>333</v>
      </c>
      <c r="E2225" s="51"/>
      <c r="F2225" s="52">
        <v>1</v>
      </c>
      <c r="G2225" s="52">
        <v>3</v>
      </c>
      <c r="H2225" s="52"/>
      <c r="I2225" s="52"/>
      <c r="J2225" s="52"/>
      <c r="K2225" s="53">
        <f t="shared" si="311"/>
        <v>417.82</v>
      </c>
      <c r="L2225" s="53">
        <f t="shared" si="312"/>
        <v>417.82</v>
      </c>
      <c r="M2225" s="53">
        <f>IF(E2225&gt;0,ROUND(E2225*UCO!$A$14,2),0)</f>
        <v>0</v>
      </c>
      <c r="N2225" s="53">
        <f>IF(I2225&gt;0,ROUND(I2225*Filme!$B$3,2),0)</f>
        <v>0</v>
      </c>
      <c r="O2225" s="53">
        <f t="shared" si="313"/>
        <v>417.82</v>
      </c>
    </row>
    <row r="2226" spans="1:15">
      <c r="A2226" s="48">
        <v>31101038</v>
      </c>
      <c r="B2226" s="48" t="s">
        <v>2249</v>
      </c>
      <c r="C2226" s="49">
        <v>1</v>
      </c>
      <c r="D2226" s="50" t="s">
        <v>446</v>
      </c>
      <c r="E2226" s="51"/>
      <c r="F2226" s="52">
        <v>2</v>
      </c>
      <c r="G2226" s="52">
        <v>6</v>
      </c>
      <c r="H2226" s="52"/>
      <c r="I2226" s="52"/>
      <c r="J2226" s="52"/>
      <c r="K2226" s="53">
        <f t="shared" si="311"/>
        <v>1171.51</v>
      </c>
      <c r="L2226" s="53">
        <f t="shared" si="312"/>
        <v>1171.51</v>
      </c>
      <c r="M2226" s="53">
        <f>IF(E2226&gt;0,ROUND(E2226*UCO!$A$14,2),0)</f>
        <v>0</v>
      </c>
      <c r="N2226" s="53">
        <f>IF(I2226&gt;0,ROUND(I2226*Filme!$B$3,2),0)</f>
        <v>0</v>
      </c>
      <c r="O2226" s="53">
        <f t="shared" si="313"/>
        <v>1171.51</v>
      </c>
    </row>
    <row r="2227" spans="1:15">
      <c r="A2227" s="48">
        <v>31101046</v>
      </c>
      <c r="B2227" s="48" t="s">
        <v>2250</v>
      </c>
      <c r="C2227" s="49">
        <v>1</v>
      </c>
      <c r="D2227" s="50" t="s">
        <v>339</v>
      </c>
      <c r="E2227" s="51"/>
      <c r="F2227" s="52">
        <v>2</v>
      </c>
      <c r="G2227" s="52">
        <v>5</v>
      </c>
      <c r="H2227" s="52"/>
      <c r="I2227" s="52"/>
      <c r="J2227" s="52"/>
      <c r="K2227" s="53">
        <f t="shared" si="311"/>
        <v>909.36</v>
      </c>
      <c r="L2227" s="53">
        <f t="shared" si="312"/>
        <v>909.36</v>
      </c>
      <c r="M2227" s="53">
        <f>IF(E2227&gt;0,ROUND(E2227*UCO!$A$14,2),0)</f>
        <v>0</v>
      </c>
      <c r="N2227" s="53">
        <f>IF(I2227&gt;0,ROUND(I2227*Filme!$B$3,2),0)</f>
        <v>0</v>
      </c>
      <c r="O2227" s="53">
        <f t="shared" si="313"/>
        <v>909.36</v>
      </c>
    </row>
    <row r="2228" spans="1:15">
      <c r="A2228" s="48">
        <v>31101054</v>
      </c>
      <c r="B2228" s="48" t="s">
        <v>2251</v>
      </c>
      <c r="C2228" s="49">
        <v>1</v>
      </c>
      <c r="D2228" s="50" t="s">
        <v>291</v>
      </c>
      <c r="E2228" s="51"/>
      <c r="F2228" s="52">
        <v>1</v>
      </c>
      <c r="G2228" s="52">
        <v>4</v>
      </c>
      <c r="H2228" s="52"/>
      <c r="I2228" s="52"/>
      <c r="J2228" s="52"/>
      <c r="K2228" s="53">
        <f t="shared" si="311"/>
        <v>709.46</v>
      </c>
      <c r="L2228" s="53">
        <f t="shared" si="312"/>
        <v>709.46</v>
      </c>
      <c r="M2228" s="53">
        <f>IF(E2228&gt;0,ROUND(E2228*UCO!$A$14,2),0)</f>
        <v>0</v>
      </c>
      <c r="N2228" s="53">
        <f>IF(I2228&gt;0,ROUND(I2228*Filme!$B$3,2),0)</f>
        <v>0</v>
      </c>
      <c r="O2228" s="53">
        <f t="shared" si="313"/>
        <v>709.46</v>
      </c>
    </row>
    <row r="2229" spans="1:15">
      <c r="A2229" s="48">
        <v>31101062</v>
      </c>
      <c r="B2229" s="48" t="s">
        <v>2252</v>
      </c>
      <c r="C2229" s="49">
        <v>1</v>
      </c>
      <c r="D2229" s="50" t="s">
        <v>1689</v>
      </c>
      <c r="E2229" s="51"/>
      <c r="F2229" s="52">
        <v>2</v>
      </c>
      <c r="G2229" s="52">
        <v>8</v>
      </c>
      <c r="H2229" s="52"/>
      <c r="I2229" s="52"/>
      <c r="J2229" s="52"/>
      <c r="K2229" s="53">
        <f t="shared" si="311"/>
        <v>3965.11</v>
      </c>
      <c r="L2229" s="53">
        <f t="shared" si="312"/>
        <v>3965.11</v>
      </c>
      <c r="M2229" s="53">
        <f>IF(E2229&gt;0,ROUND(E2229*UCO!$A$14,2),0)</f>
        <v>0</v>
      </c>
      <c r="N2229" s="53">
        <f>IF(I2229&gt;0,ROUND(I2229*Filme!$B$3,2),0)</f>
        <v>0</v>
      </c>
      <c r="O2229" s="53">
        <f t="shared" si="313"/>
        <v>3965.11</v>
      </c>
    </row>
    <row r="2230" spans="1:15">
      <c r="A2230" s="48">
        <v>31101070</v>
      </c>
      <c r="B2230" s="48" t="s">
        <v>2253</v>
      </c>
      <c r="C2230" s="49">
        <v>1</v>
      </c>
      <c r="D2230" s="50" t="s">
        <v>305</v>
      </c>
      <c r="E2230" s="51"/>
      <c r="F2230" s="52">
        <v>1</v>
      </c>
      <c r="G2230" s="52">
        <v>3</v>
      </c>
      <c r="H2230" s="52"/>
      <c r="I2230" s="52"/>
      <c r="J2230" s="52"/>
      <c r="K2230" s="53">
        <f t="shared" si="311"/>
        <v>802.86</v>
      </c>
      <c r="L2230" s="53">
        <f t="shared" si="312"/>
        <v>802.86</v>
      </c>
      <c r="M2230" s="53">
        <f>IF(E2230&gt;0,ROUND(E2230*UCO!$A$14,2),0)</f>
        <v>0</v>
      </c>
      <c r="N2230" s="53">
        <f>IF(I2230&gt;0,ROUND(I2230*Filme!$B$3,2),0)</f>
        <v>0</v>
      </c>
      <c r="O2230" s="53">
        <f t="shared" si="313"/>
        <v>802.86</v>
      </c>
    </row>
    <row r="2231" spans="1:15">
      <c r="A2231" s="48">
        <v>31101089</v>
      </c>
      <c r="B2231" s="48" t="s">
        <v>2254</v>
      </c>
      <c r="C2231" s="49">
        <v>1</v>
      </c>
      <c r="D2231" s="50" t="s">
        <v>245</v>
      </c>
      <c r="E2231" s="51"/>
      <c r="F2231" s="52"/>
      <c r="G2231" s="52">
        <v>1</v>
      </c>
      <c r="H2231" s="52"/>
      <c r="I2231" s="52"/>
      <c r="J2231" s="52"/>
      <c r="K2231" s="53">
        <f t="shared" si="311"/>
        <v>275.27999999999997</v>
      </c>
      <c r="L2231" s="53">
        <f t="shared" si="312"/>
        <v>275.27999999999997</v>
      </c>
      <c r="M2231" s="53">
        <f>IF(E2231&gt;0,ROUND(E2231*UCO!$A$14,2),0)</f>
        <v>0</v>
      </c>
      <c r="N2231" s="53">
        <f>IF(I2231&gt;0,ROUND(I2231*Filme!$B$3,2),0)</f>
        <v>0</v>
      </c>
      <c r="O2231" s="53">
        <f t="shared" si="313"/>
        <v>275.27999999999997</v>
      </c>
    </row>
    <row r="2232" spans="1:15">
      <c r="A2232" s="48">
        <v>31101097</v>
      </c>
      <c r="B2232" s="48" t="s">
        <v>2255</v>
      </c>
      <c r="C2232" s="49">
        <v>1</v>
      </c>
      <c r="D2232" s="50" t="s">
        <v>446</v>
      </c>
      <c r="E2232" s="51">
        <v>47.16</v>
      </c>
      <c r="F2232" s="52">
        <v>2</v>
      </c>
      <c r="G2232" s="52">
        <v>5</v>
      </c>
      <c r="H2232" s="52"/>
      <c r="I2232" s="52"/>
      <c r="J2232" s="52"/>
      <c r="K2232" s="53">
        <f t="shared" si="311"/>
        <v>1171.51</v>
      </c>
      <c r="L2232" s="53">
        <f t="shared" si="312"/>
        <v>1171.51</v>
      </c>
      <c r="M2232" s="53">
        <f>IF(E2232&gt;0,ROUND(E2232*UCO!$A$29,2),0)</f>
        <v>889.44</v>
      </c>
      <c r="N2232" s="53">
        <f>IF(I2232&gt;0,ROUND(I2232*Filme!$B$3,2),0)</f>
        <v>0</v>
      </c>
      <c r="O2232" s="53">
        <f t="shared" si="313"/>
        <v>2060.9499999999998</v>
      </c>
    </row>
    <row r="2233" spans="1:15">
      <c r="A2233" s="48">
        <v>31101100</v>
      </c>
      <c r="B2233" s="48" t="s">
        <v>2256</v>
      </c>
      <c r="C2233" s="49">
        <v>1</v>
      </c>
      <c r="D2233" s="50" t="s">
        <v>259</v>
      </c>
      <c r="E2233" s="51"/>
      <c r="F2233" s="52">
        <v>1</v>
      </c>
      <c r="G2233" s="52">
        <v>5</v>
      </c>
      <c r="H2233" s="52"/>
      <c r="I2233" s="52"/>
      <c r="J2233" s="52"/>
      <c r="K2233" s="53">
        <f t="shared" si="311"/>
        <v>852.02</v>
      </c>
      <c r="L2233" s="53">
        <f t="shared" si="312"/>
        <v>852.02</v>
      </c>
      <c r="M2233" s="53">
        <f>IF(E2233&gt;0,ROUND(E2233*UCO!$A$21,2),0)</f>
        <v>0</v>
      </c>
      <c r="N2233" s="53">
        <f>IF(I2233&gt;0,ROUND(I2233*Filme!$B$3,2),0)</f>
        <v>0</v>
      </c>
      <c r="O2233" s="53">
        <f t="shared" si="313"/>
        <v>852.02</v>
      </c>
    </row>
    <row r="2234" spans="1:15">
      <c r="A2234" s="48">
        <v>31101119</v>
      </c>
      <c r="B2234" s="48" t="s">
        <v>2257</v>
      </c>
      <c r="C2234" s="49">
        <v>1</v>
      </c>
      <c r="D2234" s="50" t="s">
        <v>74</v>
      </c>
      <c r="E2234" s="51"/>
      <c r="F2234" s="52">
        <v>2</v>
      </c>
      <c r="G2234" s="52">
        <v>3</v>
      </c>
      <c r="H2234" s="52"/>
      <c r="I2234" s="52"/>
      <c r="J2234" s="52"/>
      <c r="K2234" s="53">
        <f t="shared" si="311"/>
        <v>360.46</v>
      </c>
      <c r="L2234" s="53">
        <f t="shared" si="312"/>
        <v>360.46</v>
      </c>
      <c r="M2234" s="53">
        <f>IF(E2234&gt;0,ROUND(E2234*UCO!$A$21,2),0)</f>
        <v>0</v>
      </c>
      <c r="N2234" s="53">
        <f>IF(I2234&gt;0,ROUND(I2234*Filme!$B$3,2),0)</f>
        <v>0</v>
      </c>
      <c r="O2234" s="53">
        <f t="shared" si="313"/>
        <v>360.46</v>
      </c>
    </row>
    <row r="2235" spans="1:15">
      <c r="A2235" s="48">
        <v>31101127</v>
      </c>
      <c r="B2235" s="48" t="s">
        <v>2258</v>
      </c>
      <c r="C2235" s="49">
        <v>1</v>
      </c>
      <c r="D2235" s="50" t="s">
        <v>241</v>
      </c>
      <c r="E2235" s="51"/>
      <c r="F2235" s="52">
        <v>2</v>
      </c>
      <c r="G2235" s="52">
        <v>3</v>
      </c>
      <c r="H2235" s="52"/>
      <c r="I2235" s="52"/>
      <c r="J2235" s="52"/>
      <c r="K2235" s="53">
        <f t="shared" si="311"/>
        <v>542.33000000000004</v>
      </c>
      <c r="L2235" s="53">
        <f t="shared" si="312"/>
        <v>542.33000000000004</v>
      </c>
      <c r="M2235" s="53">
        <f>IF(E2235&gt;0,ROUND(E2235*UCO!$A$21,2),0)</f>
        <v>0</v>
      </c>
      <c r="N2235" s="53">
        <f>IF(I2235&gt;0,ROUND(I2235*Filme!$B$3,2),0)</f>
        <v>0</v>
      </c>
      <c r="O2235" s="53">
        <f t="shared" si="313"/>
        <v>542.33000000000004</v>
      </c>
    </row>
    <row r="2236" spans="1:15">
      <c r="A2236" s="48">
        <v>31101135</v>
      </c>
      <c r="B2236" s="48" t="s">
        <v>2259</v>
      </c>
      <c r="C2236" s="49">
        <v>1</v>
      </c>
      <c r="D2236" s="50" t="s">
        <v>305</v>
      </c>
      <c r="E2236" s="51"/>
      <c r="F2236" s="52">
        <v>1</v>
      </c>
      <c r="G2236" s="52">
        <v>3</v>
      </c>
      <c r="H2236" s="52"/>
      <c r="I2236" s="52"/>
      <c r="J2236" s="52"/>
      <c r="K2236" s="53">
        <f t="shared" si="311"/>
        <v>802.86</v>
      </c>
      <c r="L2236" s="53">
        <f t="shared" si="312"/>
        <v>802.86</v>
      </c>
      <c r="M2236" s="53">
        <f>IF(E2236&gt;0,ROUND(E2236*UCO!$A$21,2),0)</f>
        <v>0</v>
      </c>
      <c r="N2236" s="53">
        <f>IF(I2236&gt;0,ROUND(I2236*Filme!$B$3,2),0)</f>
        <v>0</v>
      </c>
      <c r="O2236" s="53">
        <f t="shared" si="313"/>
        <v>802.86</v>
      </c>
    </row>
    <row r="2237" spans="1:15">
      <c r="A2237" s="48">
        <v>31101151</v>
      </c>
      <c r="B2237" s="48" t="s">
        <v>2260</v>
      </c>
      <c r="C2237" s="49">
        <v>1</v>
      </c>
      <c r="D2237" s="50" t="s">
        <v>469</v>
      </c>
      <c r="E2237" s="51"/>
      <c r="F2237" s="52">
        <v>2</v>
      </c>
      <c r="G2237" s="52">
        <v>5</v>
      </c>
      <c r="H2237" s="52"/>
      <c r="I2237" s="52"/>
      <c r="J2237" s="52"/>
      <c r="K2237" s="53">
        <f t="shared" si="311"/>
        <v>1491.02</v>
      </c>
      <c r="L2237" s="53">
        <f t="shared" si="312"/>
        <v>1491.02</v>
      </c>
      <c r="M2237" s="53">
        <f>IF(E2237&gt;0,ROUND(E2237*UCO!$A$21,2),0)</f>
        <v>0</v>
      </c>
      <c r="N2237" s="53">
        <f>IF(I2237&gt;0,ROUND(I2237*Filme!$B$3,2),0)</f>
        <v>0</v>
      </c>
      <c r="O2237" s="53">
        <f t="shared" si="313"/>
        <v>1491.02</v>
      </c>
    </row>
    <row r="2238" spans="1:15">
      <c r="A2238" s="48">
        <v>31101160</v>
      </c>
      <c r="B2238" s="48" t="s">
        <v>2261</v>
      </c>
      <c r="C2238" s="49">
        <v>1</v>
      </c>
      <c r="D2238" s="50" t="s">
        <v>469</v>
      </c>
      <c r="E2238" s="51"/>
      <c r="F2238" s="52">
        <v>2</v>
      </c>
      <c r="G2238" s="52">
        <v>4</v>
      </c>
      <c r="H2238" s="52"/>
      <c r="I2238" s="52"/>
      <c r="J2238" s="52"/>
      <c r="K2238" s="53">
        <f t="shared" si="311"/>
        <v>1491.02</v>
      </c>
      <c r="L2238" s="53">
        <f t="shared" si="312"/>
        <v>1491.02</v>
      </c>
      <c r="M2238" s="53">
        <f>IF(E2238&gt;0,ROUND(E2238*UCO!$A$21,2),0)</f>
        <v>0</v>
      </c>
      <c r="N2238" s="53">
        <f>IF(I2238&gt;0,ROUND(I2238*Filme!$B$3,2),0)</f>
        <v>0</v>
      </c>
      <c r="O2238" s="53">
        <f t="shared" si="313"/>
        <v>1491.02</v>
      </c>
    </row>
    <row r="2239" spans="1:15">
      <c r="A2239" s="48">
        <v>31101178</v>
      </c>
      <c r="B2239" s="48" t="s">
        <v>2262</v>
      </c>
      <c r="C2239" s="49">
        <v>1</v>
      </c>
      <c r="D2239" s="50" t="s">
        <v>269</v>
      </c>
      <c r="E2239" s="51"/>
      <c r="F2239" s="52">
        <v>2</v>
      </c>
      <c r="G2239" s="52">
        <v>6</v>
      </c>
      <c r="H2239" s="52"/>
      <c r="I2239" s="52"/>
      <c r="J2239" s="52"/>
      <c r="K2239" s="53">
        <f t="shared" si="311"/>
        <v>3645.61</v>
      </c>
      <c r="L2239" s="53">
        <f t="shared" si="312"/>
        <v>3645.61</v>
      </c>
      <c r="M2239" s="53">
        <f>IF(E2239&gt;0,ROUND(E2239*UCO!$A$21,2),0)</f>
        <v>0</v>
      </c>
      <c r="N2239" s="53">
        <f>IF(I2239&gt;0,ROUND(I2239*Filme!$B$3,2),0)</f>
        <v>0</v>
      </c>
      <c r="O2239" s="53">
        <f t="shared" si="313"/>
        <v>3645.61</v>
      </c>
    </row>
    <row r="2240" spans="1:15">
      <c r="A2240" s="48">
        <v>31101186</v>
      </c>
      <c r="B2240" s="48" t="s">
        <v>2263</v>
      </c>
      <c r="C2240" s="49">
        <v>1</v>
      </c>
      <c r="D2240" s="50" t="s">
        <v>257</v>
      </c>
      <c r="E2240" s="51"/>
      <c r="F2240" s="52">
        <v>2</v>
      </c>
      <c r="G2240" s="52">
        <v>5</v>
      </c>
      <c r="H2240" s="52"/>
      <c r="I2240" s="52"/>
      <c r="J2240" s="52"/>
      <c r="K2240" s="53">
        <f t="shared" si="311"/>
        <v>1635.2</v>
      </c>
      <c r="L2240" s="53">
        <f t="shared" si="312"/>
        <v>1635.2</v>
      </c>
      <c r="M2240" s="53">
        <f>IF(E2240&gt;0,ROUND(E2240*UCO!$A$21,2),0)</f>
        <v>0</v>
      </c>
      <c r="N2240" s="53">
        <f>IF(I2240&gt;0,ROUND(I2240*Filme!$B$3,2),0)</f>
        <v>0</v>
      </c>
      <c r="O2240" s="53">
        <f t="shared" si="313"/>
        <v>1635.2</v>
      </c>
    </row>
    <row r="2241" spans="1:15">
      <c r="A2241" s="48">
        <v>31101194</v>
      </c>
      <c r="B2241" s="48" t="s">
        <v>2264</v>
      </c>
      <c r="C2241" s="49">
        <v>1</v>
      </c>
      <c r="D2241" s="50" t="s">
        <v>433</v>
      </c>
      <c r="E2241" s="51"/>
      <c r="F2241" s="52">
        <v>2</v>
      </c>
      <c r="G2241" s="52">
        <v>5</v>
      </c>
      <c r="H2241" s="52"/>
      <c r="I2241" s="52"/>
      <c r="J2241" s="52"/>
      <c r="K2241" s="53">
        <f t="shared" si="311"/>
        <v>1269.81</v>
      </c>
      <c r="L2241" s="53">
        <f t="shared" si="312"/>
        <v>1269.81</v>
      </c>
      <c r="M2241" s="53">
        <f>IF(E2241&gt;0,ROUND(E2241*UCO!$A$21,2),0)</f>
        <v>0</v>
      </c>
      <c r="N2241" s="53">
        <f>IF(I2241&gt;0,ROUND(I2241*Filme!$B$3,2),0)</f>
        <v>0</v>
      </c>
      <c r="O2241" s="53">
        <f t="shared" si="313"/>
        <v>1269.81</v>
      </c>
    </row>
    <row r="2242" spans="1:15">
      <c r="A2242" s="48">
        <v>31101208</v>
      </c>
      <c r="B2242" s="48" t="s">
        <v>2265</v>
      </c>
      <c r="C2242" s="49">
        <v>1</v>
      </c>
      <c r="D2242" s="50" t="s">
        <v>486</v>
      </c>
      <c r="E2242" s="51"/>
      <c r="F2242" s="52">
        <v>2</v>
      </c>
      <c r="G2242" s="52">
        <v>5</v>
      </c>
      <c r="H2242" s="52"/>
      <c r="I2242" s="52"/>
      <c r="J2242" s="52"/>
      <c r="K2242" s="53">
        <f t="shared" si="311"/>
        <v>1409.1</v>
      </c>
      <c r="L2242" s="53">
        <f t="shared" si="312"/>
        <v>1409.1</v>
      </c>
      <c r="M2242" s="53">
        <f>IF(E2242&gt;0,ROUND(E2242*UCO!$A$21,2),0)</f>
        <v>0</v>
      </c>
      <c r="N2242" s="53">
        <f>IF(I2242&gt;0,ROUND(I2242*Filme!$B$3,2),0)</f>
        <v>0</v>
      </c>
      <c r="O2242" s="53">
        <f t="shared" si="313"/>
        <v>1409.1</v>
      </c>
    </row>
    <row r="2243" spans="1:15">
      <c r="A2243" s="48">
        <v>31101216</v>
      </c>
      <c r="B2243" s="48" t="s">
        <v>2266</v>
      </c>
      <c r="C2243" s="49">
        <v>1</v>
      </c>
      <c r="D2243" s="50" t="s">
        <v>469</v>
      </c>
      <c r="E2243" s="51"/>
      <c r="F2243" s="52">
        <v>2</v>
      </c>
      <c r="G2243" s="52">
        <v>6</v>
      </c>
      <c r="H2243" s="52"/>
      <c r="I2243" s="52"/>
      <c r="J2243" s="52"/>
      <c r="K2243" s="53">
        <f t="shared" si="311"/>
        <v>1491.02</v>
      </c>
      <c r="L2243" s="53">
        <f t="shared" si="312"/>
        <v>1491.02</v>
      </c>
      <c r="M2243" s="53">
        <f>IF(E2243&gt;0,ROUND(E2243*UCO!$A$21,2),0)</f>
        <v>0</v>
      </c>
      <c r="N2243" s="53">
        <f>IF(I2243&gt;0,ROUND(I2243*Filme!$B$3,2),0)</f>
        <v>0</v>
      </c>
      <c r="O2243" s="53">
        <f t="shared" si="313"/>
        <v>1491.02</v>
      </c>
    </row>
    <row r="2244" spans="1:15">
      <c r="A2244" s="48">
        <v>31101224</v>
      </c>
      <c r="B2244" s="48" t="s">
        <v>2267</v>
      </c>
      <c r="C2244" s="49">
        <v>1</v>
      </c>
      <c r="D2244" s="50" t="s">
        <v>446</v>
      </c>
      <c r="E2244" s="51">
        <v>50.31</v>
      </c>
      <c r="F2244" s="52">
        <v>2</v>
      </c>
      <c r="G2244" s="52">
        <v>5</v>
      </c>
      <c r="H2244" s="52"/>
      <c r="I2244" s="52"/>
      <c r="J2244" s="52"/>
      <c r="K2244" s="53">
        <f t="shared" si="311"/>
        <v>1171.51</v>
      </c>
      <c r="L2244" s="53">
        <f t="shared" si="312"/>
        <v>1171.51</v>
      </c>
      <c r="M2244" s="53">
        <f>IF(E2244&gt;0,ROUND(E2244*UCO!$A$29,2),0)</f>
        <v>948.85</v>
      </c>
      <c r="N2244" s="53">
        <f>IF(I2244&gt;0,ROUND(I2244*Filme!$B$3,2),0)</f>
        <v>0</v>
      </c>
      <c r="O2244" s="53">
        <f t="shared" si="313"/>
        <v>2120.36</v>
      </c>
    </row>
    <row r="2245" spans="1:15">
      <c r="A2245" s="48">
        <v>31101232</v>
      </c>
      <c r="B2245" s="48" t="s">
        <v>2268</v>
      </c>
      <c r="C2245" s="49">
        <v>1</v>
      </c>
      <c r="D2245" s="50" t="s">
        <v>335</v>
      </c>
      <c r="E2245" s="51"/>
      <c r="F2245" s="52">
        <v>2</v>
      </c>
      <c r="G2245" s="52">
        <v>4</v>
      </c>
      <c r="H2245" s="52"/>
      <c r="I2245" s="52"/>
      <c r="J2245" s="52"/>
      <c r="K2245" s="53">
        <f t="shared" si="311"/>
        <v>991.29</v>
      </c>
      <c r="L2245" s="53">
        <f t="shared" si="312"/>
        <v>991.29</v>
      </c>
      <c r="M2245" s="53">
        <f>IF(E2245&gt;0,ROUND(E2245*UCO!$A$29,2),0)</f>
        <v>0</v>
      </c>
      <c r="N2245" s="53">
        <f>IF(I2245&gt;0,ROUND(I2245*Filme!$B$3,2),0)</f>
        <v>0</v>
      </c>
      <c r="O2245" s="53">
        <f t="shared" si="313"/>
        <v>991.29</v>
      </c>
    </row>
    <row r="2246" spans="1:15">
      <c r="A2246" s="48">
        <v>31101240</v>
      </c>
      <c r="B2246" s="48" t="s">
        <v>2269</v>
      </c>
      <c r="C2246" s="49">
        <v>1</v>
      </c>
      <c r="D2246" s="50" t="s">
        <v>382</v>
      </c>
      <c r="E2246" s="51">
        <v>54.94</v>
      </c>
      <c r="F2246" s="52"/>
      <c r="G2246" s="52">
        <v>4</v>
      </c>
      <c r="H2246" s="52"/>
      <c r="I2246" s="52"/>
      <c r="J2246" s="52"/>
      <c r="K2246" s="53">
        <f t="shared" si="311"/>
        <v>766.81</v>
      </c>
      <c r="L2246" s="53">
        <f t="shared" si="312"/>
        <v>766.81</v>
      </c>
      <c r="M2246" s="53">
        <f>IF(E2246&gt;0,ROUND(E2246*UCO!$A$29,2),0)</f>
        <v>1036.17</v>
      </c>
      <c r="N2246" s="53">
        <f>IF(I2246&gt;0,ROUND(I2246*Filme!$B$3,2),0)</f>
        <v>0</v>
      </c>
      <c r="O2246" s="53">
        <f t="shared" si="313"/>
        <v>1802.98</v>
      </c>
    </row>
    <row r="2247" spans="1:15">
      <c r="A2247" s="48">
        <v>31101259</v>
      </c>
      <c r="B2247" s="48" t="s">
        <v>2270</v>
      </c>
      <c r="C2247" s="49">
        <v>1</v>
      </c>
      <c r="D2247" s="50" t="s">
        <v>72</v>
      </c>
      <c r="E2247" s="51">
        <v>54.94</v>
      </c>
      <c r="F2247" s="52"/>
      <c r="G2247" s="52">
        <v>4</v>
      </c>
      <c r="H2247" s="52"/>
      <c r="I2247" s="52"/>
      <c r="J2247" s="52"/>
      <c r="K2247" s="53">
        <f t="shared" si="311"/>
        <v>309.68</v>
      </c>
      <c r="L2247" s="53">
        <f t="shared" si="312"/>
        <v>309.68</v>
      </c>
      <c r="M2247" s="53">
        <f>IF(E2247&gt;0,ROUND(E2247*UCO!$A$29,2),0)</f>
        <v>1036.17</v>
      </c>
      <c r="N2247" s="53">
        <f>IF(I2247&gt;0,ROUND(I2247*Filme!$B$3,2),0)</f>
        <v>0</v>
      </c>
      <c r="O2247" s="53">
        <f t="shared" si="313"/>
        <v>1345.85</v>
      </c>
    </row>
    <row r="2248" spans="1:15">
      <c r="A2248" s="48">
        <v>31101275</v>
      </c>
      <c r="B2248" s="48" t="s">
        <v>2271</v>
      </c>
      <c r="C2248" s="49">
        <v>1</v>
      </c>
      <c r="D2248" s="50" t="s">
        <v>486</v>
      </c>
      <c r="E2248" s="51">
        <v>81.34</v>
      </c>
      <c r="F2248" s="52">
        <v>2</v>
      </c>
      <c r="G2248" s="52">
        <v>6</v>
      </c>
      <c r="H2248" s="52"/>
      <c r="I2248" s="52"/>
      <c r="J2248" s="52"/>
      <c r="K2248" s="53">
        <f t="shared" si="311"/>
        <v>1409.1</v>
      </c>
      <c r="L2248" s="53">
        <f t="shared" si="312"/>
        <v>1409.1</v>
      </c>
      <c r="M2248" s="53">
        <f>IF(E2248&gt;0,ROUND(E2248*UCO!$A$29,2),0)</f>
        <v>1534.07</v>
      </c>
      <c r="N2248" s="53">
        <f>IF(I2248&gt;0,ROUND(I2248*Filme!$B$3,2),0)</f>
        <v>0</v>
      </c>
      <c r="O2248" s="53">
        <f t="shared" si="313"/>
        <v>2943.17</v>
      </c>
    </row>
    <row r="2249" spans="1:15">
      <c r="A2249" s="48">
        <v>31101283</v>
      </c>
      <c r="B2249" s="48" t="s">
        <v>2272</v>
      </c>
      <c r="C2249" s="49">
        <v>1</v>
      </c>
      <c r="D2249" s="50" t="s">
        <v>305</v>
      </c>
      <c r="E2249" s="51"/>
      <c r="F2249" s="52">
        <v>1</v>
      </c>
      <c r="G2249" s="52">
        <v>3</v>
      </c>
      <c r="H2249" s="52"/>
      <c r="I2249" s="52"/>
      <c r="J2249" s="52"/>
      <c r="K2249" s="53">
        <f t="shared" si="311"/>
        <v>802.86</v>
      </c>
      <c r="L2249" s="53">
        <f t="shared" si="312"/>
        <v>802.86</v>
      </c>
      <c r="M2249" s="53">
        <f>IF(E2249&gt;0,ROUND(E2249*UCO!$A$29,2),0)</f>
        <v>0</v>
      </c>
      <c r="N2249" s="53">
        <f>IF(I2249&gt;0,ROUND(I2249*Filme!$B$3,2),0)</f>
        <v>0</v>
      </c>
      <c r="O2249" s="53">
        <f t="shared" si="313"/>
        <v>802.86</v>
      </c>
    </row>
    <row r="2250" spans="1:15">
      <c r="A2250" s="48">
        <v>31101291</v>
      </c>
      <c r="B2250" s="48" t="s">
        <v>2273</v>
      </c>
      <c r="C2250" s="49">
        <v>1</v>
      </c>
      <c r="D2250" s="50" t="s">
        <v>259</v>
      </c>
      <c r="E2250" s="51"/>
      <c r="F2250" s="52">
        <v>1</v>
      </c>
      <c r="G2250" s="52">
        <v>4</v>
      </c>
      <c r="H2250" s="52"/>
      <c r="I2250" s="52"/>
      <c r="J2250" s="52"/>
      <c r="K2250" s="53">
        <f t="shared" si="311"/>
        <v>852.02</v>
      </c>
      <c r="L2250" s="53">
        <f t="shared" si="312"/>
        <v>852.02</v>
      </c>
      <c r="M2250" s="53">
        <f>IF(E2250&gt;0,ROUND(E2250*UCO!$A$29,2),0)</f>
        <v>0</v>
      </c>
      <c r="N2250" s="53">
        <f>IF(I2250&gt;0,ROUND(I2250*Filme!$B$3,2),0)</f>
        <v>0</v>
      </c>
      <c r="O2250" s="53">
        <f t="shared" si="313"/>
        <v>852.02</v>
      </c>
    </row>
    <row r="2251" spans="1:15">
      <c r="A2251" s="48">
        <v>31101305</v>
      </c>
      <c r="B2251" s="48" t="s">
        <v>2274</v>
      </c>
      <c r="C2251" s="49">
        <v>1</v>
      </c>
      <c r="D2251" s="50" t="s">
        <v>259</v>
      </c>
      <c r="E2251" s="51"/>
      <c r="F2251" s="52">
        <v>1</v>
      </c>
      <c r="G2251" s="52">
        <v>3</v>
      </c>
      <c r="H2251" s="52"/>
      <c r="I2251" s="52"/>
      <c r="J2251" s="52"/>
      <c r="K2251" s="53">
        <f t="shared" si="311"/>
        <v>852.02</v>
      </c>
      <c r="L2251" s="53">
        <f t="shared" si="312"/>
        <v>852.02</v>
      </c>
      <c r="M2251" s="53">
        <f>IF(E2251&gt;0,ROUND(E2251*UCO!$A$29,2),0)</f>
        <v>0</v>
      </c>
      <c r="N2251" s="53">
        <f>IF(I2251&gt;0,ROUND(I2251*Filme!$B$3,2),0)</f>
        <v>0</v>
      </c>
      <c r="O2251" s="53">
        <f t="shared" si="313"/>
        <v>852.02</v>
      </c>
    </row>
    <row r="2252" spans="1:15">
      <c r="A2252" s="48">
        <v>31101313</v>
      </c>
      <c r="B2252" s="48" t="s">
        <v>2275</v>
      </c>
      <c r="C2252" s="49">
        <v>1</v>
      </c>
      <c r="D2252" s="50" t="s">
        <v>305</v>
      </c>
      <c r="E2252" s="51">
        <v>37.729999999999997</v>
      </c>
      <c r="F2252" s="52">
        <v>1</v>
      </c>
      <c r="G2252" s="52">
        <v>3</v>
      </c>
      <c r="H2252" s="52"/>
      <c r="I2252" s="52"/>
      <c r="J2252" s="52"/>
      <c r="K2252" s="53">
        <f t="shared" si="311"/>
        <v>802.86</v>
      </c>
      <c r="L2252" s="53">
        <f t="shared" si="312"/>
        <v>802.86</v>
      </c>
      <c r="M2252" s="53">
        <f>IF(E2252&gt;0,ROUND(E2252*UCO!$A$29,2),0)</f>
        <v>711.59</v>
      </c>
      <c r="N2252" s="53">
        <f>IF(I2252&gt;0,ROUND(I2252*Filme!$B$3,2),0)</f>
        <v>0</v>
      </c>
      <c r="O2252" s="53">
        <f t="shared" si="313"/>
        <v>1514.45</v>
      </c>
    </row>
    <row r="2253" spans="1:15">
      <c r="A2253" s="48">
        <v>31101321</v>
      </c>
      <c r="B2253" s="48" t="s">
        <v>2276</v>
      </c>
      <c r="C2253" s="49">
        <v>1</v>
      </c>
      <c r="D2253" s="50" t="s">
        <v>486</v>
      </c>
      <c r="E2253" s="51"/>
      <c r="F2253" s="52">
        <v>2</v>
      </c>
      <c r="G2253" s="52">
        <v>6</v>
      </c>
      <c r="H2253" s="52"/>
      <c r="I2253" s="52"/>
      <c r="J2253" s="52"/>
      <c r="K2253" s="53">
        <f t="shared" si="311"/>
        <v>1409.1</v>
      </c>
      <c r="L2253" s="53">
        <f t="shared" si="312"/>
        <v>1409.1</v>
      </c>
      <c r="M2253" s="53">
        <f>IF(E2253&gt;0,ROUND(E2253*UCO!$A$21,2),0)</f>
        <v>0</v>
      </c>
      <c r="N2253" s="53">
        <f>IF(I2253&gt;0,ROUND(I2253*Filme!$B$3,2),0)</f>
        <v>0</v>
      </c>
      <c r="O2253" s="53">
        <f t="shared" si="313"/>
        <v>1409.1</v>
      </c>
    </row>
    <row r="2254" spans="1:15">
      <c r="A2254" s="48">
        <v>31101330</v>
      </c>
      <c r="B2254" s="48" t="s">
        <v>2277</v>
      </c>
      <c r="C2254" s="49">
        <v>1</v>
      </c>
      <c r="D2254" s="50" t="s">
        <v>339</v>
      </c>
      <c r="E2254" s="51"/>
      <c r="F2254" s="52">
        <v>2</v>
      </c>
      <c r="G2254" s="52">
        <v>5</v>
      </c>
      <c r="H2254" s="52"/>
      <c r="I2254" s="52"/>
      <c r="J2254" s="52"/>
      <c r="K2254" s="53">
        <f t="shared" si="311"/>
        <v>909.36</v>
      </c>
      <c r="L2254" s="53">
        <f t="shared" si="312"/>
        <v>909.36</v>
      </c>
      <c r="M2254" s="53">
        <f>IF(E2254&gt;0,ROUND(E2254*UCO!$A$21,2),0)</f>
        <v>0</v>
      </c>
      <c r="N2254" s="53">
        <f>IF(I2254&gt;0,ROUND(I2254*Filme!$B$3,2),0)</f>
        <v>0</v>
      </c>
      <c r="O2254" s="53">
        <f t="shared" si="313"/>
        <v>909.36</v>
      </c>
    </row>
    <row r="2255" spans="1:15">
      <c r="A2255" s="48">
        <v>31101348</v>
      </c>
      <c r="B2255" s="48" t="s">
        <v>2278</v>
      </c>
      <c r="C2255" s="49">
        <v>1</v>
      </c>
      <c r="D2255" s="50" t="s">
        <v>339</v>
      </c>
      <c r="E2255" s="51"/>
      <c r="F2255" s="52">
        <v>2</v>
      </c>
      <c r="G2255" s="52">
        <v>4</v>
      </c>
      <c r="H2255" s="52"/>
      <c r="I2255" s="52"/>
      <c r="J2255" s="52"/>
      <c r="K2255" s="53">
        <f t="shared" si="311"/>
        <v>909.36</v>
      </c>
      <c r="L2255" s="53">
        <f t="shared" si="312"/>
        <v>909.36</v>
      </c>
      <c r="M2255" s="53">
        <f>IF(E2255&gt;0,ROUND(E2255*UCO!$A$21,2),0)</f>
        <v>0</v>
      </c>
      <c r="N2255" s="53">
        <f>IF(I2255&gt;0,ROUND(I2255*Filme!$B$3,2),0)</f>
        <v>0</v>
      </c>
      <c r="O2255" s="53">
        <f t="shared" si="313"/>
        <v>909.36</v>
      </c>
    </row>
    <row r="2256" spans="1:15">
      <c r="A2256" s="48">
        <v>31101356</v>
      </c>
      <c r="B2256" s="48" t="s">
        <v>2279</v>
      </c>
      <c r="C2256" s="49">
        <v>1</v>
      </c>
      <c r="D2256" s="50" t="s">
        <v>382</v>
      </c>
      <c r="E2256" s="51"/>
      <c r="F2256" s="52">
        <v>2</v>
      </c>
      <c r="G2256" s="52">
        <v>3</v>
      </c>
      <c r="H2256" s="52"/>
      <c r="I2256" s="52"/>
      <c r="J2256" s="52"/>
      <c r="K2256" s="53">
        <f t="shared" ref="K2256:K2279" si="314">VLOOKUP(D2256,Porte2026Geral,24,FALSE)</f>
        <v>766.81</v>
      </c>
      <c r="L2256" s="53">
        <f t="shared" ref="L2256:L2279" si="315">ROUND(C2256*K2256,2)</f>
        <v>766.81</v>
      </c>
      <c r="M2256" s="53">
        <f>IF(E2256&gt;0,ROUND(E2256*UCO!$A$21,2),0)</f>
        <v>0</v>
      </c>
      <c r="N2256" s="53">
        <f>IF(I2256&gt;0,ROUND(I2256*Filme!$B$3,2),0)</f>
        <v>0</v>
      </c>
      <c r="O2256" s="53">
        <f t="shared" si="313"/>
        <v>766.81</v>
      </c>
    </row>
    <row r="2257" spans="1:15">
      <c r="A2257" s="48">
        <v>31101364</v>
      </c>
      <c r="B2257" s="48" t="s">
        <v>2280</v>
      </c>
      <c r="C2257" s="49">
        <v>1</v>
      </c>
      <c r="D2257" s="50" t="s">
        <v>331</v>
      </c>
      <c r="E2257" s="51"/>
      <c r="F2257" s="52">
        <v>2</v>
      </c>
      <c r="G2257" s="52">
        <v>5</v>
      </c>
      <c r="H2257" s="52"/>
      <c r="I2257" s="52"/>
      <c r="J2257" s="52"/>
      <c r="K2257" s="53">
        <f t="shared" si="314"/>
        <v>1091.25</v>
      </c>
      <c r="L2257" s="53">
        <f t="shared" si="315"/>
        <v>1091.25</v>
      </c>
      <c r="M2257" s="53">
        <f>IF(E2257&gt;0,ROUND(E2257*UCO!$A$21,2),0)</f>
        <v>0</v>
      </c>
      <c r="N2257" s="53">
        <f>IF(I2257&gt;0,ROUND(I2257*Filme!$B$3,2),0)</f>
        <v>0</v>
      </c>
      <c r="O2257" s="53">
        <f t="shared" si="313"/>
        <v>1091.25</v>
      </c>
    </row>
    <row r="2258" spans="1:15">
      <c r="A2258" s="48">
        <v>31101372</v>
      </c>
      <c r="B2258" s="48" t="s">
        <v>2281</v>
      </c>
      <c r="C2258" s="49">
        <v>1</v>
      </c>
      <c r="D2258" s="50" t="s">
        <v>74</v>
      </c>
      <c r="E2258" s="51"/>
      <c r="F2258" s="52">
        <v>2</v>
      </c>
      <c r="G2258" s="52">
        <v>3</v>
      </c>
      <c r="H2258" s="52"/>
      <c r="I2258" s="52"/>
      <c r="J2258" s="52"/>
      <c r="K2258" s="53">
        <f t="shared" si="314"/>
        <v>360.46</v>
      </c>
      <c r="L2258" s="53">
        <f t="shared" si="315"/>
        <v>360.46</v>
      </c>
      <c r="M2258" s="53">
        <f>IF(E2258&gt;0,ROUND(E2258*UCO!$A$21,2),0)</f>
        <v>0</v>
      </c>
      <c r="N2258" s="53">
        <f>IF(I2258&gt;0,ROUND(I2258*Filme!$B$3,2),0)</f>
        <v>0</v>
      </c>
      <c r="O2258" s="53">
        <f t="shared" si="313"/>
        <v>360.46</v>
      </c>
    </row>
    <row r="2259" spans="1:15">
      <c r="A2259" s="48">
        <v>31101380</v>
      </c>
      <c r="B2259" s="48" t="s">
        <v>2282</v>
      </c>
      <c r="C2259" s="49">
        <v>1</v>
      </c>
      <c r="D2259" s="50" t="s">
        <v>305</v>
      </c>
      <c r="E2259" s="51"/>
      <c r="F2259" s="52">
        <v>2</v>
      </c>
      <c r="G2259" s="52">
        <v>3</v>
      </c>
      <c r="H2259" s="52"/>
      <c r="I2259" s="52"/>
      <c r="J2259" s="52"/>
      <c r="K2259" s="53">
        <f t="shared" si="314"/>
        <v>802.86</v>
      </c>
      <c r="L2259" s="53">
        <f t="shared" si="315"/>
        <v>802.86</v>
      </c>
      <c r="M2259" s="53">
        <f>IF(E2259&gt;0,ROUND(E2259*UCO!$A$21,2),0)</f>
        <v>0</v>
      </c>
      <c r="N2259" s="53">
        <f>IF(I2259&gt;0,ROUND(I2259*Filme!$B$3,2),0)</f>
        <v>0</v>
      </c>
      <c r="O2259" s="53">
        <f t="shared" si="313"/>
        <v>802.86</v>
      </c>
    </row>
    <row r="2260" spans="1:15">
      <c r="A2260" s="48">
        <v>31101399</v>
      </c>
      <c r="B2260" s="48" t="s">
        <v>2283</v>
      </c>
      <c r="C2260" s="49">
        <v>1</v>
      </c>
      <c r="D2260" s="50" t="s">
        <v>102</v>
      </c>
      <c r="E2260" s="51"/>
      <c r="F2260" s="52"/>
      <c r="G2260" s="52">
        <v>2</v>
      </c>
      <c r="H2260" s="52"/>
      <c r="I2260" s="52"/>
      <c r="J2260" s="52"/>
      <c r="K2260" s="53">
        <f t="shared" si="314"/>
        <v>183.5</v>
      </c>
      <c r="L2260" s="53">
        <f t="shared" si="315"/>
        <v>183.5</v>
      </c>
      <c r="M2260" s="53">
        <f>IF(E2260&gt;0,ROUND(E2260*UCO!$A$21,2),0)</f>
        <v>0</v>
      </c>
      <c r="N2260" s="53">
        <f>IF(I2260&gt;0,ROUND(I2260*Filme!$B$3,2),0)</f>
        <v>0</v>
      </c>
      <c r="O2260" s="53">
        <f t="shared" si="313"/>
        <v>183.5</v>
      </c>
    </row>
    <row r="2261" spans="1:15">
      <c r="A2261" s="48">
        <v>31101402</v>
      </c>
      <c r="B2261" s="48" t="s">
        <v>2284</v>
      </c>
      <c r="C2261" s="49">
        <v>1</v>
      </c>
      <c r="D2261" s="50" t="s">
        <v>93</v>
      </c>
      <c r="E2261" s="51"/>
      <c r="F2261" s="52"/>
      <c r="G2261" s="52">
        <v>0</v>
      </c>
      <c r="H2261" s="52"/>
      <c r="I2261" s="52"/>
      <c r="J2261" s="52"/>
      <c r="K2261" s="53">
        <f t="shared" si="314"/>
        <v>250.68</v>
      </c>
      <c r="L2261" s="53">
        <f t="shared" si="315"/>
        <v>250.68</v>
      </c>
      <c r="M2261" s="53">
        <f>IF(E2261&gt;0,ROUND(E2261*UCO!$A$21,2),0)</f>
        <v>0</v>
      </c>
      <c r="N2261" s="53">
        <f>IF(I2261&gt;0,ROUND(I2261*Filme!$B$3,2),0)</f>
        <v>0</v>
      </c>
      <c r="O2261" s="53">
        <f t="shared" si="313"/>
        <v>250.68</v>
      </c>
    </row>
    <row r="2262" spans="1:15">
      <c r="A2262" s="48">
        <v>31101410</v>
      </c>
      <c r="B2262" s="48" t="s">
        <v>2285</v>
      </c>
      <c r="C2262" s="49">
        <v>1</v>
      </c>
      <c r="D2262" s="50" t="s">
        <v>364</v>
      </c>
      <c r="E2262" s="51"/>
      <c r="F2262" s="52">
        <v>2</v>
      </c>
      <c r="G2262" s="52">
        <v>6</v>
      </c>
      <c r="H2262" s="52"/>
      <c r="I2262" s="52"/>
      <c r="J2262" s="52"/>
      <c r="K2262" s="53">
        <f t="shared" si="314"/>
        <v>1794.15</v>
      </c>
      <c r="L2262" s="53">
        <f t="shared" si="315"/>
        <v>1794.15</v>
      </c>
      <c r="M2262" s="53">
        <f>IF(E2262&gt;0,ROUND(E2262*UCO!$A$21,2),0)</f>
        <v>0</v>
      </c>
      <c r="N2262" s="53">
        <f>IF(I2262&gt;0,ROUND(I2262*Filme!$B$3,2),0)</f>
        <v>0</v>
      </c>
      <c r="O2262" s="53">
        <f t="shared" si="313"/>
        <v>1794.15</v>
      </c>
    </row>
    <row r="2263" spans="1:15">
      <c r="A2263" s="48">
        <v>31101429</v>
      </c>
      <c r="B2263" s="48" t="s">
        <v>2286</v>
      </c>
      <c r="C2263" s="49">
        <v>1</v>
      </c>
      <c r="D2263" s="50" t="s">
        <v>305</v>
      </c>
      <c r="E2263" s="51"/>
      <c r="F2263" s="52">
        <v>2</v>
      </c>
      <c r="G2263" s="52">
        <v>4</v>
      </c>
      <c r="H2263" s="52"/>
      <c r="I2263" s="52"/>
      <c r="J2263" s="52"/>
      <c r="K2263" s="53">
        <f t="shared" si="314"/>
        <v>802.86</v>
      </c>
      <c r="L2263" s="53">
        <f t="shared" si="315"/>
        <v>802.86</v>
      </c>
      <c r="M2263" s="53">
        <f>IF(E2263&gt;0,ROUND(E2263*UCO!$A$21,2),0)</f>
        <v>0</v>
      </c>
      <c r="N2263" s="53">
        <f>IF(I2263&gt;0,ROUND(I2263*Filme!$B$3,2),0)</f>
        <v>0</v>
      </c>
      <c r="O2263" s="53">
        <f t="shared" si="313"/>
        <v>802.86</v>
      </c>
    </row>
    <row r="2264" spans="1:15">
      <c r="A2264" s="48">
        <v>31101437</v>
      </c>
      <c r="B2264" s="48" t="s">
        <v>2287</v>
      </c>
      <c r="C2264" s="49">
        <v>1</v>
      </c>
      <c r="D2264" s="50" t="s">
        <v>382</v>
      </c>
      <c r="E2264" s="51"/>
      <c r="F2264" s="52">
        <v>2</v>
      </c>
      <c r="G2264" s="52">
        <v>5</v>
      </c>
      <c r="H2264" s="52"/>
      <c r="I2264" s="52"/>
      <c r="J2264" s="52"/>
      <c r="K2264" s="53">
        <f t="shared" si="314"/>
        <v>766.81</v>
      </c>
      <c r="L2264" s="53">
        <f t="shared" si="315"/>
        <v>766.81</v>
      </c>
      <c r="M2264" s="53">
        <f>IF(E2264&gt;0,ROUND(E2264*UCO!$A$21,2),0)</f>
        <v>0</v>
      </c>
      <c r="N2264" s="53">
        <f>IF(I2264&gt;0,ROUND(I2264*Filme!$B$3,2),0)</f>
        <v>0</v>
      </c>
      <c r="O2264" s="53">
        <f t="shared" si="313"/>
        <v>766.81</v>
      </c>
    </row>
    <row r="2265" spans="1:15">
      <c r="A2265" s="48">
        <v>31101445</v>
      </c>
      <c r="B2265" s="48" t="s">
        <v>2288</v>
      </c>
      <c r="C2265" s="49">
        <v>1</v>
      </c>
      <c r="D2265" s="50" t="s">
        <v>335</v>
      </c>
      <c r="E2265" s="51"/>
      <c r="F2265" s="52">
        <v>2</v>
      </c>
      <c r="G2265" s="52">
        <v>4</v>
      </c>
      <c r="H2265" s="52"/>
      <c r="I2265" s="52"/>
      <c r="J2265" s="52"/>
      <c r="K2265" s="53">
        <f t="shared" si="314"/>
        <v>991.29</v>
      </c>
      <c r="L2265" s="53">
        <f t="shared" si="315"/>
        <v>991.29</v>
      </c>
      <c r="M2265" s="53">
        <f>IF(E2265&gt;0,ROUND(E2265*UCO!$A$21,2),0)</f>
        <v>0</v>
      </c>
      <c r="N2265" s="53">
        <f>IF(I2265&gt;0,ROUND(I2265*Filme!$B$3,2),0)</f>
        <v>0</v>
      </c>
      <c r="O2265" s="53">
        <f t="shared" si="313"/>
        <v>991.29</v>
      </c>
    </row>
    <row r="2266" spans="1:15">
      <c r="A2266" s="48">
        <v>31101453</v>
      </c>
      <c r="B2266" s="48" t="s">
        <v>2289</v>
      </c>
      <c r="C2266" s="49">
        <v>1</v>
      </c>
      <c r="D2266" s="50" t="s">
        <v>446</v>
      </c>
      <c r="E2266" s="51"/>
      <c r="F2266" s="52">
        <v>2</v>
      </c>
      <c r="G2266" s="52">
        <v>4</v>
      </c>
      <c r="H2266" s="52"/>
      <c r="I2266" s="52"/>
      <c r="J2266" s="52"/>
      <c r="K2266" s="53">
        <f t="shared" si="314"/>
        <v>1171.51</v>
      </c>
      <c r="L2266" s="53">
        <f t="shared" si="315"/>
        <v>1171.51</v>
      </c>
      <c r="M2266" s="53">
        <f>IF(E2266&gt;0,ROUND(E2266*UCO!$A$21,2),0)</f>
        <v>0</v>
      </c>
      <c r="N2266" s="53">
        <f>IF(I2266&gt;0,ROUND(I2266*Filme!$B$3,2),0)</f>
        <v>0</v>
      </c>
      <c r="O2266" s="53">
        <f t="shared" si="313"/>
        <v>1171.51</v>
      </c>
    </row>
    <row r="2267" spans="1:15">
      <c r="A2267" s="48">
        <v>31101461</v>
      </c>
      <c r="B2267" s="48" t="s">
        <v>2290</v>
      </c>
      <c r="C2267" s="49">
        <v>1</v>
      </c>
      <c r="D2267" s="50" t="s">
        <v>364</v>
      </c>
      <c r="E2267" s="51"/>
      <c r="F2267" s="52">
        <v>2</v>
      </c>
      <c r="G2267" s="52">
        <v>6</v>
      </c>
      <c r="H2267" s="52"/>
      <c r="I2267" s="52"/>
      <c r="J2267" s="52"/>
      <c r="K2267" s="53">
        <f t="shared" si="314"/>
        <v>1794.15</v>
      </c>
      <c r="L2267" s="53">
        <f t="shared" si="315"/>
        <v>1794.15</v>
      </c>
      <c r="M2267" s="53">
        <f>IF(E2267&gt;0,ROUND(E2267*UCO!$A$21,2),0)</f>
        <v>0</v>
      </c>
      <c r="N2267" s="53">
        <f>IF(I2267&gt;0,ROUND(I2267*Filme!$B$3,2),0)</f>
        <v>0</v>
      </c>
      <c r="O2267" s="53">
        <f t="shared" si="313"/>
        <v>1794.15</v>
      </c>
    </row>
    <row r="2268" spans="1:15">
      <c r="A2268" s="48">
        <v>31101470</v>
      </c>
      <c r="B2268" s="48" t="s">
        <v>2291</v>
      </c>
      <c r="C2268" s="49">
        <v>1</v>
      </c>
      <c r="D2268" s="50" t="s">
        <v>959</v>
      </c>
      <c r="E2268" s="51"/>
      <c r="F2268" s="52">
        <v>2</v>
      </c>
      <c r="G2268" s="52">
        <v>5</v>
      </c>
      <c r="H2268" s="52"/>
      <c r="I2268" s="52"/>
      <c r="J2268" s="52"/>
      <c r="K2268" s="53">
        <f t="shared" si="314"/>
        <v>1859.66</v>
      </c>
      <c r="L2268" s="53">
        <f t="shared" si="315"/>
        <v>1859.66</v>
      </c>
      <c r="M2268" s="53">
        <f>IF(E2268&gt;0,ROUND(E2268*UCO!$A$21,2),0)</f>
        <v>0</v>
      </c>
      <c r="N2268" s="53">
        <f>IF(I2268&gt;0,ROUND(I2268*Filme!$B$3,2),0)</f>
        <v>0</v>
      </c>
      <c r="O2268" s="53">
        <f t="shared" si="313"/>
        <v>1859.66</v>
      </c>
    </row>
    <row r="2269" spans="1:15">
      <c r="A2269" s="48">
        <v>31101488</v>
      </c>
      <c r="B2269" s="48" t="s">
        <v>2292</v>
      </c>
      <c r="C2269" s="49">
        <v>1</v>
      </c>
      <c r="D2269" s="50" t="s">
        <v>364</v>
      </c>
      <c r="E2269" s="51">
        <v>48.66</v>
      </c>
      <c r="F2269" s="52">
        <v>2</v>
      </c>
      <c r="G2269" s="52">
        <v>7</v>
      </c>
      <c r="H2269" s="52"/>
      <c r="I2269" s="52"/>
      <c r="J2269" s="52"/>
      <c r="K2269" s="53">
        <f t="shared" si="314"/>
        <v>1794.15</v>
      </c>
      <c r="L2269" s="53">
        <f t="shared" si="315"/>
        <v>1794.15</v>
      </c>
      <c r="M2269" s="53">
        <f>IF(E2269&gt;0,ROUND(E2269*UCO!$A$29,2),0)</f>
        <v>917.73</v>
      </c>
      <c r="N2269" s="53">
        <f>IF(I2269&gt;0,ROUND(I2269*Filme!$B$3,2),0)</f>
        <v>0</v>
      </c>
      <c r="O2269" s="53">
        <f t="shared" si="313"/>
        <v>2711.88</v>
      </c>
    </row>
    <row r="2270" spans="1:15">
      <c r="A2270" s="48">
        <v>31101496</v>
      </c>
      <c r="B2270" s="48" t="s">
        <v>2293</v>
      </c>
      <c r="C2270" s="49">
        <v>1</v>
      </c>
      <c r="D2270" s="50" t="s">
        <v>446</v>
      </c>
      <c r="E2270" s="51">
        <v>30.41</v>
      </c>
      <c r="F2270" s="52">
        <v>1</v>
      </c>
      <c r="G2270" s="52">
        <v>5</v>
      </c>
      <c r="H2270" s="52"/>
      <c r="I2270" s="52"/>
      <c r="J2270" s="52"/>
      <c r="K2270" s="53">
        <f t="shared" si="314"/>
        <v>1171.51</v>
      </c>
      <c r="L2270" s="53">
        <f t="shared" si="315"/>
        <v>1171.51</v>
      </c>
      <c r="M2270" s="53">
        <f>IF(E2270&gt;0,ROUND(E2270*UCO!$A$29,2),0)</f>
        <v>573.53</v>
      </c>
      <c r="N2270" s="53">
        <f>IF(I2270&gt;0,ROUND(I2270*Filme!$B$3,2),0)</f>
        <v>0</v>
      </c>
      <c r="O2270" s="53">
        <f t="shared" si="313"/>
        <v>1745.04</v>
      </c>
    </row>
    <row r="2271" spans="1:15">
      <c r="A2271" s="48">
        <v>31101500</v>
      </c>
      <c r="B2271" s="48" t="s">
        <v>2294</v>
      </c>
      <c r="C2271" s="49">
        <v>1</v>
      </c>
      <c r="D2271" s="50" t="s">
        <v>446</v>
      </c>
      <c r="E2271" s="51">
        <v>26.36</v>
      </c>
      <c r="F2271" s="52">
        <v>1</v>
      </c>
      <c r="G2271" s="52">
        <v>5</v>
      </c>
      <c r="H2271" s="52"/>
      <c r="I2271" s="52"/>
      <c r="J2271" s="52"/>
      <c r="K2271" s="53">
        <f t="shared" si="314"/>
        <v>1171.51</v>
      </c>
      <c r="L2271" s="53">
        <f t="shared" si="315"/>
        <v>1171.51</v>
      </c>
      <c r="M2271" s="53">
        <f>IF(E2271&gt;0,ROUND(E2271*UCO!$A$29,2),0)</f>
        <v>497.15</v>
      </c>
      <c r="N2271" s="53">
        <f>IF(I2271&gt;0,ROUND(I2271*Filme!$B$3,2),0)</f>
        <v>0</v>
      </c>
      <c r="O2271" s="53">
        <f t="shared" si="313"/>
        <v>1668.66</v>
      </c>
    </row>
    <row r="2272" spans="1:15">
      <c r="A2272" s="48">
        <v>31101518</v>
      </c>
      <c r="B2272" s="48" t="s">
        <v>2295</v>
      </c>
      <c r="C2272" s="49">
        <v>1</v>
      </c>
      <c r="D2272" s="50" t="s">
        <v>446</v>
      </c>
      <c r="E2272" s="51">
        <v>36.5</v>
      </c>
      <c r="F2272" s="52">
        <v>2</v>
      </c>
      <c r="G2272" s="52">
        <v>5</v>
      </c>
      <c r="H2272" s="52"/>
      <c r="I2272" s="52"/>
      <c r="J2272" s="52"/>
      <c r="K2272" s="53">
        <f t="shared" si="314"/>
        <v>1171.51</v>
      </c>
      <c r="L2272" s="53">
        <f t="shared" si="315"/>
        <v>1171.51</v>
      </c>
      <c r="M2272" s="53">
        <f>IF(E2272&gt;0,ROUND(E2272*UCO!$A$29,2),0)</f>
        <v>688.39</v>
      </c>
      <c r="N2272" s="53">
        <f>IF(I2272&gt;0,ROUND(I2272*Filme!$B$3,2),0)</f>
        <v>0</v>
      </c>
      <c r="O2272" s="53">
        <f t="shared" si="313"/>
        <v>1859.9</v>
      </c>
    </row>
    <row r="2273" spans="1:15">
      <c r="A2273" s="48">
        <v>31101526</v>
      </c>
      <c r="B2273" s="48" t="s">
        <v>2296</v>
      </c>
      <c r="C2273" s="49">
        <v>1</v>
      </c>
      <c r="D2273" s="50" t="s">
        <v>364</v>
      </c>
      <c r="E2273" s="51">
        <v>48.66</v>
      </c>
      <c r="F2273" s="52">
        <v>2</v>
      </c>
      <c r="G2273" s="52">
        <v>6</v>
      </c>
      <c r="H2273" s="52"/>
      <c r="I2273" s="52"/>
      <c r="J2273" s="52"/>
      <c r="K2273" s="53">
        <f t="shared" si="314"/>
        <v>1794.15</v>
      </c>
      <c r="L2273" s="53">
        <f t="shared" si="315"/>
        <v>1794.15</v>
      </c>
      <c r="M2273" s="53">
        <f>IF(E2273&gt;0,ROUND(E2273*UCO!$A$29,2),0)</f>
        <v>917.73</v>
      </c>
      <c r="N2273" s="53">
        <f>IF(I2273&gt;0,ROUND(I2273*Filme!$B$3,2),0)</f>
        <v>0</v>
      </c>
      <c r="O2273" s="53">
        <f t="shared" si="313"/>
        <v>2711.88</v>
      </c>
    </row>
    <row r="2274" spans="1:15">
      <c r="A2274" s="48">
        <v>31101534</v>
      </c>
      <c r="B2274" s="48" t="s">
        <v>2297</v>
      </c>
      <c r="C2274" s="49">
        <v>1</v>
      </c>
      <c r="D2274" s="50" t="s">
        <v>446</v>
      </c>
      <c r="E2274" s="51">
        <v>36.5</v>
      </c>
      <c r="F2274" s="52">
        <v>2</v>
      </c>
      <c r="G2274" s="52">
        <v>5</v>
      </c>
      <c r="H2274" s="52"/>
      <c r="I2274" s="52"/>
      <c r="J2274" s="52"/>
      <c r="K2274" s="53">
        <f t="shared" si="314"/>
        <v>1171.51</v>
      </c>
      <c r="L2274" s="53">
        <f t="shared" si="315"/>
        <v>1171.51</v>
      </c>
      <c r="M2274" s="53">
        <f>IF(E2274&gt;0,ROUND(E2274*UCO!$A$29,2),0)</f>
        <v>688.39</v>
      </c>
      <c r="N2274" s="53">
        <f>IF(I2274&gt;0,ROUND(I2274*Filme!$B$3,2),0)</f>
        <v>0</v>
      </c>
      <c r="O2274" s="53">
        <f t="shared" si="313"/>
        <v>1859.9</v>
      </c>
    </row>
    <row r="2275" spans="1:15">
      <c r="A2275" s="48">
        <v>31101542</v>
      </c>
      <c r="B2275" s="48" t="s">
        <v>2298</v>
      </c>
      <c r="C2275" s="49">
        <v>1</v>
      </c>
      <c r="D2275" s="50" t="s">
        <v>997</v>
      </c>
      <c r="E2275" s="51">
        <v>60.83</v>
      </c>
      <c r="F2275" s="52">
        <v>2</v>
      </c>
      <c r="G2275" s="52">
        <v>6</v>
      </c>
      <c r="H2275" s="52"/>
      <c r="I2275" s="52"/>
      <c r="J2275" s="52"/>
      <c r="K2275" s="53">
        <f t="shared" si="314"/>
        <v>2449.52</v>
      </c>
      <c r="L2275" s="53">
        <f t="shared" si="315"/>
        <v>2449.52</v>
      </c>
      <c r="M2275" s="53">
        <f>IF(E2275&gt;0,ROUND(E2275*UCO!$A$29,2),0)</f>
        <v>1147.25</v>
      </c>
      <c r="N2275" s="53">
        <f>IF(I2275&gt;0,ROUND(I2275*Filme!$B$3,2),0)</f>
        <v>0</v>
      </c>
      <c r="O2275" s="53">
        <f t="shared" si="313"/>
        <v>3596.77</v>
      </c>
    </row>
    <row r="2276" spans="1:15">
      <c r="A2276" s="48">
        <v>31101550</v>
      </c>
      <c r="B2276" s="48" t="s">
        <v>2299</v>
      </c>
      <c r="C2276" s="49">
        <v>1</v>
      </c>
      <c r="D2276" s="50" t="s">
        <v>997</v>
      </c>
      <c r="E2276" s="51">
        <v>52.72</v>
      </c>
      <c r="F2276" s="52">
        <v>2</v>
      </c>
      <c r="G2276" s="52">
        <v>6</v>
      </c>
      <c r="H2276" s="52"/>
      <c r="I2276" s="52"/>
      <c r="J2276" s="52"/>
      <c r="K2276" s="53">
        <f t="shared" si="314"/>
        <v>2449.52</v>
      </c>
      <c r="L2276" s="53">
        <f t="shared" si="315"/>
        <v>2449.52</v>
      </c>
      <c r="M2276" s="53">
        <f>IF(E2276&gt;0,ROUND(E2276*UCO!$A$29,2),0)</f>
        <v>994.3</v>
      </c>
      <c r="N2276" s="53">
        <f>IF(I2276&gt;0,ROUND(I2276*Filme!$B$3,2),0)</f>
        <v>0</v>
      </c>
      <c r="O2276" s="53">
        <f t="shared" si="313"/>
        <v>3443.82</v>
      </c>
    </row>
    <row r="2277" spans="1:15">
      <c r="A2277" s="48">
        <v>31101569</v>
      </c>
      <c r="B2277" s="48" t="s">
        <v>2300</v>
      </c>
      <c r="C2277" s="49">
        <v>1</v>
      </c>
      <c r="D2277" s="50" t="s">
        <v>997</v>
      </c>
      <c r="E2277" s="51">
        <v>56.77</v>
      </c>
      <c r="F2277" s="52">
        <v>2</v>
      </c>
      <c r="G2277" s="52">
        <v>5</v>
      </c>
      <c r="H2277" s="52"/>
      <c r="I2277" s="52"/>
      <c r="J2277" s="52"/>
      <c r="K2277" s="53">
        <f t="shared" si="314"/>
        <v>2449.52</v>
      </c>
      <c r="L2277" s="53">
        <f t="shared" si="315"/>
        <v>2449.52</v>
      </c>
      <c r="M2277" s="53">
        <f>IF(E2277&gt;0,ROUND(E2277*UCO!$A$29,2),0)</f>
        <v>1070.68</v>
      </c>
      <c r="N2277" s="53">
        <f>IF(I2277&gt;0,ROUND(I2277*Filme!$B$3,2),0)</f>
        <v>0</v>
      </c>
      <c r="O2277" s="53">
        <f t="shared" si="313"/>
        <v>3520.2</v>
      </c>
    </row>
    <row r="2278" spans="1:15">
      <c r="A2278" s="48">
        <v>31101577</v>
      </c>
      <c r="B2278" s="48" t="s">
        <v>2301</v>
      </c>
      <c r="C2278" s="49">
        <v>1</v>
      </c>
      <c r="D2278" s="50" t="s">
        <v>446</v>
      </c>
      <c r="E2278" s="51">
        <v>221.96</v>
      </c>
      <c r="F2278" s="52">
        <v>2</v>
      </c>
      <c r="G2278" s="52">
        <v>6</v>
      </c>
      <c r="H2278" s="52"/>
      <c r="I2278" s="52"/>
      <c r="J2278" s="52"/>
      <c r="K2278" s="53">
        <f t="shared" si="314"/>
        <v>1171.51</v>
      </c>
      <c r="L2278" s="53">
        <f t="shared" si="315"/>
        <v>1171.51</v>
      </c>
      <c r="M2278" s="53">
        <f>IF(E2278&gt;0,ROUND(E2278*UCO!$A$29,2),0)</f>
        <v>4186.17</v>
      </c>
      <c r="N2278" s="53">
        <f>IF(I2278&gt;0,ROUND(I2278*Filme!$B$3,2),0)</f>
        <v>0</v>
      </c>
      <c r="O2278" s="53">
        <f t="shared" si="313"/>
        <v>5357.68</v>
      </c>
    </row>
    <row r="2279" spans="1:15">
      <c r="A2279" s="48">
        <v>31101585</v>
      </c>
      <c r="B2279" s="48" t="s">
        <v>2302</v>
      </c>
      <c r="C2279" s="49">
        <v>1</v>
      </c>
      <c r="D2279" s="50" t="s">
        <v>959</v>
      </c>
      <c r="E2279" s="51">
        <v>49.8</v>
      </c>
      <c r="F2279" s="52">
        <v>2</v>
      </c>
      <c r="G2279" s="52">
        <v>6</v>
      </c>
      <c r="H2279" s="52"/>
      <c r="I2279" s="52"/>
      <c r="J2279" s="52"/>
      <c r="K2279" s="53">
        <f t="shared" si="314"/>
        <v>1859.66</v>
      </c>
      <c r="L2279" s="53">
        <f t="shared" si="315"/>
        <v>1859.66</v>
      </c>
      <c r="M2279" s="53">
        <f>IF(E2279&gt;0,ROUND(E2279*UCO!$A$29,2),0)</f>
        <v>939.23</v>
      </c>
      <c r="N2279" s="53">
        <f>IF(I2279&gt;0,ROUND(I2279*Filme!$B$3,2),0)</f>
        <v>0</v>
      </c>
      <c r="O2279" s="53">
        <f t="shared" si="313"/>
        <v>2798.89</v>
      </c>
    </row>
    <row r="2280" spans="1:15" ht="36.75" customHeight="1">
      <c r="A2280" s="131" t="s">
        <v>2303</v>
      </c>
      <c r="B2280" s="132"/>
      <c r="C2280" s="132"/>
      <c r="D2280" s="132"/>
      <c r="E2280" s="132"/>
      <c r="F2280" s="132"/>
      <c r="G2280" s="132"/>
      <c r="H2280" s="132"/>
      <c r="I2280" s="132"/>
      <c r="J2280" s="132"/>
      <c r="K2280" s="132"/>
      <c r="L2280" s="132"/>
      <c r="M2280" s="132"/>
      <c r="N2280" s="132"/>
      <c r="O2280" s="132"/>
    </row>
    <row r="2281" spans="1:15">
      <c r="A2281" s="48">
        <v>31102018</v>
      </c>
      <c r="B2281" s="48" t="s">
        <v>2304</v>
      </c>
      <c r="C2281" s="49">
        <v>1</v>
      </c>
      <c r="D2281" s="50" t="s">
        <v>333</v>
      </c>
      <c r="E2281" s="51"/>
      <c r="F2281" s="52">
        <v>1</v>
      </c>
      <c r="G2281" s="52">
        <v>1</v>
      </c>
      <c r="H2281" s="52"/>
      <c r="I2281" s="52"/>
      <c r="J2281" s="52"/>
      <c r="K2281" s="53">
        <f t="shared" ref="K2281:K2328" si="316">VLOOKUP(D2281,Porte2026Geral,24,FALSE)</f>
        <v>417.82</v>
      </c>
      <c r="L2281" s="53">
        <f t="shared" ref="L2281:L2328" si="317">ROUND(C2281*K2281,2)</f>
        <v>417.82</v>
      </c>
      <c r="M2281" s="53">
        <f>IF(E2281&gt;0,ROUND(E2281*UCO!$A$14,2),0)</f>
        <v>0</v>
      </c>
      <c r="N2281" s="53">
        <f>IF(I2281&gt;0,ROUND(I2281*Filme!$B$3,2),0)</f>
        <v>0</v>
      </c>
      <c r="O2281" s="53">
        <f t="shared" ref="O2281:O2328" si="318">ROUND(L2281+M2281+N2281,2)</f>
        <v>417.82</v>
      </c>
    </row>
    <row r="2282" spans="1:15">
      <c r="A2282" s="48">
        <v>31102026</v>
      </c>
      <c r="B2282" s="48" t="s">
        <v>2305</v>
      </c>
      <c r="C2282" s="49">
        <v>1</v>
      </c>
      <c r="D2282" s="50" t="s">
        <v>74</v>
      </c>
      <c r="E2282" s="51">
        <v>16.68</v>
      </c>
      <c r="F2282" s="52">
        <v>1</v>
      </c>
      <c r="G2282" s="52">
        <v>1</v>
      </c>
      <c r="H2282" s="52"/>
      <c r="I2282" s="52"/>
      <c r="J2282" s="52"/>
      <c r="K2282" s="53">
        <f t="shared" si="316"/>
        <v>360.46</v>
      </c>
      <c r="L2282" s="53">
        <f t="shared" si="317"/>
        <v>360.46</v>
      </c>
      <c r="M2282" s="53">
        <f>IF(E2282&gt;0,ROUND(E2282*UCO!$A$29,2),0)</f>
        <v>314.58</v>
      </c>
      <c r="N2282" s="53">
        <f>IF(I2282&gt;0,ROUND(I2282*Filme!$B$3,2),0)</f>
        <v>0</v>
      </c>
      <c r="O2282" s="53">
        <f t="shared" si="318"/>
        <v>675.04</v>
      </c>
    </row>
    <row r="2283" spans="1:15">
      <c r="A2283" s="48">
        <v>31102034</v>
      </c>
      <c r="B2283" s="48" t="s">
        <v>2306</v>
      </c>
      <c r="C2283" s="49">
        <v>1</v>
      </c>
      <c r="D2283" s="50" t="s">
        <v>70</v>
      </c>
      <c r="E2283" s="51">
        <v>3.98</v>
      </c>
      <c r="F2283" s="52">
        <v>1</v>
      </c>
      <c r="G2283" s="52">
        <v>2</v>
      </c>
      <c r="H2283" s="52"/>
      <c r="I2283" s="52"/>
      <c r="J2283" s="52"/>
      <c r="K2283" s="53">
        <f t="shared" si="316"/>
        <v>209.71</v>
      </c>
      <c r="L2283" s="53">
        <f t="shared" si="317"/>
        <v>209.71</v>
      </c>
      <c r="M2283" s="53">
        <f>IF(E2283&gt;0,ROUND(E2283*UCO!$A$29,2),0)</f>
        <v>75.06</v>
      </c>
      <c r="N2283" s="53">
        <f>IF(I2283&gt;0,ROUND(I2283*Filme!$B$3,2),0)</f>
        <v>0</v>
      </c>
      <c r="O2283" s="53">
        <f t="shared" si="318"/>
        <v>284.77</v>
      </c>
    </row>
    <row r="2284" spans="1:15">
      <c r="A2284" s="48">
        <v>31102042</v>
      </c>
      <c r="B2284" s="48" t="s">
        <v>2307</v>
      </c>
      <c r="C2284" s="49">
        <v>1</v>
      </c>
      <c r="D2284" s="50" t="s">
        <v>333</v>
      </c>
      <c r="E2284" s="51"/>
      <c r="F2284" s="52">
        <v>1</v>
      </c>
      <c r="G2284" s="52">
        <v>3</v>
      </c>
      <c r="H2284" s="52"/>
      <c r="I2284" s="52"/>
      <c r="J2284" s="52"/>
      <c r="K2284" s="53">
        <f t="shared" si="316"/>
        <v>417.82</v>
      </c>
      <c r="L2284" s="53">
        <f t="shared" si="317"/>
        <v>417.82</v>
      </c>
      <c r="M2284" s="53">
        <f>IF(E2284&gt;0,ROUND(E2284*UCO!$A$29,2),0)</f>
        <v>0</v>
      </c>
      <c r="N2284" s="53">
        <f>IF(I2284&gt;0,ROUND(I2284*Filme!$B$3,2),0)</f>
        <v>0</v>
      </c>
      <c r="O2284" s="53">
        <f t="shared" si="318"/>
        <v>417.82</v>
      </c>
    </row>
    <row r="2285" spans="1:15">
      <c r="A2285" s="48">
        <v>31102050</v>
      </c>
      <c r="B2285" s="48" t="s">
        <v>2308</v>
      </c>
      <c r="C2285" s="49">
        <v>1</v>
      </c>
      <c r="D2285" s="50" t="s">
        <v>74</v>
      </c>
      <c r="E2285" s="51">
        <v>4.96</v>
      </c>
      <c r="F2285" s="52">
        <v>1</v>
      </c>
      <c r="G2285" s="52">
        <v>2</v>
      </c>
      <c r="H2285" s="52"/>
      <c r="I2285" s="52"/>
      <c r="J2285" s="52"/>
      <c r="K2285" s="53">
        <f t="shared" si="316"/>
        <v>360.46</v>
      </c>
      <c r="L2285" s="53">
        <f t="shared" si="317"/>
        <v>360.46</v>
      </c>
      <c r="M2285" s="53">
        <f>IF(E2285&gt;0,ROUND(E2285*UCO!$A$29,2),0)</f>
        <v>93.55</v>
      </c>
      <c r="N2285" s="53">
        <f>IF(I2285&gt;0,ROUND(I2285*Filme!$B$3,2),0)</f>
        <v>0</v>
      </c>
      <c r="O2285" s="53">
        <f t="shared" si="318"/>
        <v>454.01</v>
      </c>
    </row>
    <row r="2286" spans="1:15">
      <c r="A2286" s="48">
        <v>31102069</v>
      </c>
      <c r="B2286" s="48" t="s">
        <v>2309</v>
      </c>
      <c r="C2286" s="49">
        <v>1</v>
      </c>
      <c r="D2286" s="50" t="s">
        <v>500</v>
      </c>
      <c r="E2286" s="51">
        <v>40.869999999999997</v>
      </c>
      <c r="F2286" s="52">
        <v>1</v>
      </c>
      <c r="G2286" s="52">
        <v>3</v>
      </c>
      <c r="H2286" s="52"/>
      <c r="I2286" s="52"/>
      <c r="J2286" s="52"/>
      <c r="K2286" s="53">
        <f t="shared" si="316"/>
        <v>458.79</v>
      </c>
      <c r="L2286" s="53">
        <f t="shared" si="317"/>
        <v>458.79</v>
      </c>
      <c r="M2286" s="53">
        <f>IF(E2286&gt;0,ROUND(E2286*UCO!$A$29,2),0)</f>
        <v>770.81</v>
      </c>
      <c r="N2286" s="53">
        <f>IF(I2286&gt;0,ROUND(I2286*Filme!$B$3,2),0)</f>
        <v>0</v>
      </c>
      <c r="O2286" s="53">
        <f t="shared" si="318"/>
        <v>1229.5999999999999</v>
      </c>
    </row>
    <row r="2287" spans="1:15">
      <c r="A2287" s="48">
        <v>31102077</v>
      </c>
      <c r="B2287" s="48" t="s">
        <v>2310</v>
      </c>
      <c r="C2287" s="49">
        <v>1</v>
      </c>
      <c r="D2287" s="50" t="s">
        <v>333</v>
      </c>
      <c r="E2287" s="51">
        <v>18.07</v>
      </c>
      <c r="F2287" s="52">
        <v>1</v>
      </c>
      <c r="G2287" s="52">
        <v>3</v>
      </c>
      <c r="H2287" s="52"/>
      <c r="I2287" s="52"/>
      <c r="J2287" s="52"/>
      <c r="K2287" s="53">
        <f t="shared" si="316"/>
        <v>417.82</v>
      </c>
      <c r="L2287" s="53">
        <f t="shared" si="317"/>
        <v>417.82</v>
      </c>
      <c r="M2287" s="53">
        <f>IF(E2287&gt;0,ROUND(E2287*UCO!$A$29,2),0)</f>
        <v>340.8</v>
      </c>
      <c r="N2287" s="53">
        <f>IF(I2287&gt;0,ROUND(I2287*Filme!$B$3,2),0)</f>
        <v>0</v>
      </c>
      <c r="O2287" s="53">
        <f t="shared" si="318"/>
        <v>758.62</v>
      </c>
    </row>
    <row r="2288" spans="1:15">
      <c r="A2288" s="48">
        <v>31102085</v>
      </c>
      <c r="B2288" s="48" t="s">
        <v>2311</v>
      </c>
      <c r="C2288" s="49">
        <v>1</v>
      </c>
      <c r="D2288" s="50" t="s">
        <v>72</v>
      </c>
      <c r="E2288" s="51">
        <v>13.9</v>
      </c>
      <c r="F2288" s="52">
        <v>1</v>
      </c>
      <c r="G2288" s="52">
        <v>1</v>
      </c>
      <c r="H2288" s="52"/>
      <c r="I2288" s="52"/>
      <c r="J2288" s="52"/>
      <c r="K2288" s="53">
        <f t="shared" si="316"/>
        <v>309.68</v>
      </c>
      <c r="L2288" s="53">
        <f t="shared" si="317"/>
        <v>309.68</v>
      </c>
      <c r="M2288" s="53">
        <f>IF(E2288&gt;0,ROUND(E2288*UCO!$A$29,2),0)</f>
        <v>262.14999999999998</v>
      </c>
      <c r="N2288" s="53">
        <f>IF(I2288&gt;0,ROUND(I2288*Filme!$B$3,2),0)</f>
        <v>0</v>
      </c>
      <c r="O2288" s="53">
        <f t="shared" si="318"/>
        <v>571.83000000000004</v>
      </c>
    </row>
    <row r="2289" spans="1:15">
      <c r="A2289" s="48">
        <v>31102093</v>
      </c>
      <c r="B2289" s="48" t="s">
        <v>2312</v>
      </c>
      <c r="C2289" s="49">
        <v>1</v>
      </c>
      <c r="D2289" s="50" t="s">
        <v>259</v>
      </c>
      <c r="E2289" s="51"/>
      <c r="F2289" s="52">
        <v>1</v>
      </c>
      <c r="G2289" s="52">
        <v>5</v>
      </c>
      <c r="H2289" s="52"/>
      <c r="I2289" s="52"/>
      <c r="J2289" s="52"/>
      <c r="K2289" s="53">
        <f t="shared" si="316"/>
        <v>852.02</v>
      </c>
      <c r="L2289" s="53">
        <f t="shared" si="317"/>
        <v>852.02</v>
      </c>
      <c r="M2289" s="53">
        <f>IF(E2289&gt;0,ROUND(E2289*UCO!$A$29,2),0)</f>
        <v>0</v>
      </c>
      <c r="N2289" s="53">
        <f>IF(I2289&gt;0,ROUND(I2289*Filme!$B$3,2),0)</f>
        <v>0</v>
      </c>
      <c r="O2289" s="53">
        <f t="shared" si="318"/>
        <v>852.02</v>
      </c>
    </row>
    <row r="2290" spans="1:15">
      <c r="A2290" s="48">
        <v>31102107</v>
      </c>
      <c r="B2290" s="48" t="s">
        <v>2313</v>
      </c>
      <c r="C2290" s="49">
        <v>1</v>
      </c>
      <c r="D2290" s="50" t="s">
        <v>305</v>
      </c>
      <c r="E2290" s="51"/>
      <c r="F2290" s="52">
        <v>1</v>
      </c>
      <c r="G2290" s="52">
        <v>4</v>
      </c>
      <c r="H2290" s="52"/>
      <c r="I2290" s="52"/>
      <c r="J2290" s="52"/>
      <c r="K2290" s="53">
        <f t="shared" si="316"/>
        <v>802.86</v>
      </c>
      <c r="L2290" s="53">
        <f t="shared" si="317"/>
        <v>802.86</v>
      </c>
      <c r="M2290" s="53">
        <f>IF(E2290&gt;0,ROUND(E2290*UCO!$A$29,2),0)</f>
        <v>0</v>
      </c>
      <c r="N2290" s="53">
        <f>IF(I2290&gt;0,ROUND(I2290*Filme!$B$3,2),0)</f>
        <v>0</v>
      </c>
      <c r="O2290" s="53">
        <f t="shared" si="318"/>
        <v>802.86</v>
      </c>
    </row>
    <row r="2291" spans="1:15">
      <c r="A2291" s="48">
        <v>31102115</v>
      </c>
      <c r="B2291" s="48" t="s">
        <v>2314</v>
      </c>
      <c r="C2291" s="49">
        <v>1</v>
      </c>
      <c r="D2291" s="50" t="s">
        <v>335</v>
      </c>
      <c r="E2291" s="51"/>
      <c r="F2291" s="52">
        <v>2</v>
      </c>
      <c r="G2291" s="52">
        <v>4</v>
      </c>
      <c r="H2291" s="52"/>
      <c r="I2291" s="52"/>
      <c r="J2291" s="52"/>
      <c r="K2291" s="53">
        <f t="shared" si="316"/>
        <v>991.29</v>
      </c>
      <c r="L2291" s="53">
        <f t="shared" si="317"/>
        <v>991.29</v>
      </c>
      <c r="M2291" s="53">
        <f>IF(E2291&gt;0,ROUND(E2291*UCO!$A$29,2),0)</f>
        <v>0</v>
      </c>
      <c r="N2291" s="53">
        <f>IF(I2291&gt;0,ROUND(I2291*Filme!$B$3,2),0)</f>
        <v>0</v>
      </c>
      <c r="O2291" s="53">
        <f t="shared" si="318"/>
        <v>991.29</v>
      </c>
    </row>
    <row r="2292" spans="1:15">
      <c r="A2292" s="48">
        <v>31102123</v>
      </c>
      <c r="B2292" s="48" t="s">
        <v>2315</v>
      </c>
      <c r="C2292" s="49">
        <v>1</v>
      </c>
      <c r="D2292" s="50" t="s">
        <v>331</v>
      </c>
      <c r="E2292" s="51"/>
      <c r="F2292" s="52">
        <v>2</v>
      </c>
      <c r="G2292" s="52">
        <v>4</v>
      </c>
      <c r="H2292" s="52"/>
      <c r="I2292" s="52"/>
      <c r="J2292" s="52"/>
      <c r="K2292" s="53">
        <f t="shared" si="316"/>
        <v>1091.25</v>
      </c>
      <c r="L2292" s="53">
        <f t="shared" si="317"/>
        <v>1091.25</v>
      </c>
      <c r="M2292" s="53">
        <f>IF(E2292&gt;0,ROUND(E2292*UCO!$A$29,2),0)</f>
        <v>0</v>
      </c>
      <c r="N2292" s="53">
        <f>IF(I2292&gt;0,ROUND(I2292*Filme!$B$3,2),0)</f>
        <v>0</v>
      </c>
      <c r="O2292" s="53">
        <f t="shared" si="318"/>
        <v>1091.25</v>
      </c>
    </row>
    <row r="2293" spans="1:15">
      <c r="A2293" s="48">
        <v>31102131</v>
      </c>
      <c r="B2293" s="48" t="s">
        <v>2316</v>
      </c>
      <c r="C2293" s="49">
        <v>1</v>
      </c>
      <c r="D2293" s="50" t="s">
        <v>72</v>
      </c>
      <c r="E2293" s="51">
        <v>4.22</v>
      </c>
      <c r="F2293" s="52">
        <v>1</v>
      </c>
      <c r="G2293" s="52">
        <v>1</v>
      </c>
      <c r="H2293" s="52"/>
      <c r="I2293" s="52"/>
      <c r="J2293" s="52"/>
      <c r="K2293" s="53">
        <f t="shared" si="316"/>
        <v>309.68</v>
      </c>
      <c r="L2293" s="53">
        <f t="shared" si="317"/>
        <v>309.68</v>
      </c>
      <c r="M2293" s="53">
        <f>IF(E2293&gt;0,ROUND(E2293*UCO!$A$29,2),0)</f>
        <v>79.59</v>
      </c>
      <c r="N2293" s="53">
        <f>IF(I2293&gt;0,ROUND(I2293*Filme!$B$3,2),0)</f>
        <v>0</v>
      </c>
      <c r="O2293" s="53">
        <f t="shared" si="318"/>
        <v>389.27</v>
      </c>
    </row>
    <row r="2294" spans="1:15">
      <c r="A2294" s="48">
        <v>31102174</v>
      </c>
      <c r="B2294" s="48" t="s">
        <v>2317</v>
      </c>
      <c r="C2294" s="49">
        <v>1</v>
      </c>
      <c r="D2294" s="50" t="s">
        <v>331</v>
      </c>
      <c r="E2294" s="51"/>
      <c r="F2294" s="52">
        <v>2</v>
      </c>
      <c r="G2294" s="52">
        <v>5</v>
      </c>
      <c r="H2294" s="52"/>
      <c r="I2294" s="52"/>
      <c r="J2294" s="52"/>
      <c r="K2294" s="53">
        <f t="shared" si="316"/>
        <v>1091.25</v>
      </c>
      <c r="L2294" s="53">
        <f t="shared" si="317"/>
        <v>1091.25</v>
      </c>
      <c r="M2294" s="53">
        <f>IF(E2294&gt;0,ROUND(E2294*UCO!$A$29,2),0)</f>
        <v>0</v>
      </c>
      <c r="N2294" s="53">
        <f>IF(I2294&gt;0,ROUND(I2294*Filme!$B$3,2),0)</f>
        <v>0</v>
      </c>
      <c r="O2294" s="53">
        <f t="shared" si="318"/>
        <v>1091.25</v>
      </c>
    </row>
    <row r="2295" spans="1:15">
      <c r="A2295" s="48">
        <v>31102182</v>
      </c>
      <c r="B2295" s="48" t="s">
        <v>2318</v>
      </c>
      <c r="C2295" s="49">
        <v>1</v>
      </c>
      <c r="D2295" s="50" t="s">
        <v>331</v>
      </c>
      <c r="E2295" s="51"/>
      <c r="F2295" s="52">
        <v>1</v>
      </c>
      <c r="G2295" s="52">
        <v>5</v>
      </c>
      <c r="H2295" s="52"/>
      <c r="I2295" s="52"/>
      <c r="J2295" s="52"/>
      <c r="K2295" s="53">
        <f t="shared" si="316"/>
        <v>1091.25</v>
      </c>
      <c r="L2295" s="53">
        <f t="shared" si="317"/>
        <v>1091.25</v>
      </c>
      <c r="M2295" s="53">
        <f>IF(E2295&gt;0,ROUND(E2295*UCO!$A$29,2),0)</f>
        <v>0</v>
      </c>
      <c r="N2295" s="53">
        <f>IF(I2295&gt;0,ROUND(I2295*Filme!$B$3,2),0)</f>
        <v>0</v>
      </c>
      <c r="O2295" s="53">
        <f t="shared" si="318"/>
        <v>1091.25</v>
      </c>
    </row>
    <row r="2296" spans="1:15">
      <c r="A2296" s="48">
        <v>31102204</v>
      </c>
      <c r="B2296" s="48" t="s">
        <v>2319</v>
      </c>
      <c r="C2296" s="49">
        <v>1</v>
      </c>
      <c r="D2296" s="50" t="s">
        <v>331</v>
      </c>
      <c r="E2296" s="51"/>
      <c r="F2296" s="52">
        <v>2</v>
      </c>
      <c r="G2296" s="52">
        <v>5</v>
      </c>
      <c r="H2296" s="52"/>
      <c r="I2296" s="52"/>
      <c r="J2296" s="52"/>
      <c r="K2296" s="53">
        <f t="shared" si="316"/>
        <v>1091.25</v>
      </c>
      <c r="L2296" s="53">
        <f t="shared" si="317"/>
        <v>1091.25</v>
      </c>
      <c r="M2296" s="53">
        <f>IF(E2296&gt;0,ROUND(E2296*UCO!$A$29,2),0)</f>
        <v>0</v>
      </c>
      <c r="N2296" s="53">
        <f>IF(I2296&gt;0,ROUND(I2296*Filme!$B$3,2),0)</f>
        <v>0</v>
      </c>
      <c r="O2296" s="53">
        <f t="shared" si="318"/>
        <v>1091.25</v>
      </c>
    </row>
    <row r="2297" spans="1:15">
      <c r="A2297" s="48">
        <v>31102220</v>
      </c>
      <c r="B2297" s="48" t="s">
        <v>2320</v>
      </c>
      <c r="C2297" s="49">
        <v>1</v>
      </c>
      <c r="D2297" s="50" t="s">
        <v>500</v>
      </c>
      <c r="E2297" s="51">
        <v>5.55</v>
      </c>
      <c r="F2297" s="52">
        <v>1</v>
      </c>
      <c r="G2297" s="52">
        <v>3</v>
      </c>
      <c r="H2297" s="52"/>
      <c r="I2297" s="52"/>
      <c r="J2297" s="52"/>
      <c r="K2297" s="53">
        <f t="shared" si="316"/>
        <v>458.79</v>
      </c>
      <c r="L2297" s="53">
        <f t="shared" si="317"/>
        <v>458.79</v>
      </c>
      <c r="M2297" s="53">
        <f>IF(E2297&gt;0,ROUND(E2297*UCO!$A$29,2),0)</f>
        <v>104.67</v>
      </c>
      <c r="N2297" s="53">
        <f>IF(I2297&gt;0,ROUND(I2297*Filme!$B$3,2),0)</f>
        <v>0</v>
      </c>
      <c r="O2297" s="53">
        <f t="shared" si="318"/>
        <v>563.46</v>
      </c>
    </row>
    <row r="2298" spans="1:15">
      <c r="A2298" s="48">
        <v>31102239</v>
      </c>
      <c r="B2298" s="48" t="s">
        <v>2321</v>
      </c>
      <c r="C2298" s="49">
        <v>1</v>
      </c>
      <c r="D2298" s="50" t="s">
        <v>446</v>
      </c>
      <c r="E2298" s="51"/>
      <c r="F2298" s="52">
        <v>2</v>
      </c>
      <c r="G2298" s="52">
        <v>3</v>
      </c>
      <c r="H2298" s="52"/>
      <c r="I2298" s="52"/>
      <c r="J2298" s="52"/>
      <c r="K2298" s="53">
        <f t="shared" si="316"/>
        <v>1171.51</v>
      </c>
      <c r="L2298" s="53">
        <f t="shared" si="317"/>
        <v>1171.51</v>
      </c>
      <c r="M2298" s="53">
        <f>IF(E2298&gt;0,ROUND(E2298*UCO!$A$21,2),0)</f>
        <v>0</v>
      </c>
      <c r="N2298" s="53">
        <f>IF(I2298&gt;0,ROUND(I2298*Filme!$B$3,2),0)</f>
        <v>0</v>
      </c>
      <c r="O2298" s="53">
        <f t="shared" si="318"/>
        <v>1171.51</v>
      </c>
    </row>
    <row r="2299" spans="1:15">
      <c r="A2299" s="48">
        <v>31102247</v>
      </c>
      <c r="B2299" s="48" t="s">
        <v>2322</v>
      </c>
      <c r="C2299" s="49">
        <v>1</v>
      </c>
      <c r="D2299" s="50" t="s">
        <v>382</v>
      </c>
      <c r="E2299" s="51"/>
      <c r="F2299" s="52">
        <v>1</v>
      </c>
      <c r="G2299" s="52">
        <v>3</v>
      </c>
      <c r="H2299" s="52"/>
      <c r="I2299" s="52"/>
      <c r="J2299" s="52"/>
      <c r="K2299" s="53">
        <f t="shared" si="316"/>
        <v>766.81</v>
      </c>
      <c r="L2299" s="53">
        <f t="shared" si="317"/>
        <v>766.81</v>
      </c>
      <c r="M2299" s="53">
        <f>IF(E2299&gt;0,ROUND(E2299*UCO!$A$21,2),0)</f>
        <v>0</v>
      </c>
      <c r="N2299" s="53">
        <f>IF(I2299&gt;0,ROUND(I2299*Filme!$B$3,2),0)</f>
        <v>0</v>
      </c>
      <c r="O2299" s="53">
        <f t="shared" si="318"/>
        <v>766.81</v>
      </c>
    </row>
    <row r="2300" spans="1:15">
      <c r="A2300" s="48">
        <v>31102255</v>
      </c>
      <c r="B2300" s="48" t="s">
        <v>2323</v>
      </c>
      <c r="C2300" s="49">
        <v>1</v>
      </c>
      <c r="D2300" s="50" t="s">
        <v>382</v>
      </c>
      <c r="E2300" s="51"/>
      <c r="F2300" s="52">
        <v>1</v>
      </c>
      <c r="G2300" s="52">
        <v>3</v>
      </c>
      <c r="H2300" s="52"/>
      <c r="I2300" s="52"/>
      <c r="J2300" s="52"/>
      <c r="K2300" s="53">
        <f t="shared" si="316"/>
        <v>766.81</v>
      </c>
      <c r="L2300" s="53">
        <f t="shared" si="317"/>
        <v>766.81</v>
      </c>
      <c r="M2300" s="53">
        <f>IF(E2300&gt;0,ROUND(E2300*UCO!$A$21,2),0)</f>
        <v>0</v>
      </c>
      <c r="N2300" s="53">
        <f>IF(I2300&gt;0,ROUND(I2300*Filme!$B$3,2),0)</f>
        <v>0</v>
      </c>
      <c r="O2300" s="53">
        <f t="shared" si="318"/>
        <v>766.81</v>
      </c>
    </row>
    <row r="2301" spans="1:15">
      <c r="A2301" s="48">
        <v>31102263</v>
      </c>
      <c r="B2301" s="48" t="s">
        <v>2324</v>
      </c>
      <c r="C2301" s="49">
        <v>1</v>
      </c>
      <c r="D2301" s="50" t="s">
        <v>291</v>
      </c>
      <c r="E2301" s="51">
        <v>5.23</v>
      </c>
      <c r="F2301" s="52">
        <v>1</v>
      </c>
      <c r="G2301" s="52">
        <v>3</v>
      </c>
      <c r="H2301" s="52"/>
      <c r="I2301" s="52"/>
      <c r="J2301" s="52"/>
      <c r="K2301" s="53">
        <f t="shared" si="316"/>
        <v>709.46</v>
      </c>
      <c r="L2301" s="53">
        <f t="shared" si="317"/>
        <v>709.46</v>
      </c>
      <c r="M2301" s="53">
        <f>IF(E2301&gt;0,ROUND(E2301*UCO!$A$29,2),0)</f>
        <v>98.64</v>
      </c>
      <c r="N2301" s="53">
        <f>IF(I2301&gt;0,ROUND(I2301*Filme!$B$3,2),0)</f>
        <v>0</v>
      </c>
      <c r="O2301" s="53">
        <f t="shared" si="318"/>
        <v>808.1</v>
      </c>
    </row>
    <row r="2302" spans="1:15">
      <c r="A2302" s="48">
        <v>31102271</v>
      </c>
      <c r="B2302" s="48" t="s">
        <v>2325</v>
      </c>
      <c r="C2302" s="49">
        <v>1</v>
      </c>
      <c r="D2302" s="50" t="s">
        <v>446</v>
      </c>
      <c r="E2302" s="51"/>
      <c r="F2302" s="52">
        <v>2</v>
      </c>
      <c r="G2302" s="52">
        <v>7</v>
      </c>
      <c r="H2302" s="52"/>
      <c r="I2302" s="52"/>
      <c r="J2302" s="52"/>
      <c r="K2302" s="53">
        <f t="shared" si="316"/>
        <v>1171.51</v>
      </c>
      <c r="L2302" s="53">
        <f t="shared" si="317"/>
        <v>1171.51</v>
      </c>
      <c r="M2302" s="53">
        <f>IF(E2302&gt;0,ROUND(E2302*UCO!$A$29,2),0)</f>
        <v>0</v>
      </c>
      <c r="N2302" s="53">
        <f>IF(I2302&gt;0,ROUND(I2302*Filme!$B$3,2),0)</f>
        <v>0</v>
      </c>
      <c r="O2302" s="53">
        <f t="shared" si="318"/>
        <v>1171.51</v>
      </c>
    </row>
    <row r="2303" spans="1:15">
      <c r="A2303" s="48">
        <v>31102280</v>
      </c>
      <c r="B2303" s="48" t="s">
        <v>2326</v>
      </c>
      <c r="C2303" s="49">
        <v>1</v>
      </c>
      <c r="D2303" s="50" t="s">
        <v>433</v>
      </c>
      <c r="E2303" s="51"/>
      <c r="F2303" s="52">
        <v>2</v>
      </c>
      <c r="G2303" s="52">
        <v>5</v>
      </c>
      <c r="H2303" s="52"/>
      <c r="I2303" s="52"/>
      <c r="J2303" s="52"/>
      <c r="K2303" s="53">
        <f t="shared" si="316"/>
        <v>1269.81</v>
      </c>
      <c r="L2303" s="53">
        <f t="shared" si="317"/>
        <v>1269.81</v>
      </c>
      <c r="M2303" s="53">
        <f>IF(E2303&gt;0,ROUND(E2303*UCO!$A$29,2),0)</f>
        <v>0</v>
      </c>
      <c r="N2303" s="53">
        <f>IF(I2303&gt;0,ROUND(I2303*Filme!$B$3,2),0)</f>
        <v>0</v>
      </c>
      <c r="O2303" s="53">
        <f t="shared" si="318"/>
        <v>1269.81</v>
      </c>
    </row>
    <row r="2304" spans="1:15">
      <c r="A2304" s="48">
        <v>31102298</v>
      </c>
      <c r="B2304" s="48" t="s">
        <v>2327</v>
      </c>
      <c r="C2304" s="49">
        <v>1</v>
      </c>
      <c r="D2304" s="50" t="s">
        <v>500</v>
      </c>
      <c r="E2304" s="51"/>
      <c r="F2304" s="52">
        <v>1</v>
      </c>
      <c r="G2304" s="52">
        <v>4</v>
      </c>
      <c r="H2304" s="52"/>
      <c r="I2304" s="52"/>
      <c r="J2304" s="52"/>
      <c r="K2304" s="53">
        <f t="shared" si="316"/>
        <v>458.79</v>
      </c>
      <c r="L2304" s="53">
        <f t="shared" si="317"/>
        <v>458.79</v>
      </c>
      <c r="M2304" s="53">
        <f>IF(E2304&gt;0,ROUND(E2304*UCO!$A$29,2),0)</f>
        <v>0</v>
      </c>
      <c r="N2304" s="53">
        <f>IF(I2304&gt;0,ROUND(I2304*Filme!$B$3,2),0)</f>
        <v>0</v>
      </c>
      <c r="O2304" s="53">
        <f t="shared" si="318"/>
        <v>458.79</v>
      </c>
    </row>
    <row r="2305" spans="1:15">
      <c r="A2305" s="48">
        <v>31102301</v>
      </c>
      <c r="B2305" s="48" t="s">
        <v>2328</v>
      </c>
      <c r="C2305" s="49">
        <v>1</v>
      </c>
      <c r="D2305" s="50" t="s">
        <v>241</v>
      </c>
      <c r="E2305" s="51"/>
      <c r="F2305" s="52">
        <v>1</v>
      </c>
      <c r="G2305" s="52">
        <v>3</v>
      </c>
      <c r="H2305" s="52"/>
      <c r="I2305" s="52"/>
      <c r="J2305" s="52"/>
      <c r="K2305" s="53">
        <f t="shared" si="316"/>
        <v>542.33000000000004</v>
      </c>
      <c r="L2305" s="53">
        <f t="shared" si="317"/>
        <v>542.33000000000004</v>
      </c>
      <c r="M2305" s="53">
        <f>IF(E2305&gt;0,ROUND(E2305*UCO!$A$29,2),0)</f>
        <v>0</v>
      </c>
      <c r="N2305" s="53">
        <f>IF(I2305&gt;0,ROUND(I2305*Filme!$B$3,2),0)</f>
        <v>0</v>
      </c>
      <c r="O2305" s="53">
        <f t="shared" si="318"/>
        <v>542.33000000000004</v>
      </c>
    </row>
    <row r="2306" spans="1:15">
      <c r="A2306" s="48">
        <v>31102310</v>
      </c>
      <c r="B2306" s="48" t="s">
        <v>2329</v>
      </c>
      <c r="C2306" s="49">
        <v>1</v>
      </c>
      <c r="D2306" s="50" t="s">
        <v>382</v>
      </c>
      <c r="E2306" s="51">
        <v>64.099999999999994</v>
      </c>
      <c r="F2306" s="52"/>
      <c r="G2306" s="52">
        <v>4</v>
      </c>
      <c r="H2306" s="52"/>
      <c r="I2306" s="52"/>
      <c r="J2306" s="52"/>
      <c r="K2306" s="53">
        <f t="shared" si="316"/>
        <v>766.81</v>
      </c>
      <c r="L2306" s="53">
        <f t="shared" si="317"/>
        <v>766.81</v>
      </c>
      <c r="M2306" s="53">
        <f>IF(E2306&gt;0,ROUND(E2306*UCO!$A$29,2),0)</f>
        <v>1208.93</v>
      </c>
      <c r="N2306" s="53">
        <f>IF(I2306&gt;0,ROUND(I2306*Filme!$B$3,2),0)</f>
        <v>0</v>
      </c>
      <c r="O2306" s="53">
        <f t="shared" si="318"/>
        <v>1975.74</v>
      </c>
    </row>
    <row r="2307" spans="1:15">
      <c r="A2307" s="48">
        <v>31102328</v>
      </c>
      <c r="B2307" s="48" t="s">
        <v>2330</v>
      </c>
      <c r="C2307" s="49">
        <v>1</v>
      </c>
      <c r="D2307" s="50" t="s">
        <v>72</v>
      </c>
      <c r="E2307" s="51">
        <v>64.099999999999994</v>
      </c>
      <c r="F2307" s="52"/>
      <c r="G2307" s="52">
        <v>4</v>
      </c>
      <c r="H2307" s="52"/>
      <c r="I2307" s="52"/>
      <c r="J2307" s="52"/>
      <c r="K2307" s="53">
        <f t="shared" si="316"/>
        <v>309.68</v>
      </c>
      <c r="L2307" s="53">
        <f t="shared" si="317"/>
        <v>309.68</v>
      </c>
      <c r="M2307" s="53">
        <f>IF(E2307&gt;0,ROUND(E2307*UCO!$A$29,2),0)</f>
        <v>1208.93</v>
      </c>
      <c r="N2307" s="53">
        <f>IF(I2307&gt;0,ROUND(I2307*Filme!$B$3,2),0)</f>
        <v>0</v>
      </c>
      <c r="O2307" s="53">
        <f t="shared" si="318"/>
        <v>1518.61</v>
      </c>
    </row>
    <row r="2308" spans="1:15">
      <c r="A2308" s="48">
        <v>31102344</v>
      </c>
      <c r="B2308" s="48" t="s">
        <v>2331</v>
      </c>
      <c r="C2308" s="49">
        <v>1</v>
      </c>
      <c r="D2308" s="50" t="s">
        <v>331</v>
      </c>
      <c r="E2308" s="51"/>
      <c r="F2308" s="52">
        <v>2</v>
      </c>
      <c r="G2308" s="52">
        <v>4</v>
      </c>
      <c r="H2308" s="52"/>
      <c r="I2308" s="52"/>
      <c r="J2308" s="52"/>
      <c r="K2308" s="53">
        <f t="shared" si="316"/>
        <v>1091.25</v>
      </c>
      <c r="L2308" s="53">
        <f t="shared" si="317"/>
        <v>1091.25</v>
      </c>
      <c r="M2308" s="53">
        <f>IF(E2308&gt;0,ROUND(E2308*UCO!$A$29,2),0)</f>
        <v>0</v>
      </c>
      <c r="N2308" s="53">
        <f>IF(I2308&gt;0,ROUND(I2308*Filme!$B$3,2),0)</f>
        <v>0</v>
      </c>
      <c r="O2308" s="53">
        <f t="shared" si="318"/>
        <v>1091.25</v>
      </c>
    </row>
    <row r="2309" spans="1:15">
      <c r="A2309" s="48">
        <v>31102352</v>
      </c>
      <c r="B2309" s="48" t="s">
        <v>2332</v>
      </c>
      <c r="C2309" s="49">
        <v>1</v>
      </c>
      <c r="D2309" s="50" t="s">
        <v>339</v>
      </c>
      <c r="E2309" s="51">
        <v>18.23</v>
      </c>
      <c r="F2309" s="52">
        <v>1</v>
      </c>
      <c r="G2309" s="52">
        <v>5</v>
      </c>
      <c r="H2309" s="52"/>
      <c r="I2309" s="52"/>
      <c r="J2309" s="52"/>
      <c r="K2309" s="53">
        <f t="shared" si="316"/>
        <v>909.36</v>
      </c>
      <c r="L2309" s="53">
        <f t="shared" si="317"/>
        <v>909.36</v>
      </c>
      <c r="M2309" s="53">
        <f>IF(E2309&gt;0,ROUND(E2309*UCO!$A$29,2),0)</f>
        <v>343.82</v>
      </c>
      <c r="N2309" s="53">
        <f>IF(I2309&gt;0,ROUND(I2309*Filme!$B$3,2),0)</f>
        <v>0</v>
      </c>
      <c r="O2309" s="53">
        <f t="shared" si="318"/>
        <v>1253.18</v>
      </c>
    </row>
    <row r="2310" spans="1:15">
      <c r="A2310" s="48">
        <v>31102360</v>
      </c>
      <c r="B2310" s="48" t="s">
        <v>2333</v>
      </c>
      <c r="C2310" s="49">
        <v>1</v>
      </c>
      <c r="D2310" s="50" t="s">
        <v>469</v>
      </c>
      <c r="E2310" s="51">
        <v>221.96</v>
      </c>
      <c r="F2310" s="52">
        <v>1</v>
      </c>
      <c r="G2310" s="52">
        <v>5</v>
      </c>
      <c r="H2310" s="52"/>
      <c r="I2310" s="52"/>
      <c r="J2310" s="52"/>
      <c r="K2310" s="53">
        <f t="shared" si="316"/>
        <v>1491.02</v>
      </c>
      <c r="L2310" s="53">
        <f t="shared" si="317"/>
        <v>1491.02</v>
      </c>
      <c r="M2310" s="53">
        <f>IF(E2310&gt;0,ROUND(E2310*UCO!$A$29,2),0)</f>
        <v>4186.17</v>
      </c>
      <c r="N2310" s="53">
        <f>IF(I2310&gt;0,ROUND(I2310*Filme!$B$3,2),0)</f>
        <v>0</v>
      </c>
      <c r="O2310" s="53">
        <f t="shared" si="318"/>
        <v>5677.19</v>
      </c>
    </row>
    <row r="2311" spans="1:15">
      <c r="A2311" s="48">
        <v>31102379</v>
      </c>
      <c r="B2311" s="48" t="s">
        <v>2334</v>
      </c>
      <c r="C2311" s="49">
        <v>1</v>
      </c>
      <c r="D2311" s="50" t="s">
        <v>433</v>
      </c>
      <c r="E2311" s="51">
        <v>39.06</v>
      </c>
      <c r="F2311" s="52">
        <v>1</v>
      </c>
      <c r="G2311" s="52">
        <v>6</v>
      </c>
      <c r="H2311" s="52"/>
      <c r="I2311" s="52"/>
      <c r="J2311" s="52"/>
      <c r="K2311" s="53">
        <f t="shared" si="316"/>
        <v>1269.81</v>
      </c>
      <c r="L2311" s="53">
        <f t="shared" si="317"/>
        <v>1269.81</v>
      </c>
      <c r="M2311" s="53">
        <f>IF(E2311&gt;0,ROUND(E2311*UCO!$A$29,2),0)</f>
        <v>736.67</v>
      </c>
      <c r="N2311" s="53">
        <f>IF(I2311&gt;0,ROUND(I2311*Filme!$B$3,2),0)</f>
        <v>0</v>
      </c>
      <c r="O2311" s="53">
        <f t="shared" si="318"/>
        <v>2006.48</v>
      </c>
    </row>
    <row r="2312" spans="1:15">
      <c r="A2312" s="48">
        <v>31102409</v>
      </c>
      <c r="B2312" s="48" t="s">
        <v>2335</v>
      </c>
      <c r="C2312" s="49">
        <v>1</v>
      </c>
      <c r="D2312" s="50" t="s">
        <v>446</v>
      </c>
      <c r="E2312" s="51"/>
      <c r="F2312" s="52">
        <v>2</v>
      </c>
      <c r="G2312" s="52">
        <v>5</v>
      </c>
      <c r="H2312" s="52"/>
      <c r="I2312" s="52"/>
      <c r="J2312" s="52"/>
      <c r="K2312" s="53">
        <f t="shared" si="316"/>
        <v>1171.51</v>
      </c>
      <c r="L2312" s="53">
        <f t="shared" si="317"/>
        <v>1171.51</v>
      </c>
      <c r="M2312" s="53">
        <f>IF(E2312&gt;0,ROUND(E2312*UCO!$A$21,2),0)</f>
        <v>0</v>
      </c>
      <c r="N2312" s="53">
        <f>IF(I2312&gt;0,ROUND(I2312*Filme!$B$3,2),0)</f>
        <v>0</v>
      </c>
      <c r="O2312" s="53">
        <f t="shared" si="318"/>
        <v>1171.51</v>
      </c>
    </row>
    <row r="2313" spans="1:15">
      <c r="A2313" s="48">
        <v>31102417</v>
      </c>
      <c r="B2313" s="48" t="s">
        <v>2336</v>
      </c>
      <c r="C2313" s="49">
        <v>1</v>
      </c>
      <c r="D2313" s="50" t="s">
        <v>446</v>
      </c>
      <c r="E2313" s="51"/>
      <c r="F2313" s="52">
        <v>2</v>
      </c>
      <c r="G2313" s="52">
        <v>5</v>
      </c>
      <c r="H2313" s="52"/>
      <c r="I2313" s="52"/>
      <c r="J2313" s="52"/>
      <c r="K2313" s="53">
        <f t="shared" si="316"/>
        <v>1171.51</v>
      </c>
      <c r="L2313" s="53">
        <f t="shared" si="317"/>
        <v>1171.51</v>
      </c>
      <c r="M2313" s="53">
        <f>IF(E2313&gt;0,ROUND(E2313*UCO!$A$21,2),0)</f>
        <v>0</v>
      </c>
      <c r="N2313" s="53">
        <f>IF(I2313&gt;0,ROUND(I2313*Filme!$B$3,2),0)</f>
        <v>0</v>
      </c>
      <c r="O2313" s="53">
        <f t="shared" si="318"/>
        <v>1171.51</v>
      </c>
    </row>
    <row r="2314" spans="1:15">
      <c r="A2314" s="48">
        <v>31102425</v>
      </c>
      <c r="B2314" s="48" t="s">
        <v>2337</v>
      </c>
      <c r="C2314" s="49">
        <v>1</v>
      </c>
      <c r="D2314" s="50" t="s">
        <v>382</v>
      </c>
      <c r="E2314" s="51"/>
      <c r="F2314" s="52">
        <v>2</v>
      </c>
      <c r="G2314" s="52">
        <v>3</v>
      </c>
      <c r="H2314" s="52"/>
      <c r="I2314" s="52"/>
      <c r="J2314" s="52"/>
      <c r="K2314" s="53">
        <f t="shared" si="316"/>
        <v>766.81</v>
      </c>
      <c r="L2314" s="53">
        <f t="shared" si="317"/>
        <v>766.81</v>
      </c>
      <c r="M2314" s="53">
        <f>IF(E2314&gt;0,ROUND(E2314*UCO!$A$21,2),0)</f>
        <v>0</v>
      </c>
      <c r="N2314" s="53">
        <f>IF(I2314&gt;0,ROUND(I2314*Filme!$B$3,2),0)</f>
        <v>0</v>
      </c>
      <c r="O2314" s="53">
        <f t="shared" si="318"/>
        <v>766.81</v>
      </c>
    </row>
    <row r="2315" spans="1:15">
      <c r="A2315" s="48">
        <v>31102433</v>
      </c>
      <c r="B2315" s="48" t="s">
        <v>2338</v>
      </c>
      <c r="C2315" s="49">
        <v>1</v>
      </c>
      <c r="D2315" s="50" t="s">
        <v>339</v>
      </c>
      <c r="E2315" s="51">
        <v>47.16</v>
      </c>
      <c r="F2315" s="52">
        <v>1</v>
      </c>
      <c r="G2315" s="52">
        <v>4</v>
      </c>
      <c r="H2315" s="52"/>
      <c r="I2315" s="52"/>
      <c r="J2315" s="52"/>
      <c r="K2315" s="53">
        <f t="shared" si="316"/>
        <v>909.36</v>
      </c>
      <c r="L2315" s="53">
        <f t="shared" si="317"/>
        <v>909.36</v>
      </c>
      <c r="M2315" s="53">
        <f>IF(E2315&gt;0,ROUND(E2315*UCO!$A$29,2),0)</f>
        <v>889.44</v>
      </c>
      <c r="N2315" s="53">
        <f>IF(I2315&gt;0,ROUND(I2315*Filme!$B$3,2),0)</f>
        <v>0</v>
      </c>
      <c r="O2315" s="53">
        <f t="shared" si="318"/>
        <v>1798.8</v>
      </c>
    </row>
    <row r="2316" spans="1:15">
      <c r="A2316" s="48">
        <v>31102441</v>
      </c>
      <c r="B2316" s="48" t="s">
        <v>2339</v>
      </c>
      <c r="C2316" s="49">
        <v>1</v>
      </c>
      <c r="D2316" s="50" t="s">
        <v>639</v>
      </c>
      <c r="E2316" s="51">
        <v>126.73</v>
      </c>
      <c r="F2316" s="52">
        <v>1</v>
      </c>
      <c r="G2316" s="52">
        <v>4</v>
      </c>
      <c r="H2316" s="52"/>
      <c r="I2316" s="52"/>
      <c r="J2316" s="52"/>
      <c r="K2316" s="53">
        <f t="shared" si="316"/>
        <v>501.37</v>
      </c>
      <c r="L2316" s="53">
        <f t="shared" si="317"/>
        <v>501.37</v>
      </c>
      <c r="M2316" s="53">
        <f>IF(E2316&gt;0,ROUND(E2316*UCO!$A$29,2),0)</f>
        <v>2390.13</v>
      </c>
      <c r="N2316" s="53">
        <f>IF(I2316&gt;0,ROUND(I2316*Filme!$B$3,2),0)</f>
        <v>0</v>
      </c>
      <c r="O2316" s="53">
        <f t="shared" si="318"/>
        <v>2891.5</v>
      </c>
    </row>
    <row r="2317" spans="1:15">
      <c r="A2317" s="48">
        <v>31102450</v>
      </c>
      <c r="B2317" s="48" t="s">
        <v>2340</v>
      </c>
      <c r="C2317" s="49">
        <v>1</v>
      </c>
      <c r="D2317" s="50" t="s">
        <v>333</v>
      </c>
      <c r="E2317" s="51">
        <v>18.07</v>
      </c>
      <c r="F2317" s="52">
        <v>1</v>
      </c>
      <c r="G2317" s="52">
        <v>4</v>
      </c>
      <c r="H2317" s="52"/>
      <c r="I2317" s="52"/>
      <c r="J2317" s="52"/>
      <c r="K2317" s="53">
        <f t="shared" si="316"/>
        <v>417.82</v>
      </c>
      <c r="L2317" s="53">
        <f t="shared" si="317"/>
        <v>417.82</v>
      </c>
      <c r="M2317" s="53">
        <f>IF(E2317&gt;0,ROUND(E2317*UCO!$A$29,2),0)</f>
        <v>340.8</v>
      </c>
      <c r="N2317" s="53">
        <f>IF(I2317&gt;0,ROUND(I2317*Filme!$B$3,2),0)</f>
        <v>0</v>
      </c>
      <c r="O2317" s="53">
        <f t="shared" si="318"/>
        <v>758.62</v>
      </c>
    </row>
    <row r="2318" spans="1:15">
      <c r="A2318" s="48">
        <v>31102468</v>
      </c>
      <c r="B2318" s="48" t="s">
        <v>2341</v>
      </c>
      <c r="C2318" s="49">
        <v>1</v>
      </c>
      <c r="D2318" s="50" t="s">
        <v>446</v>
      </c>
      <c r="E2318" s="51"/>
      <c r="F2318" s="52">
        <v>2</v>
      </c>
      <c r="G2318" s="52">
        <v>5</v>
      </c>
      <c r="H2318" s="52"/>
      <c r="I2318" s="52"/>
      <c r="J2318" s="52"/>
      <c r="K2318" s="53">
        <f t="shared" si="316"/>
        <v>1171.51</v>
      </c>
      <c r="L2318" s="53">
        <f t="shared" si="317"/>
        <v>1171.51</v>
      </c>
      <c r="M2318" s="53">
        <f>IF(E2318&gt;0,ROUND(E2318*UCO!$A$29,2),0)</f>
        <v>0</v>
      </c>
      <c r="N2318" s="53">
        <f>IF(I2318&gt;0,ROUND(I2318*Filme!$B$3,2),0)</f>
        <v>0</v>
      </c>
      <c r="O2318" s="53">
        <f t="shared" si="318"/>
        <v>1171.51</v>
      </c>
    </row>
    <row r="2319" spans="1:15">
      <c r="A2319" s="48">
        <v>31102476</v>
      </c>
      <c r="B2319" s="48" t="s">
        <v>2342</v>
      </c>
      <c r="C2319" s="49">
        <v>1</v>
      </c>
      <c r="D2319" s="50" t="s">
        <v>335</v>
      </c>
      <c r="E2319" s="51"/>
      <c r="F2319" s="52">
        <v>2</v>
      </c>
      <c r="G2319" s="52">
        <v>4</v>
      </c>
      <c r="H2319" s="52"/>
      <c r="I2319" s="52"/>
      <c r="J2319" s="52"/>
      <c r="K2319" s="53">
        <f t="shared" si="316"/>
        <v>991.29</v>
      </c>
      <c r="L2319" s="53">
        <f t="shared" si="317"/>
        <v>991.29</v>
      </c>
      <c r="M2319" s="53">
        <f>IF(E2319&gt;0,ROUND(E2319*UCO!$A$29,2),0)</f>
        <v>0</v>
      </c>
      <c r="N2319" s="53">
        <f>IF(I2319&gt;0,ROUND(I2319*Filme!$B$3,2),0)</f>
        <v>0</v>
      </c>
      <c r="O2319" s="53">
        <f t="shared" si="318"/>
        <v>991.29</v>
      </c>
    </row>
    <row r="2320" spans="1:15">
      <c r="A2320" s="48">
        <v>31102492</v>
      </c>
      <c r="B2320" s="48" t="s">
        <v>2343</v>
      </c>
      <c r="C2320" s="49">
        <v>1</v>
      </c>
      <c r="D2320" s="50" t="s">
        <v>291</v>
      </c>
      <c r="E2320" s="51">
        <v>34.47</v>
      </c>
      <c r="F2320" s="52">
        <v>1</v>
      </c>
      <c r="G2320" s="52">
        <v>5</v>
      </c>
      <c r="H2320" s="52"/>
      <c r="I2320" s="52"/>
      <c r="J2320" s="52"/>
      <c r="K2320" s="53">
        <f t="shared" si="316"/>
        <v>709.46</v>
      </c>
      <c r="L2320" s="53">
        <f t="shared" si="317"/>
        <v>709.46</v>
      </c>
      <c r="M2320" s="53">
        <f>IF(E2320&gt;0,ROUND(E2320*UCO!$A$29,2),0)</f>
        <v>650.1</v>
      </c>
      <c r="N2320" s="53">
        <f>IF(I2320&gt;0,ROUND(I2320*Filme!$B$3,2),0)</f>
        <v>0</v>
      </c>
      <c r="O2320" s="53">
        <f t="shared" si="318"/>
        <v>1359.56</v>
      </c>
    </row>
    <row r="2321" spans="1:15">
      <c r="A2321" s="48">
        <v>31102506</v>
      </c>
      <c r="B2321" s="48" t="s">
        <v>2344</v>
      </c>
      <c r="C2321" s="49">
        <v>1</v>
      </c>
      <c r="D2321" s="50" t="s">
        <v>291</v>
      </c>
      <c r="E2321" s="51">
        <v>36.5</v>
      </c>
      <c r="F2321" s="52">
        <v>1</v>
      </c>
      <c r="G2321" s="52">
        <v>5</v>
      </c>
      <c r="H2321" s="52"/>
      <c r="I2321" s="52"/>
      <c r="J2321" s="52"/>
      <c r="K2321" s="53">
        <f t="shared" si="316"/>
        <v>709.46</v>
      </c>
      <c r="L2321" s="53">
        <f t="shared" si="317"/>
        <v>709.46</v>
      </c>
      <c r="M2321" s="53">
        <f>IF(E2321&gt;0,ROUND(E2321*UCO!$A$29,2),0)</f>
        <v>688.39</v>
      </c>
      <c r="N2321" s="53">
        <f>IF(I2321&gt;0,ROUND(I2321*Filme!$B$3,2),0)</f>
        <v>0</v>
      </c>
      <c r="O2321" s="53">
        <f t="shared" si="318"/>
        <v>1397.85</v>
      </c>
    </row>
    <row r="2322" spans="1:15">
      <c r="A2322" s="48">
        <v>31102514</v>
      </c>
      <c r="B2322" s="48" t="s">
        <v>2345</v>
      </c>
      <c r="C2322" s="49">
        <v>1</v>
      </c>
      <c r="D2322" s="50" t="s">
        <v>469</v>
      </c>
      <c r="E2322" s="51">
        <v>48.66</v>
      </c>
      <c r="F2322" s="52">
        <v>2</v>
      </c>
      <c r="G2322" s="52">
        <v>5</v>
      </c>
      <c r="H2322" s="52"/>
      <c r="I2322" s="52"/>
      <c r="J2322" s="52"/>
      <c r="K2322" s="53">
        <f t="shared" si="316"/>
        <v>1491.02</v>
      </c>
      <c r="L2322" s="53">
        <f t="shared" si="317"/>
        <v>1491.02</v>
      </c>
      <c r="M2322" s="53">
        <f>IF(E2322&gt;0,ROUND(E2322*UCO!$A$29,2),0)</f>
        <v>917.73</v>
      </c>
      <c r="N2322" s="53">
        <f>IF(I2322&gt;0,ROUND(I2322*Filme!$B$3,2),0)</f>
        <v>0</v>
      </c>
      <c r="O2322" s="53">
        <f t="shared" si="318"/>
        <v>2408.75</v>
      </c>
    </row>
    <row r="2323" spans="1:15">
      <c r="A2323" s="48">
        <v>31102522</v>
      </c>
      <c r="B2323" s="48" t="s">
        <v>2346</v>
      </c>
      <c r="C2323" s="49">
        <v>1</v>
      </c>
      <c r="D2323" s="50" t="s">
        <v>486</v>
      </c>
      <c r="E2323" s="51">
        <v>48.66</v>
      </c>
      <c r="F2323" s="52">
        <v>2</v>
      </c>
      <c r="G2323" s="52">
        <v>5</v>
      </c>
      <c r="H2323" s="52"/>
      <c r="I2323" s="52"/>
      <c r="J2323" s="52"/>
      <c r="K2323" s="53">
        <f t="shared" si="316"/>
        <v>1409.1</v>
      </c>
      <c r="L2323" s="53">
        <f t="shared" si="317"/>
        <v>1409.1</v>
      </c>
      <c r="M2323" s="53">
        <f>IF(E2323&gt;0,ROUND(E2323*UCO!$A$29,2),0)</f>
        <v>917.73</v>
      </c>
      <c r="N2323" s="53">
        <f>IF(I2323&gt;0,ROUND(I2323*Filme!$B$3,2),0)</f>
        <v>0</v>
      </c>
      <c r="O2323" s="53">
        <f t="shared" si="318"/>
        <v>2326.83</v>
      </c>
    </row>
    <row r="2324" spans="1:15">
      <c r="A2324" s="48">
        <v>31102530</v>
      </c>
      <c r="B2324" s="48" t="s">
        <v>2347</v>
      </c>
      <c r="C2324" s="49">
        <v>1</v>
      </c>
      <c r="D2324" s="50" t="s">
        <v>364</v>
      </c>
      <c r="E2324" s="51">
        <v>60.83</v>
      </c>
      <c r="F2324" s="52">
        <v>2</v>
      </c>
      <c r="G2324" s="52">
        <v>6</v>
      </c>
      <c r="H2324" s="52"/>
      <c r="I2324" s="52"/>
      <c r="J2324" s="52"/>
      <c r="K2324" s="53">
        <f t="shared" si="316"/>
        <v>1794.15</v>
      </c>
      <c r="L2324" s="53">
        <f t="shared" si="317"/>
        <v>1794.15</v>
      </c>
      <c r="M2324" s="53">
        <f>IF(E2324&gt;0,ROUND(E2324*UCO!$A$29,2),0)</f>
        <v>1147.25</v>
      </c>
      <c r="N2324" s="53">
        <f>IF(I2324&gt;0,ROUND(I2324*Filme!$B$3,2),0)</f>
        <v>0</v>
      </c>
      <c r="O2324" s="53">
        <f t="shared" si="318"/>
        <v>2941.4</v>
      </c>
    </row>
    <row r="2325" spans="1:15">
      <c r="A2325" s="48">
        <v>31102549</v>
      </c>
      <c r="B2325" s="48" t="s">
        <v>2348</v>
      </c>
      <c r="C2325" s="49">
        <v>1</v>
      </c>
      <c r="D2325" s="50" t="s">
        <v>364</v>
      </c>
      <c r="E2325" s="51">
        <v>60.83</v>
      </c>
      <c r="F2325" s="52">
        <v>2</v>
      </c>
      <c r="G2325" s="52">
        <v>6</v>
      </c>
      <c r="H2325" s="52"/>
      <c r="I2325" s="52"/>
      <c r="J2325" s="52"/>
      <c r="K2325" s="53">
        <f t="shared" si="316"/>
        <v>1794.15</v>
      </c>
      <c r="L2325" s="53">
        <f t="shared" si="317"/>
        <v>1794.15</v>
      </c>
      <c r="M2325" s="53">
        <f>IF(E2325&gt;0,ROUND(E2325*UCO!$A$29,2),0)</f>
        <v>1147.25</v>
      </c>
      <c r="N2325" s="53">
        <f>IF(I2325&gt;0,ROUND(I2325*Filme!$B$3,2),0)</f>
        <v>0</v>
      </c>
      <c r="O2325" s="53">
        <f t="shared" si="318"/>
        <v>2941.4</v>
      </c>
    </row>
    <row r="2326" spans="1:15">
      <c r="A2326" s="48">
        <v>31102557</v>
      </c>
      <c r="B2326" s="48" t="s">
        <v>2349</v>
      </c>
      <c r="C2326" s="49">
        <v>1</v>
      </c>
      <c r="D2326" s="50" t="s">
        <v>364</v>
      </c>
      <c r="E2326" s="51">
        <v>64.88</v>
      </c>
      <c r="F2326" s="52">
        <v>2</v>
      </c>
      <c r="G2326" s="52">
        <v>6</v>
      </c>
      <c r="H2326" s="52"/>
      <c r="I2326" s="52"/>
      <c r="J2326" s="52"/>
      <c r="K2326" s="53">
        <f t="shared" si="316"/>
        <v>1794.15</v>
      </c>
      <c r="L2326" s="53">
        <f t="shared" si="317"/>
        <v>1794.15</v>
      </c>
      <c r="M2326" s="53">
        <f>IF(E2326&gt;0,ROUND(E2326*UCO!$A$29,2),0)</f>
        <v>1223.6400000000001</v>
      </c>
      <c r="N2326" s="53">
        <f>IF(I2326&gt;0,ROUND(I2326*Filme!$B$3,2),0)</f>
        <v>0</v>
      </c>
      <c r="O2326" s="53">
        <f t="shared" si="318"/>
        <v>3017.79</v>
      </c>
    </row>
    <row r="2327" spans="1:15">
      <c r="A2327" s="48">
        <v>31102565</v>
      </c>
      <c r="B2327" s="48" t="s">
        <v>2350</v>
      </c>
      <c r="C2327" s="49">
        <v>1</v>
      </c>
      <c r="D2327" s="50" t="s">
        <v>433</v>
      </c>
      <c r="E2327" s="51">
        <v>120.62</v>
      </c>
      <c r="F2327" s="52">
        <v>1</v>
      </c>
      <c r="G2327" s="52">
        <v>6</v>
      </c>
      <c r="H2327" s="52"/>
      <c r="I2327" s="52"/>
      <c r="J2327" s="52"/>
      <c r="K2327" s="53">
        <f t="shared" si="316"/>
        <v>1269.81</v>
      </c>
      <c r="L2327" s="53">
        <f t="shared" si="317"/>
        <v>1269.81</v>
      </c>
      <c r="M2327" s="53">
        <f>IF(E2327&gt;0,ROUND(E2327*UCO!$A$29,2),0)</f>
        <v>2274.89</v>
      </c>
      <c r="N2327" s="53">
        <f>IF(I2327&gt;0,ROUND(I2327*Filme!$B$3,2),0)</f>
        <v>0</v>
      </c>
      <c r="O2327" s="53">
        <f t="shared" si="318"/>
        <v>3544.7</v>
      </c>
    </row>
    <row r="2328" spans="1:15">
      <c r="A2328" s="48">
        <v>31102590</v>
      </c>
      <c r="B2328" s="48" t="s">
        <v>2351</v>
      </c>
      <c r="C2328" s="49">
        <v>1</v>
      </c>
      <c r="D2328" s="50" t="s">
        <v>339</v>
      </c>
      <c r="E2328" s="51">
        <v>2.78</v>
      </c>
      <c r="F2328" s="52">
        <v>1</v>
      </c>
      <c r="G2328" s="52">
        <v>4</v>
      </c>
      <c r="H2328" s="52"/>
      <c r="I2328" s="52"/>
      <c r="J2328" s="52"/>
      <c r="K2328" s="53">
        <f t="shared" si="316"/>
        <v>909.36</v>
      </c>
      <c r="L2328" s="53">
        <f t="shared" si="317"/>
        <v>909.36</v>
      </c>
      <c r="M2328" s="53">
        <f>IF(E2328&gt;0,ROUND(E2328*UCO!$A$29,2),0)</f>
        <v>52.43</v>
      </c>
      <c r="N2328" s="53">
        <f>IF(I2328&gt;0,ROUND(I2328*Filme!$B$3,2),0)</f>
        <v>0</v>
      </c>
      <c r="O2328" s="53">
        <f t="shared" si="318"/>
        <v>961.79</v>
      </c>
    </row>
    <row r="2329" spans="1:15" ht="28.5" customHeight="1">
      <c r="A2329" s="131" t="s">
        <v>2352</v>
      </c>
      <c r="B2329" s="132"/>
      <c r="C2329" s="132"/>
      <c r="D2329" s="132"/>
      <c r="E2329" s="132"/>
      <c r="F2329" s="132"/>
      <c r="G2329" s="132"/>
      <c r="H2329" s="132"/>
      <c r="I2329" s="132"/>
      <c r="J2329" s="132"/>
      <c r="K2329" s="132"/>
      <c r="L2329" s="132"/>
      <c r="M2329" s="132"/>
      <c r="N2329" s="132"/>
      <c r="O2329" s="132"/>
    </row>
    <row r="2330" spans="1:15">
      <c r="A2330" s="48">
        <v>31103014</v>
      </c>
      <c r="B2330" s="48" t="s">
        <v>2353</v>
      </c>
      <c r="C2330" s="49">
        <v>1</v>
      </c>
      <c r="D2330" s="50" t="s">
        <v>469</v>
      </c>
      <c r="E2330" s="51"/>
      <c r="F2330" s="52">
        <v>2</v>
      </c>
      <c r="G2330" s="52">
        <v>5</v>
      </c>
      <c r="H2330" s="52"/>
      <c r="I2330" s="52"/>
      <c r="J2330" s="52"/>
      <c r="K2330" s="53">
        <f t="shared" ref="K2330:K2361" si="319">VLOOKUP(D2330,Porte2026Geral,24,FALSE)</f>
        <v>1491.02</v>
      </c>
      <c r="L2330" s="53">
        <f t="shared" ref="L2330:L2361" si="320">ROUND(C2330*K2330,2)</f>
        <v>1491.02</v>
      </c>
      <c r="M2330" s="53">
        <f>IF(E2330&gt;0,ROUND(E2330*UCO!$A$14,2),0)</f>
        <v>0</v>
      </c>
      <c r="N2330" s="53">
        <f>IF(I2330&gt;0,ROUND(I2330*Filme!$B$3,2),0)</f>
        <v>0</v>
      </c>
      <c r="O2330" s="53">
        <f t="shared" ref="O2330:O2383" si="321">ROUND(L2330+M2330+N2330,2)</f>
        <v>1491.02</v>
      </c>
    </row>
    <row r="2331" spans="1:15">
      <c r="A2331" s="48">
        <v>31103022</v>
      </c>
      <c r="B2331" s="48" t="s">
        <v>2354</v>
      </c>
      <c r="C2331" s="49">
        <v>1</v>
      </c>
      <c r="D2331" s="50" t="s">
        <v>259</v>
      </c>
      <c r="E2331" s="51"/>
      <c r="F2331" s="52">
        <v>2</v>
      </c>
      <c r="G2331" s="52">
        <v>3</v>
      </c>
      <c r="H2331" s="52"/>
      <c r="I2331" s="52"/>
      <c r="J2331" s="52"/>
      <c r="K2331" s="53">
        <f t="shared" si="319"/>
        <v>852.02</v>
      </c>
      <c r="L2331" s="53">
        <f t="shared" si="320"/>
        <v>852.02</v>
      </c>
      <c r="M2331" s="53">
        <f>IF(E2331&gt;0,ROUND(E2331*UCO!$A$14,2),0)</f>
        <v>0</v>
      </c>
      <c r="N2331" s="53">
        <f>IF(I2331&gt;0,ROUND(I2331*Filme!$B$3,2),0)</f>
        <v>0</v>
      </c>
      <c r="O2331" s="53">
        <f t="shared" si="321"/>
        <v>852.02</v>
      </c>
    </row>
    <row r="2332" spans="1:15">
      <c r="A2332" s="48">
        <v>31103030</v>
      </c>
      <c r="B2332" s="48" t="s">
        <v>2355</v>
      </c>
      <c r="C2332" s="49">
        <v>1</v>
      </c>
      <c r="D2332" s="50" t="s">
        <v>70</v>
      </c>
      <c r="E2332" s="51">
        <v>4.22</v>
      </c>
      <c r="F2332" s="52">
        <v>1</v>
      </c>
      <c r="G2332" s="52">
        <v>2</v>
      </c>
      <c r="H2332" s="52"/>
      <c r="I2332" s="52"/>
      <c r="J2332" s="52"/>
      <c r="K2332" s="53">
        <f t="shared" si="319"/>
        <v>209.71</v>
      </c>
      <c r="L2332" s="53">
        <f t="shared" si="320"/>
        <v>209.71</v>
      </c>
      <c r="M2332" s="53">
        <f>IF(E2332&gt;0,ROUND(E2332*UCO!$A$29,2),0)</f>
        <v>79.59</v>
      </c>
      <c r="N2332" s="53">
        <f>IF(I2332&gt;0,ROUND(I2332*Filme!$B$3,2),0)</f>
        <v>0</v>
      </c>
      <c r="O2332" s="53">
        <f t="shared" si="321"/>
        <v>289.3</v>
      </c>
    </row>
    <row r="2333" spans="1:15">
      <c r="A2333" s="48">
        <v>31103049</v>
      </c>
      <c r="B2333" s="48" t="s">
        <v>2356</v>
      </c>
      <c r="C2333" s="49">
        <v>1</v>
      </c>
      <c r="D2333" s="50" t="s">
        <v>74</v>
      </c>
      <c r="E2333" s="51"/>
      <c r="F2333" s="52">
        <v>1</v>
      </c>
      <c r="G2333" s="52">
        <v>2</v>
      </c>
      <c r="H2333" s="52"/>
      <c r="I2333" s="52"/>
      <c r="J2333" s="52"/>
      <c r="K2333" s="53">
        <f t="shared" si="319"/>
        <v>360.46</v>
      </c>
      <c r="L2333" s="53">
        <f t="shared" si="320"/>
        <v>360.46</v>
      </c>
      <c r="M2333" s="53">
        <f>IF(E2333&gt;0,ROUND(E2333*UCO!$A$29,2),0)</f>
        <v>0</v>
      </c>
      <c r="N2333" s="53">
        <f>IF(I2333&gt;0,ROUND(I2333*Filme!$B$3,2),0)</f>
        <v>0</v>
      </c>
      <c r="O2333" s="53">
        <f t="shared" si="321"/>
        <v>360.46</v>
      </c>
    </row>
    <row r="2334" spans="1:15">
      <c r="A2334" s="48">
        <v>31103057</v>
      </c>
      <c r="B2334" s="48" t="s">
        <v>2357</v>
      </c>
      <c r="C2334" s="49">
        <v>1</v>
      </c>
      <c r="D2334" s="50" t="s">
        <v>366</v>
      </c>
      <c r="E2334" s="51">
        <v>6.5</v>
      </c>
      <c r="F2334" s="52">
        <v>1</v>
      </c>
      <c r="G2334" s="52">
        <v>5</v>
      </c>
      <c r="H2334" s="52"/>
      <c r="I2334" s="52"/>
      <c r="J2334" s="52"/>
      <c r="K2334" s="53">
        <f t="shared" si="319"/>
        <v>383.42</v>
      </c>
      <c r="L2334" s="53">
        <f t="shared" si="320"/>
        <v>383.42</v>
      </c>
      <c r="M2334" s="53">
        <f>IF(E2334&gt;0,ROUND(E2334*UCO!$A$29,2),0)</f>
        <v>122.59</v>
      </c>
      <c r="N2334" s="53">
        <f>IF(I2334&gt;0,ROUND(I2334*Filme!$B$3,2),0)</f>
        <v>0</v>
      </c>
      <c r="O2334" s="53">
        <f t="shared" si="321"/>
        <v>506.01</v>
      </c>
    </row>
    <row r="2335" spans="1:15">
      <c r="A2335" s="48">
        <v>31103065</v>
      </c>
      <c r="B2335" s="48" t="s">
        <v>2358</v>
      </c>
      <c r="C2335" s="49">
        <v>1</v>
      </c>
      <c r="D2335" s="50" t="s">
        <v>331</v>
      </c>
      <c r="E2335" s="51"/>
      <c r="F2335" s="52">
        <v>1</v>
      </c>
      <c r="G2335" s="52">
        <v>4</v>
      </c>
      <c r="H2335" s="52"/>
      <c r="I2335" s="52"/>
      <c r="J2335" s="52"/>
      <c r="K2335" s="53">
        <f t="shared" si="319"/>
        <v>1091.25</v>
      </c>
      <c r="L2335" s="53">
        <f t="shared" si="320"/>
        <v>1091.25</v>
      </c>
      <c r="M2335" s="53">
        <f>IF(E2335&gt;0,ROUND(E2335*UCO!$A$29,2),0)</f>
        <v>0</v>
      </c>
      <c r="N2335" s="53">
        <f>IF(I2335&gt;0,ROUND(I2335*Filme!$B$3,2),0)</f>
        <v>0</v>
      </c>
      <c r="O2335" s="53">
        <f t="shared" si="321"/>
        <v>1091.25</v>
      </c>
    </row>
    <row r="2336" spans="1:15">
      <c r="A2336" s="48">
        <v>31103073</v>
      </c>
      <c r="B2336" s="48" t="s">
        <v>2359</v>
      </c>
      <c r="C2336" s="49">
        <v>1</v>
      </c>
      <c r="D2336" s="50" t="s">
        <v>364</v>
      </c>
      <c r="E2336" s="51"/>
      <c r="F2336" s="52">
        <v>2</v>
      </c>
      <c r="G2336" s="52">
        <v>6</v>
      </c>
      <c r="H2336" s="52"/>
      <c r="I2336" s="52"/>
      <c r="J2336" s="52"/>
      <c r="K2336" s="53">
        <f t="shared" si="319"/>
        <v>1794.15</v>
      </c>
      <c r="L2336" s="53">
        <f t="shared" si="320"/>
        <v>1794.15</v>
      </c>
      <c r="M2336" s="53">
        <f>IF(E2336&gt;0,ROUND(E2336*UCO!$A$29,2),0)</f>
        <v>0</v>
      </c>
      <c r="N2336" s="53">
        <f>IF(I2336&gt;0,ROUND(I2336*Filme!$B$3,2),0)</f>
        <v>0</v>
      </c>
      <c r="O2336" s="53">
        <f t="shared" si="321"/>
        <v>1794.15</v>
      </c>
    </row>
    <row r="2337" spans="1:15">
      <c r="A2337" s="48">
        <v>31103081</v>
      </c>
      <c r="B2337" s="48" t="s">
        <v>2360</v>
      </c>
      <c r="C2337" s="49">
        <v>1</v>
      </c>
      <c r="D2337" s="50" t="s">
        <v>433</v>
      </c>
      <c r="E2337" s="51"/>
      <c r="F2337" s="52">
        <v>2</v>
      </c>
      <c r="G2337" s="52">
        <v>5</v>
      </c>
      <c r="H2337" s="52"/>
      <c r="I2337" s="52"/>
      <c r="J2337" s="52"/>
      <c r="K2337" s="53">
        <f t="shared" si="319"/>
        <v>1269.81</v>
      </c>
      <c r="L2337" s="53">
        <f t="shared" si="320"/>
        <v>1269.81</v>
      </c>
      <c r="M2337" s="53">
        <f>IF(E2337&gt;0,ROUND(E2337*UCO!$A$29,2),0)</f>
        <v>0</v>
      </c>
      <c r="N2337" s="53">
        <f>IF(I2337&gt;0,ROUND(I2337*Filme!$B$3,2),0)</f>
        <v>0</v>
      </c>
      <c r="O2337" s="53">
        <f t="shared" si="321"/>
        <v>1269.81</v>
      </c>
    </row>
    <row r="2338" spans="1:15">
      <c r="A2338" s="48">
        <v>31103090</v>
      </c>
      <c r="B2338" s="48" t="s">
        <v>2361</v>
      </c>
      <c r="C2338" s="49">
        <v>1</v>
      </c>
      <c r="D2338" s="50" t="s">
        <v>333</v>
      </c>
      <c r="E2338" s="51"/>
      <c r="F2338" s="52">
        <v>1</v>
      </c>
      <c r="G2338" s="52">
        <v>2</v>
      </c>
      <c r="H2338" s="52"/>
      <c r="I2338" s="52"/>
      <c r="J2338" s="52"/>
      <c r="K2338" s="53">
        <f t="shared" si="319"/>
        <v>417.82</v>
      </c>
      <c r="L2338" s="53">
        <f t="shared" si="320"/>
        <v>417.82</v>
      </c>
      <c r="M2338" s="53">
        <f>IF(E2338&gt;0,ROUND(E2338*UCO!$A$29,2),0)</f>
        <v>0</v>
      </c>
      <c r="N2338" s="53">
        <f>IF(I2338&gt;0,ROUND(I2338*Filme!$B$3,2),0)</f>
        <v>0</v>
      </c>
      <c r="O2338" s="53">
        <f t="shared" si="321"/>
        <v>417.82</v>
      </c>
    </row>
    <row r="2339" spans="1:15">
      <c r="A2339" s="48">
        <v>31103103</v>
      </c>
      <c r="B2339" s="48" t="s">
        <v>2362</v>
      </c>
      <c r="C2339" s="49">
        <v>1</v>
      </c>
      <c r="D2339" s="50" t="s">
        <v>382</v>
      </c>
      <c r="E2339" s="51">
        <v>54.94</v>
      </c>
      <c r="F2339" s="52"/>
      <c r="G2339" s="52">
        <v>3</v>
      </c>
      <c r="H2339" s="52"/>
      <c r="I2339" s="52"/>
      <c r="J2339" s="52"/>
      <c r="K2339" s="53">
        <f t="shared" si="319"/>
        <v>766.81</v>
      </c>
      <c r="L2339" s="53">
        <f t="shared" si="320"/>
        <v>766.81</v>
      </c>
      <c r="M2339" s="53">
        <f>IF(E2339&gt;0,ROUND(E2339*UCO!$A$29,2),0)</f>
        <v>1036.17</v>
      </c>
      <c r="N2339" s="53">
        <f>IF(I2339&gt;0,ROUND(I2339*Filme!$B$3,2),0)</f>
        <v>0</v>
      </c>
      <c r="O2339" s="53">
        <f t="shared" si="321"/>
        <v>1802.98</v>
      </c>
    </row>
    <row r="2340" spans="1:15">
      <c r="A2340" s="48">
        <v>31103111</v>
      </c>
      <c r="B2340" s="48" t="s">
        <v>2363</v>
      </c>
      <c r="C2340" s="49">
        <v>1</v>
      </c>
      <c r="D2340" s="50" t="s">
        <v>72</v>
      </c>
      <c r="E2340" s="51">
        <v>54.94</v>
      </c>
      <c r="F2340" s="52"/>
      <c r="G2340" s="52">
        <v>3</v>
      </c>
      <c r="H2340" s="52"/>
      <c r="I2340" s="52"/>
      <c r="J2340" s="52"/>
      <c r="K2340" s="53">
        <f t="shared" si="319"/>
        <v>309.68</v>
      </c>
      <c r="L2340" s="53">
        <f t="shared" si="320"/>
        <v>309.68</v>
      </c>
      <c r="M2340" s="53">
        <f>IF(E2340&gt;0,ROUND(E2340*UCO!$A$29,2),0)</f>
        <v>1036.17</v>
      </c>
      <c r="N2340" s="53">
        <f>IF(I2340&gt;0,ROUND(I2340*Filme!$B$3,2),0)</f>
        <v>0</v>
      </c>
      <c r="O2340" s="53">
        <f t="shared" si="321"/>
        <v>1345.85</v>
      </c>
    </row>
    <row r="2341" spans="1:15">
      <c r="A2341" s="48">
        <v>31103138</v>
      </c>
      <c r="B2341" s="48" t="s">
        <v>2364</v>
      </c>
      <c r="C2341" s="49">
        <v>1</v>
      </c>
      <c r="D2341" s="50" t="s">
        <v>639</v>
      </c>
      <c r="E2341" s="51">
        <v>54.23</v>
      </c>
      <c r="F2341" s="52">
        <v>1</v>
      </c>
      <c r="G2341" s="52">
        <v>4</v>
      </c>
      <c r="H2341" s="52"/>
      <c r="I2341" s="52"/>
      <c r="J2341" s="52"/>
      <c r="K2341" s="53">
        <f t="shared" si="319"/>
        <v>501.37</v>
      </c>
      <c r="L2341" s="53">
        <f t="shared" si="320"/>
        <v>501.37</v>
      </c>
      <c r="M2341" s="53">
        <f>IF(E2341&gt;0,ROUND(E2341*UCO!$A$29,2),0)</f>
        <v>1022.78</v>
      </c>
      <c r="N2341" s="53">
        <f>IF(I2341&gt;0,ROUND(I2341*Filme!$B$3,2),0)</f>
        <v>0</v>
      </c>
      <c r="O2341" s="53">
        <f t="shared" si="321"/>
        <v>1524.15</v>
      </c>
    </row>
    <row r="2342" spans="1:15">
      <c r="A2342" s="48">
        <v>31103146</v>
      </c>
      <c r="B2342" s="48" t="s">
        <v>2365</v>
      </c>
      <c r="C2342" s="49">
        <v>1</v>
      </c>
      <c r="D2342" s="50" t="s">
        <v>333</v>
      </c>
      <c r="E2342" s="51">
        <v>8.67</v>
      </c>
      <c r="F2342" s="52">
        <v>1</v>
      </c>
      <c r="G2342" s="52">
        <v>3</v>
      </c>
      <c r="H2342" s="52"/>
      <c r="I2342" s="52"/>
      <c r="J2342" s="52"/>
      <c r="K2342" s="53">
        <f t="shared" si="319"/>
        <v>417.82</v>
      </c>
      <c r="L2342" s="53">
        <f t="shared" si="320"/>
        <v>417.82</v>
      </c>
      <c r="M2342" s="53">
        <f>IF(E2342&gt;0,ROUND(E2342*UCO!$A$29,2),0)</f>
        <v>163.52000000000001</v>
      </c>
      <c r="N2342" s="53">
        <f>IF(I2342&gt;0,ROUND(I2342*Filme!$B$3,2),0)</f>
        <v>0</v>
      </c>
      <c r="O2342" s="53">
        <f t="shared" si="321"/>
        <v>581.34</v>
      </c>
    </row>
    <row r="2343" spans="1:15">
      <c r="A2343" s="48">
        <v>31103154</v>
      </c>
      <c r="B2343" s="48" t="s">
        <v>2366</v>
      </c>
      <c r="C2343" s="49">
        <v>1</v>
      </c>
      <c r="D2343" s="50" t="s">
        <v>335</v>
      </c>
      <c r="E2343" s="51"/>
      <c r="F2343" s="52">
        <v>2</v>
      </c>
      <c r="G2343" s="52">
        <v>3</v>
      </c>
      <c r="H2343" s="52"/>
      <c r="I2343" s="52"/>
      <c r="J2343" s="52"/>
      <c r="K2343" s="53">
        <f t="shared" si="319"/>
        <v>991.29</v>
      </c>
      <c r="L2343" s="53">
        <f t="shared" si="320"/>
        <v>991.29</v>
      </c>
      <c r="M2343" s="53">
        <f>IF(E2343&gt;0,ROUND(E2343*UCO!$A$21,2),0)</f>
        <v>0</v>
      </c>
      <c r="N2343" s="53">
        <f>IF(I2343&gt;0,ROUND(I2343*Filme!$B$3,2),0)</f>
        <v>0</v>
      </c>
      <c r="O2343" s="53">
        <f t="shared" si="321"/>
        <v>991.29</v>
      </c>
    </row>
    <row r="2344" spans="1:15">
      <c r="A2344" s="48">
        <v>31103162</v>
      </c>
      <c r="B2344" s="48" t="s">
        <v>2367</v>
      </c>
      <c r="C2344" s="49">
        <v>1</v>
      </c>
      <c r="D2344" s="50" t="s">
        <v>382</v>
      </c>
      <c r="E2344" s="51"/>
      <c r="F2344" s="52">
        <v>1</v>
      </c>
      <c r="G2344" s="52">
        <v>3</v>
      </c>
      <c r="H2344" s="52"/>
      <c r="I2344" s="52"/>
      <c r="J2344" s="52"/>
      <c r="K2344" s="53">
        <f t="shared" si="319"/>
        <v>766.81</v>
      </c>
      <c r="L2344" s="53">
        <f t="shared" si="320"/>
        <v>766.81</v>
      </c>
      <c r="M2344" s="53">
        <f>IF(E2344&gt;0,ROUND(E2344*UCO!$A$21,2),0)</f>
        <v>0</v>
      </c>
      <c r="N2344" s="53">
        <f>IF(I2344&gt;0,ROUND(I2344*Filme!$B$3,2),0)</f>
        <v>0</v>
      </c>
      <c r="O2344" s="53">
        <f t="shared" si="321"/>
        <v>766.81</v>
      </c>
    </row>
    <row r="2345" spans="1:15">
      <c r="A2345" s="48">
        <v>31103170</v>
      </c>
      <c r="B2345" s="48" t="s">
        <v>2368</v>
      </c>
      <c r="C2345" s="49">
        <v>1</v>
      </c>
      <c r="D2345" s="50" t="s">
        <v>74</v>
      </c>
      <c r="E2345" s="51"/>
      <c r="F2345" s="52">
        <v>1</v>
      </c>
      <c r="G2345" s="52">
        <v>2</v>
      </c>
      <c r="H2345" s="52"/>
      <c r="I2345" s="52"/>
      <c r="J2345" s="52"/>
      <c r="K2345" s="53">
        <f t="shared" si="319"/>
        <v>360.46</v>
      </c>
      <c r="L2345" s="53">
        <f t="shared" si="320"/>
        <v>360.46</v>
      </c>
      <c r="M2345" s="53">
        <f>IF(E2345&gt;0,ROUND(E2345*UCO!$A$21,2),0)</f>
        <v>0</v>
      </c>
      <c r="N2345" s="53">
        <f>IF(I2345&gt;0,ROUND(I2345*Filme!$B$3,2),0)</f>
        <v>0</v>
      </c>
      <c r="O2345" s="53">
        <f t="shared" si="321"/>
        <v>360.46</v>
      </c>
    </row>
    <row r="2346" spans="1:15">
      <c r="A2346" s="48">
        <v>31103189</v>
      </c>
      <c r="B2346" s="48" t="s">
        <v>2369</v>
      </c>
      <c r="C2346" s="49">
        <v>1</v>
      </c>
      <c r="D2346" s="50" t="s">
        <v>74</v>
      </c>
      <c r="E2346" s="51">
        <v>3.24</v>
      </c>
      <c r="F2346" s="52">
        <v>1</v>
      </c>
      <c r="G2346" s="52">
        <v>3</v>
      </c>
      <c r="H2346" s="52"/>
      <c r="I2346" s="52"/>
      <c r="J2346" s="52"/>
      <c r="K2346" s="53">
        <f t="shared" si="319"/>
        <v>360.46</v>
      </c>
      <c r="L2346" s="53">
        <f t="shared" si="320"/>
        <v>360.46</v>
      </c>
      <c r="M2346" s="53">
        <f>IF(E2346&gt;0,ROUND(E2346*UCO!$A$29,2),0)</f>
        <v>61.11</v>
      </c>
      <c r="N2346" s="53">
        <f>IF(I2346&gt;0,ROUND(I2346*Filme!$B$3,2),0)</f>
        <v>0</v>
      </c>
      <c r="O2346" s="53">
        <f t="shared" si="321"/>
        <v>421.57</v>
      </c>
    </row>
    <row r="2347" spans="1:15">
      <c r="A2347" s="48">
        <v>31103197</v>
      </c>
      <c r="B2347" s="48" t="s">
        <v>2370</v>
      </c>
      <c r="C2347" s="49">
        <v>1</v>
      </c>
      <c r="D2347" s="50" t="s">
        <v>74</v>
      </c>
      <c r="E2347" s="51"/>
      <c r="F2347" s="52"/>
      <c r="G2347" s="52">
        <v>1</v>
      </c>
      <c r="H2347" s="52"/>
      <c r="I2347" s="52"/>
      <c r="J2347" s="52"/>
      <c r="K2347" s="53">
        <f t="shared" si="319"/>
        <v>360.46</v>
      </c>
      <c r="L2347" s="53">
        <f t="shared" si="320"/>
        <v>360.46</v>
      </c>
      <c r="M2347" s="53">
        <f>IF(E2347&gt;0,ROUND(E2347*UCO!$A$29,2),0)</f>
        <v>0</v>
      </c>
      <c r="N2347" s="53">
        <f>IF(I2347&gt;0,ROUND(I2347*Filme!$B$3,2),0)</f>
        <v>0</v>
      </c>
      <c r="O2347" s="53">
        <f t="shared" si="321"/>
        <v>360.46</v>
      </c>
    </row>
    <row r="2348" spans="1:15">
      <c r="A2348" s="48">
        <v>31103200</v>
      </c>
      <c r="B2348" s="48" t="s">
        <v>2371</v>
      </c>
      <c r="C2348" s="49">
        <v>1</v>
      </c>
      <c r="D2348" s="50" t="s">
        <v>291</v>
      </c>
      <c r="E2348" s="51">
        <v>11.99</v>
      </c>
      <c r="F2348" s="52">
        <v>1</v>
      </c>
      <c r="G2348" s="52">
        <v>3</v>
      </c>
      <c r="H2348" s="52"/>
      <c r="I2348" s="52"/>
      <c r="J2348" s="52"/>
      <c r="K2348" s="53">
        <f t="shared" si="319"/>
        <v>709.46</v>
      </c>
      <c r="L2348" s="53">
        <f t="shared" si="320"/>
        <v>709.46</v>
      </c>
      <c r="M2348" s="53">
        <f>IF(E2348&gt;0,ROUND(E2348*UCO!$A$29,2),0)</f>
        <v>226.13</v>
      </c>
      <c r="N2348" s="53">
        <f>IF(I2348&gt;0,ROUND(I2348*Filme!$B$3,2),0)</f>
        <v>0</v>
      </c>
      <c r="O2348" s="53">
        <f t="shared" si="321"/>
        <v>935.59</v>
      </c>
    </row>
    <row r="2349" spans="1:15">
      <c r="A2349" s="48">
        <v>31103219</v>
      </c>
      <c r="B2349" s="48" t="s">
        <v>2372</v>
      </c>
      <c r="C2349" s="49">
        <v>1</v>
      </c>
      <c r="D2349" s="50" t="s">
        <v>333</v>
      </c>
      <c r="E2349" s="51">
        <v>11.99</v>
      </c>
      <c r="F2349" s="52">
        <v>1</v>
      </c>
      <c r="G2349" s="52">
        <v>3</v>
      </c>
      <c r="H2349" s="52"/>
      <c r="I2349" s="52"/>
      <c r="J2349" s="52"/>
      <c r="K2349" s="53">
        <f t="shared" si="319"/>
        <v>417.82</v>
      </c>
      <c r="L2349" s="53">
        <f t="shared" si="320"/>
        <v>417.82</v>
      </c>
      <c r="M2349" s="53">
        <f>IF(E2349&gt;0,ROUND(E2349*UCO!$A$29,2),0)</f>
        <v>226.13</v>
      </c>
      <c r="N2349" s="53">
        <f>IF(I2349&gt;0,ROUND(I2349*Filme!$B$3,2),0)</f>
        <v>0</v>
      </c>
      <c r="O2349" s="53">
        <f t="shared" si="321"/>
        <v>643.95000000000005</v>
      </c>
    </row>
    <row r="2350" spans="1:15">
      <c r="A2350" s="48">
        <v>31103227</v>
      </c>
      <c r="B2350" s="48" t="s">
        <v>2373</v>
      </c>
      <c r="C2350" s="49">
        <v>1</v>
      </c>
      <c r="D2350" s="50" t="s">
        <v>74</v>
      </c>
      <c r="E2350" s="51"/>
      <c r="F2350" s="52">
        <v>1</v>
      </c>
      <c r="G2350" s="52">
        <v>2</v>
      </c>
      <c r="H2350" s="52"/>
      <c r="I2350" s="52"/>
      <c r="J2350" s="52"/>
      <c r="K2350" s="53">
        <f t="shared" si="319"/>
        <v>360.46</v>
      </c>
      <c r="L2350" s="53">
        <f t="shared" si="320"/>
        <v>360.46</v>
      </c>
      <c r="M2350" s="53">
        <f>IF(E2350&gt;0,ROUND(E2350*UCO!$A$29,2),0)</f>
        <v>0</v>
      </c>
      <c r="N2350" s="53">
        <f>IF(I2350&gt;0,ROUND(I2350*Filme!$B$3,2),0)</f>
        <v>0</v>
      </c>
      <c r="O2350" s="53">
        <f t="shared" si="321"/>
        <v>360.46</v>
      </c>
    </row>
    <row r="2351" spans="1:15">
      <c r="A2351" s="48">
        <v>31103235</v>
      </c>
      <c r="B2351" s="48" t="s">
        <v>2374</v>
      </c>
      <c r="C2351" s="49">
        <v>1</v>
      </c>
      <c r="D2351" s="50" t="s">
        <v>366</v>
      </c>
      <c r="E2351" s="51">
        <v>6.5</v>
      </c>
      <c r="F2351" s="52">
        <v>1</v>
      </c>
      <c r="G2351" s="52">
        <v>2</v>
      </c>
      <c r="H2351" s="52"/>
      <c r="I2351" s="52"/>
      <c r="J2351" s="52"/>
      <c r="K2351" s="53">
        <f t="shared" si="319"/>
        <v>383.42</v>
      </c>
      <c r="L2351" s="53">
        <f t="shared" si="320"/>
        <v>383.42</v>
      </c>
      <c r="M2351" s="53">
        <f>IF(E2351&gt;0,ROUND(E2351*UCO!$A$29,2),0)</f>
        <v>122.59</v>
      </c>
      <c r="N2351" s="53">
        <f>IF(I2351&gt;0,ROUND(I2351*Filme!$B$3,2),0)</f>
        <v>0</v>
      </c>
      <c r="O2351" s="53">
        <f t="shared" si="321"/>
        <v>506.01</v>
      </c>
    </row>
    <row r="2352" spans="1:15">
      <c r="A2352" s="48">
        <v>31103243</v>
      </c>
      <c r="B2352" s="48" t="s">
        <v>2375</v>
      </c>
      <c r="C2352" s="49">
        <v>1</v>
      </c>
      <c r="D2352" s="50" t="s">
        <v>305</v>
      </c>
      <c r="E2352" s="51"/>
      <c r="F2352" s="52">
        <v>1</v>
      </c>
      <c r="G2352" s="52">
        <v>3</v>
      </c>
      <c r="H2352" s="52"/>
      <c r="I2352" s="52"/>
      <c r="J2352" s="52"/>
      <c r="K2352" s="53">
        <f t="shared" si="319"/>
        <v>802.86</v>
      </c>
      <c r="L2352" s="53">
        <f t="shared" si="320"/>
        <v>802.86</v>
      </c>
      <c r="M2352" s="53">
        <f>IF(E2352&gt;0,ROUND(E2352*UCO!$A$21,2),0)</f>
        <v>0</v>
      </c>
      <c r="N2352" s="53">
        <f>IF(I2352&gt;0,ROUND(I2352*Filme!$B$3,2),0)</f>
        <v>0</v>
      </c>
      <c r="O2352" s="53">
        <f t="shared" si="321"/>
        <v>802.86</v>
      </c>
    </row>
    <row r="2353" spans="1:15">
      <c r="A2353" s="48">
        <v>31103251</v>
      </c>
      <c r="B2353" s="48" t="s">
        <v>2376</v>
      </c>
      <c r="C2353" s="49">
        <v>1</v>
      </c>
      <c r="D2353" s="50" t="s">
        <v>469</v>
      </c>
      <c r="E2353" s="51"/>
      <c r="F2353" s="52">
        <v>2</v>
      </c>
      <c r="G2353" s="52">
        <v>5</v>
      </c>
      <c r="H2353" s="52"/>
      <c r="I2353" s="52"/>
      <c r="J2353" s="52"/>
      <c r="K2353" s="53">
        <f t="shared" si="319"/>
        <v>1491.02</v>
      </c>
      <c r="L2353" s="53">
        <f t="shared" si="320"/>
        <v>1491.02</v>
      </c>
      <c r="M2353" s="53">
        <f>IF(E2353&gt;0,ROUND(E2353*UCO!$A$21,2),0)</f>
        <v>0</v>
      </c>
      <c r="N2353" s="53">
        <f>IF(I2353&gt;0,ROUND(I2353*Filme!$B$3,2),0)</f>
        <v>0</v>
      </c>
      <c r="O2353" s="53">
        <f t="shared" si="321"/>
        <v>1491.02</v>
      </c>
    </row>
    <row r="2354" spans="1:15">
      <c r="A2354" s="48">
        <v>31103260</v>
      </c>
      <c r="B2354" s="48" t="s">
        <v>2377</v>
      </c>
      <c r="C2354" s="49">
        <v>1</v>
      </c>
      <c r="D2354" s="50" t="s">
        <v>1685</v>
      </c>
      <c r="E2354" s="51"/>
      <c r="F2354" s="52">
        <v>2</v>
      </c>
      <c r="G2354" s="52">
        <v>6</v>
      </c>
      <c r="H2354" s="52"/>
      <c r="I2354" s="52"/>
      <c r="J2354" s="52"/>
      <c r="K2354" s="53">
        <f t="shared" si="319"/>
        <v>3270.39</v>
      </c>
      <c r="L2354" s="53">
        <f t="shared" si="320"/>
        <v>3270.39</v>
      </c>
      <c r="M2354" s="53">
        <f>IF(E2354&gt;0,ROUND(E2354*UCO!$A$21,2),0)</f>
        <v>0</v>
      </c>
      <c r="N2354" s="53">
        <f>IF(I2354&gt;0,ROUND(I2354*Filme!$B$3,2),0)</f>
        <v>0</v>
      </c>
      <c r="O2354" s="53">
        <f t="shared" si="321"/>
        <v>3270.39</v>
      </c>
    </row>
    <row r="2355" spans="1:15">
      <c r="A2355" s="48">
        <v>31103278</v>
      </c>
      <c r="B2355" s="48" t="s">
        <v>2378</v>
      </c>
      <c r="C2355" s="49">
        <v>1</v>
      </c>
      <c r="D2355" s="50" t="s">
        <v>999</v>
      </c>
      <c r="E2355" s="51"/>
      <c r="F2355" s="52">
        <v>2</v>
      </c>
      <c r="G2355" s="52">
        <v>5</v>
      </c>
      <c r="H2355" s="52"/>
      <c r="I2355" s="52"/>
      <c r="J2355" s="52"/>
      <c r="K2355" s="53">
        <f t="shared" si="319"/>
        <v>2695.3</v>
      </c>
      <c r="L2355" s="53">
        <f t="shared" si="320"/>
        <v>2695.3</v>
      </c>
      <c r="M2355" s="53">
        <f>IF(E2355&gt;0,ROUND(E2355*UCO!$A$21,2),0)</f>
        <v>0</v>
      </c>
      <c r="N2355" s="53">
        <f>IF(I2355&gt;0,ROUND(I2355*Filme!$B$3,2),0)</f>
        <v>0</v>
      </c>
      <c r="O2355" s="53">
        <f t="shared" si="321"/>
        <v>2695.3</v>
      </c>
    </row>
    <row r="2356" spans="1:15">
      <c r="A2356" s="48">
        <v>31103286</v>
      </c>
      <c r="B2356" s="48" t="s">
        <v>2379</v>
      </c>
      <c r="C2356" s="49">
        <v>1</v>
      </c>
      <c r="D2356" s="50" t="s">
        <v>259</v>
      </c>
      <c r="E2356" s="51"/>
      <c r="F2356" s="52">
        <v>1</v>
      </c>
      <c r="G2356" s="52">
        <v>3</v>
      </c>
      <c r="H2356" s="52"/>
      <c r="I2356" s="52"/>
      <c r="J2356" s="52"/>
      <c r="K2356" s="53">
        <f t="shared" si="319"/>
        <v>852.02</v>
      </c>
      <c r="L2356" s="53">
        <f t="shared" si="320"/>
        <v>852.02</v>
      </c>
      <c r="M2356" s="53">
        <f>IF(E2356&gt;0,ROUND(E2356*UCO!$A$21,2),0)</f>
        <v>0</v>
      </c>
      <c r="N2356" s="53">
        <f>IF(I2356&gt;0,ROUND(I2356*Filme!$B$3,2),0)</f>
        <v>0</v>
      </c>
      <c r="O2356" s="53">
        <f t="shared" si="321"/>
        <v>852.02</v>
      </c>
    </row>
    <row r="2357" spans="1:15">
      <c r="A2357" s="48">
        <v>31103294</v>
      </c>
      <c r="B2357" s="48" t="s">
        <v>2380</v>
      </c>
      <c r="C2357" s="49">
        <v>1</v>
      </c>
      <c r="D2357" s="50" t="s">
        <v>331</v>
      </c>
      <c r="E2357" s="51"/>
      <c r="F2357" s="52">
        <v>2</v>
      </c>
      <c r="G2357" s="52">
        <v>4</v>
      </c>
      <c r="H2357" s="52"/>
      <c r="I2357" s="52"/>
      <c r="J2357" s="52"/>
      <c r="K2357" s="53">
        <f t="shared" si="319"/>
        <v>1091.25</v>
      </c>
      <c r="L2357" s="53">
        <f t="shared" si="320"/>
        <v>1091.25</v>
      </c>
      <c r="M2357" s="53">
        <f>IF(E2357&gt;0,ROUND(E2357*UCO!$A$21,2),0)</f>
        <v>0</v>
      </c>
      <c r="N2357" s="53">
        <f>IF(I2357&gt;0,ROUND(I2357*Filme!$B$3,2),0)</f>
        <v>0</v>
      </c>
      <c r="O2357" s="53">
        <f t="shared" si="321"/>
        <v>1091.25</v>
      </c>
    </row>
    <row r="2358" spans="1:15">
      <c r="A2358" s="48">
        <v>31103308</v>
      </c>
      <c r="B2358" s="48" t="s">
        <v>2381</v>
      </c>
      <c r="C2358" s="49">
        <v>1</v>
      </c>
      <c r="D2358" s="50" t="s">
        <v>331</v>
      </c>
      <c r="E2358" s="51"/>
      <c r="F2358" s="52">
        <v>2</v>
      </c>
      <c r="G2358" s="52">
        <v>4</v>
      </c>
      <c r="H2358" s="52"/>
      <c r="I2358" s="52"/>
      <c r="J2358" s="52"/>
      <c r="K2358" s="53">
        <f t="shared" si="319"/>
        <v>1091.25</v>
      </c>
      <c r="L2358" s="53">
        <f t="shared" si="320"/>
        <v>1091.25</v>
      </c>
      <c r="M2358" s="53">
        <f>IF(E2358&gt;0,ROUND(E2358*UCO!$A$21,2),0)</f>
        <v>0</v>
      </c>
      <c r="N2358" s="53">
        <f>IF(I2358&gt;0,ROUND(I2358*Filme!$B$3,2),0)</f>
        <v>0</v>
      </c>
      <c r="O2358" s="53">
        <f t="shared" si="321"/>
        <v>1091.25</v>
      </c>
    </row>
    <row r="2359" spans="1:15">
      <c r="A2359" s="48">
        <v>31103316</v>
      </c>
      <c r="B2359" s="48" t="s">
        <v>2382</v>
      </c>
      <c r="C2359" s="49">
        <v>1</v>
      </c>
      <c r="D2359" s="50" t="s">
        <v>331</v>
      </c>
      <c r="E2359" s="51"/>
      <c r="F2359" s="52">
        <v>2</v>
      </c>
      <c r="G2359" s="52">
        <v>4</v>
      </c>
      <c r="H2359" s="52"/>
      <c r="I2359" s="52"/>
      <c r="J2359" s="52"/>
      <c r="K2359" s="53">
        <f t="shared" si="319"/>
        <v>1091.25</v>
      </c>
      <c r="L2359" s="53">
        <f t="shared" si="320"/>
        <v>1091.25</v>
      </c>
      <c r="M2359" s="53">
        <f>IF(E2359&gt;0,ROUND(E2359*UCO!$A$21,2),0)</f>
        <v>0</v>
      </c>
      <c r="N2359" s="53">
        <f>IF(I2359&gt;0,ROUND(I2359*Filme!$B$3,2),0)</f>
        <v>0</v>
      </c>
      <c r="O2359" s="53">
        <f t="shared" si="321"/>
        <v>1091.25</v>
      </c>
    </row>
    <row r="2360" spans="1:15">
      <c r="A2360" s="48">
        <v>31103324</v>
      </c>
      <c r="B2360" s="48" t="s">
        <v>2383</v>
      </c>
      <c r="C2360" s="49">
        <v>1</v>
      </c>
      <c r="D2360" s="50" t="s">
        <v>331</v>
      </c>
      <c r="E2360" s="51"/>
      <c r="F2360" s="52">
        <v>2</v>
      </c>
      <c r="G2360" s="52">
        <v>4</v>
      </c>
      <c r="H2360" s="52"/>
      <c r="I2360" s="52"/>
      <c r="J2360" s="52"/>
      <c r="K2360" s="53">
        <f t="shared" si="319"/>
        <v>1091.25</v>
      </c>
      <c r="L2360" s="53">
        <f t="shared" si="320"/>
        <v>1091.25</v>
      </c>
      <c r="M2360" s="53">
        <f>IF(E2360&gt;0,ROUND(E2360*UCO!$A$21,2),0)</f>
        <v>0</v>
      </c>
      <c r="N2360" s="53">
        <f>IF(I2360&gt;0,ROUND(I2360*Filme!$B$3,2),0)</f>
        <v>0</v>
      </c>
      <c r="O2360" s="53">
        <f t="shared" si="321"/>
        <v>1091.25</v>
      </c>
    </row>
    <row r="2361" spans="1:15">
      <c r="A2361" s="48">
        <v>31103332</v>
      </c>
      <c r="B2361" s="48" t="s">
        <v>2384</v>
      </c>
      <c r="C2361" s="49">
        <v>1</v>
      </c>
      <c r="D2361" s="50" t="s">
        <v>291</v>
      </c>
      <c r="E2361" s="51"/>
      <c r="F2361" s="52">
        <v>1</v>
      </c>
      <c r="G2361" s="52">
        <v>5</v>
      </c>
      <c r="H2361" s="52"/>
      <c r="I2361" s="52"/>
      <c r="J2361" s="52"/>
      <c r="K2361" s="53">
        <f t="shared" si="319"/>
        <v>709.46</v>
      </c>
      <c r="L2361" s="53">
        <f t="shared" si="320"/>
        <v>709.46</v>
      </c>
      <c r="M2361" s="53">
        <f>IF(E2361&gt;0,ROUND(E2361*UCO!$A$21,2),0)</f>
        <v>0</v>
      </c>
      <c r="N2361" s="53">
        <f>IF(I2361&gt;0,ROUND(I2361*Filme!$B$3,2),0)</f>
        <v>0</v>
      </c>
      <c r="O2361" s="53">
        <f t="shared" si="321"/>
        <v>709.46</v>
      </c>
    </row>
    <row r="2362" spans="1:15">
      <c r="A2362" s="48">
        <v>31103340</v>
      </c>
      <c r="B2362" s="48" t="s">
        <v>2385</v>
      </c>
      <c r="C2362" s="49">
        <v>1</v>
      </c>
      <c r="D2362" s="50" t="s">
        <v>241</v>
      </c>
      <c r="E2362" s="51">
        <v>2.78</v>
      </c>
      <c r="F2362" s="52">
        <v>2</v>
      </c>
      <c r="G2362" s="52">
        <v>4</v>
      </c>
      <c r="H2362" s="52"/>
      <c r="I2362" s="52"/>
      <c r="J2362" s="52"/>
      <c r="K2362" s="53">
        <f t="shared" ref="K2362:K2383" si="322">VLOOKUP(D2362,Porte2026Geral,24,FALSE)</f>
        <v>542.33000000000004</v>
      </c>
      <c r="L2362" s="53">
        <f t="shared" ref="L2362:L2383" si="323">ROUND(C2362*K2362,2)</f>
        <v>542.33000000000004</v>
      </c>
      <c r="M2362" s="53">
        <f>IF(E2362&gt;0,ROUND(E2362*UCO!$A$29,2),0)</f>
        <v>52.43</v>
      </c>
      <c r="N2362" s="53">
        <f>IF(I2362&gt;0,ROUND(I2362*Filme!$B$3,2),0)</f>
        <v>0</v>
      </c>
      <c r="O2362" s="53">
        <f t="shared" si="321"/>
        <v>594.76</v>
      </c>
    </row>
    <row r="2363" spans="1:15">
      <c r="A2363" s="48">
        <v>31103359</v>
      </c>
      <c r="B2363" s="48" t="s">
        <v>2386</v>
      </c>
      <c r="C2363" s="49">
        <v>1</v>
      </c>
      <c r="D2363" s="50" t="s">
        <v>305</v>
      </c>
      <c r="E2363" s="51"/>
      <c r="F2363" s="52">
        <v>2</v>
      </c>
      <c r="G2363" s="52">
        <v>4</v>
      </c>
      <c r="H2363" s="52"/>
      <c r="I2363" s="52"/>
      <c r="J2363" s="52"/>
      <c r="K2363" s="53">
        <f t="shared" si="322"/>
        <v>802.86</v>
      </c>
      <c r="L2363" s="53">
        <f t="shared" si="323"/>
        <v>802.86</v>
      </c>
      <c r="M2363" s="53">
        <f>IF(E2363&gt;0,ROUND(E2363*UCO!$A$29,2),0)</f>
        <v>0</v>
      </c>
      <c r="N2363" s="53">
        <f>IF(I2363&gt;0,ROUND(I2363*Filme!$B$3,2),0)</f>
        <v>0</v>
      </c>
      <c r="O2363" s="53">
        <f t="shared" si="321"/>
        <v>802.86</v>
      </c>
    </row>
    <row r="2364" spans="1:15">
      <c r="A2364" s="48">
        <v>31103367</v>
      </c>
      <c r="B2364" s="48" t="s">
        <v>2387</v>
      </c>
      <c r="C2364" s="49">
        <v>1</v>
      </c>
      <c r="D2364" s="50" t="s">
        <v>70</v>
      </c>
      <c r="E2364" s="51">
        <v>2.2999999999999998</v>
      </c>
      <c r="F2364" s="52">
        <v>2</v>
      </c>
      <c r="G2364" s="52">
        <v>4</v>
      </c>
      <c r="H2364" s="52"/>
      <c r="I2364" s="52"/>
      <c r="J2364" s="52"/>
      <c r="K2364" s="53">
        <f t="shared" si="322"/>
        <v>209.71</v>
      </c>
      <c r="L2364" s="53">
        <f t="shared" si="323"/>
        <v>209.71</v>
      </c>
      <c r="M2364" s="53">
        <f>IF(E2364&gt;0,ROUND(E2364*UCO!$A$29,2),0)</f>
        <v>43.38</v>
      </c>
      <c r="N2364" s="53">
        <f>IF(I2364&gt;0,ROUND(I2364*Filme!$B$3,2),0)</f>
        <v>0</v>
      </c>
      <c r="O2364" s="53">
        <f t="shared" si="321"/>
        <v>253.09</v>
      </c>
    </row>
    <row r="2365" spans="1:15">
      <c r="A2365" s="48">
        <v>31103375</v>
      </c>
      <c r="B2365" s="48" t="s">
        <v>2388</v>
      </c>
      <c r="C2365" s="49">
        <v>1</v>
      </c>
      <c r="D2365" s="50" t="s">
        <v>339</v>
      </c>
      <c r="E2365" s="51"/>
      <c r="F2365" s="52">
        <v>2</v>
      </c>
      <c r="G2365" s="52">
        <v>4</v>
      </c>
      <c r="H2365" s="52"/>
      <c r="I2365" s="52"/>
      <c r="J2365" s="52"/>
      <c r="K2365" s="53">
        <f t="shared" si="322"/>
        <v>909.36</v>
      </c>
      <c r="L2365" s="53">
        <f t="shared" si="323"/>
        <v>909.36</v>
      </c>
      <c r="M2365" s="53">
        <f>IF(E2365&gt;0,ROUND(E2365*UCO!$A$29,2),0)</f>
        <v>0</v>
      </c>
      <c r="N2365" s="53">
        <f>IF(I2365&gt;0,ROUND(I2365*Filme!$B$3,2),0)</f>
        <v>0</v>
      </c>
      <c r="O2365" s="53">
        <f t="shared" si="321"/>
        <v>909.36</v>
      </c>
    </row>
    <row r="2366" spans="1:15">
      <c r="A2366" s="48">
        <v>31103383</v>
      </c>
      <c r="B2366" s="48" t="s">
        <v>2389</v>
      </c>
      <c r="C2366" s="49">
        <v>1</v>
      </c>
      <c r="D2366" s="50" t="s">
        <v>382</v>
      </c>
      <c r="E2366" s="51"/>
      <c r="F2366" s="52">
        <v>1</v>
      </c>
      <c r="G2366" s="52">
        <v>3</v>
      </c>
      <c r="H2366" s="52"/>
      <c r="I2366" s="52"/>
      <c r="J2366" s="52"/>
      <c r="K2366" s="53">
        <f t="shared" si="322"/>
        <v>766.81</v>
      </c>
      <c r="L2366" s="53">
        <f t="shared" si="323"/>
        <v>766.81</v>
      </c>
      <c r="M2366" s="53">
        <f>IF(E2366&gt;0,ROUND(E2366*UCO!$A$29,2),0)</f>
        <v>0</v>
      </c>
      <c r="N2366" s="53">
        <f>IF(I2366&gt;0,ROUND(I2366*Filme!$B$3,2),0)</f>
        <v>0</v>
      </c>
      <c r="O2366" s="53">
        <f t="shared" si="321"/>
        <v>766.81</v>
      </c>
    </row>
    <row r="2367" spans="1:15">
      <c r="A2367" s="48">
        <v>31103391</v>
      </c>
      <c r="B2367" s="48" t="s">
        <v>2390</v>
      </c>
      <c r="C2367" s="49">
        <v>1</v>
      </c>
      <c r="D2367" s="50" t="s">
        <v>74</v>
      </c>
      <c r="E2367" s="51">
        <v>13.32</v>
      </c>
      <c r="F2367" s="52">
        <v>1</v>
      </c>
      <c r="G2367" s="52">
        <v>2</v>
      </c>
      <c r="H2367" s="52"/>
      <c r="I2367" s="52"/>
      <c r="J2367" s="52"/>
      <c r="K2367" s="53">
        <f t="shared" si="322"/>
        <v>360.46</v>
      </c>
      <c r="L2367" s="53">
        <f t="shared" si="323"/>
        <v>360.46</v>
      </c>
      <c r="M2367" s="53">
        <f>IF(E2367&gt;0,ROUND(E2367*UCO!$A$29,2),0)</f>
        <v>251.22</v>
      </c>
      <c r="N2367" s="53">
        <f>IF(I2367&gt;0,ROUND(I2367*Filme!$B$3,2),0)</f>
        <v>0</v>
      </c>
      <c r="O2367" s="53">
        <f t="shared" si="321"/>
        <v>611.67999999999995</v>
      </c>
    </row>
    <row r="2368" spans="1:15">
      <c r="A2368" s="48">
        <v>31103405</v>
      </c>
      <c r="B2368" s="48" t="s">
        <v>2391</v>
      </c>
      <c r="C2368" s="49">
        <v>1</v>
      </c>
      <c r="D2368" s="50" t="s">
        <v>137</v>
      </c>
      <c r="E2368" s="51"/>
      <c r="F2368" s="52"/>
      <c r="G2368" s="52">
        <v>1</v>
      </c>
      <c r="H2368" s="52"/>
      <c r="I2368" s="52"/>
      <c r="J2368" s="52"/>
      <c r="K2368" s="53">
        <f t="shared" si="322"/>
        <v>104.87</v>
      </c>
      <c r="L2368" s="53">
        <f t="shared" si="323"/>
        <v>104.87</v>
      </c>
      <c r="M2368" s="53">
        <f>IF(E2368&gt;0,ROUND(E2368*UCO!$A$29,2),0)</f>
        <v>0</v>
      </c>
      <c r="N2368" s="53">
        <f>IF(I2368&gt;0,ROUND(I2368*Filme!$B$3,2),0)</f>
        <v>0</v>
      </c>
      <c r="O2368" s="53">
        <f t="shared" si="321"/>
        <v>104.87</v>
      </c>
    </row>
    <row r="2369" spans="1:15">
      <c r="A2369" s="48">
        <v>31103413</v>
      </c>
      <c r="B2369" s="48" t="s">
        <v>2392</v>
      </c>
      <c r="C2369" s="49">
        <v>1</v>
      </c>
      <c r="D2369" s="50" t="s">
        <v>331</v>
      </c>
      <c r="E2369" s="51"/>
      <c r="F2369" s="52">
        <v>2</v>
      </c>
      <c r="G2369" s="52">
        <v>5</v>
      </c>
      <c r="H2369" s="52"/>
      <c r="I2369" s="52"/>
      <c r="J2369" s="52"/>
      <c r="K2369" s="53">
        <f t="shared" si="322"/>
        <v>1091.25</v>
      </c>
      <c r="L2369" s="53">
        <f t="shared" si="323"/>
        <v>1091.25</v>
      </c>
      <c r="M2369" s="53">
        <f>IF(E2369&gt;0,ROUND(E2369*UCO!$A$29,2),0)</f>
        <v>0</v>
      </c>
      <c r="N2369" s="53">
        <f>IF(I2369&gt;0,ROUND(I2369*Filme!$B$3,2),0)</f>
        <v>0</v>
      </c>
      <c r="O2369" s="53">
        <f t="shared" si="321"/>
        <v>1091.25</v>
      </c>
    </row>
    <row r="2370" spans="1:15">
      <c r="A2370" s="48">
        <v>31103430</v>
      </c>
      <c r="B2370" s="48" t="s">
        <v>2393</v>
      </c>
      <c r="C2370" s="49">
        <v>1</v>
      </c>
      <c r="D2370" s="50" t="s">
        <v>51</v>
      </c>
      <c r="E2370" s="51"/>
      <c r="F2370" s="52"/>
      <c r="G2370" s="52">
        <v>1</v>
      </c>
      <c r="H2370" s="52"/>
      <c r="I2370" s="52"/>
      <c r="J2370" s="52"/>
      <c r="K2370" s="53">
        <f t="shared" si="322"/>
        <v>88.48</v>
      </c>
      <c r="L2370" s="53">
        <f t="shared" si="323"/>
        <v>88.48</v>
      </c>
      <c r="M2370" s="53">
        <f>IF(E2370&gt;0,ROUND(E2370*UCO!$A$29,2),0)</f>
        <v>0</v>
      </c>
      <c r="N2370" s="53">
        <f>IF(I2370&gt;0,ROUND(I2370*Filme!$B$3,2),0)</f>
        <v>0</v>
      </c>
      <c r="O2370" s="53">
        <f t="shared" si="321"/>
        <v>88.48</v>
      </c>
    </row>
    <row r="2371" spans="1:15">
      <c r="A2371" s="48">
        <v>31103448</v>
      </c>
      <c r="B2371" s="48" t="s">
        <v>2394</v>
      </c>
      <c r="C2371" s="49">
        <v>1</v>
      </c>
      <c r="D2371" s="50" t="s">
        <v>74</v>
      </c>
      <c r="E2371" s="51">
        <v>63.93</v>
      </c>
      <c r="F2371" s="52">
        <v>1</v>
      </c>
      <c r="G2371" s="52">
        <v>4</v>
      </c>
      <c r="H2371" s="52"/>
      <c r="I2371" s="52"/>
      <c r="J2371" s="52"/>
      <c r="K2371" s="53">
        <f t="shared" si="322"/>
        <v>360.46</v>
      </c>
      <c r="L2371" s="53">
        <f t="shared" si="323"/>
        <v>360.46</v>
      </c>
      <c r="M2371" s="53">
        <f>IF(E2371&gt;0,ROUND(E2371*UCO!$A$29,2),0)</f>
        <v>1205.72</v>
      </c>
      <c r="N2371" s="53">
        <f>IF(I2371&gt;0,ROUND(I2371*Filme!$B$3,2),0)</f>
        <v>0</v>
      </c>
      <c r="O2371" s="53">
        <f t="shared" si="321"/>
        <v>1566.18</v>
      </c>
    </row>
    <row r="2372" spans="1:15">
      <c r="A2372" s="48">
        <v>31103456</v>
      </c>
      <c r="B2372" s="48" t="s">
        <v>2395</v>
      </c>
      <c r="C2372" s="49">
        <v>1</v>
      </c>
      <c r="D2372" s="50" t="s">
        <v>333</v>
      </c>
      <c r="E2372" s="51">
        <v>15.99</v>
      </c>
      <c r="F2372" s="52">
        <v>1</v>
      </c>
      <c r="G2372" s="52">
        <v>4</v>
      </c>
      <c r="H2372" s="52"/>
      <c r="I2372" s="52"/>
      <c r="J2372" s="52"/>
      <c r="K2372" s="53">
        <f t="shared" si="322"/>
        <v>417.82</v>
      </c>
      <c r="L2372" s="53">
        <f t="shared" si="323"/>
        <v>417.82</v>
      </c>
      <c r="M2372" s="53">
        <f>IF(E2372&gt;0,ROUND(E2372*UCO!$A$29,2),0)</f>
        <v>301.57</v>
      </c>
      <c r="N2372" s="53">
        <f>IF(I2372&gt;0,ROUND(I2372*Filme!$B$3,2),0)</f>
        <v>0</v>
      </c>
      <c r="O2372" s="53">
        <f t="shared" si="321"/>
        <v>719.39</v>
      </c>
    </row>
    <row r="2373" spans="1:15">
      <c r="A2373" s="48">
        <v>31103464</v>
      </c>
      <c r="B2373" s="48" t="s">
        <v>2396</v>
      </c>
      <c r="C2373" s="49">
        <v>1</v>
      </c>
      <c r="D2373" s="50" t="s">
        <v>74</v>
      </c>
      <c r="E2373" s="51"/>
      <c r="F2373" s="52">
        <v>1</v>
      </c>
      <c r="G2373" s="52">
        <v>4</v>
      </c>
      <c r="H2373" s="52"/>
      <c r="I2373" s="52"/>
      <c r="J2373" s="52"/>
      <c r="K2373" s="53">
        <f t="shared" si="322"/>
        <v>360.46</v>
      </c>
      <c r="L2373" s="53">
        <f t="shared" si="323"/>
        <v>360.46</v>
      </c>
      <c r="M2373" s="53">
        <f>IF(E2373&gt;0,ROUND(E2373*UCO!$A$21,2),0)</f>
        <v>0</v>
      </c>
      <c r="N2373" s="53">
        <f>IF(I2373&gt;0,ROUND(I2373*Filme!$B$3,2),0)</f>
        <v>0</v>
      </c>
      <c r="O2373" s="53">
        <f t="shared" si="321"/>
        <v>360.46</v>
      </c>
    </row>
    <row r="2374" spans="1:15">
      <c r="A2374" s="48">
        <v>31103472</v>
      </c>
      <c r="B2374" s="48" t="s">
        <v>2397</v>
      </c>
      <c r="C2374" s="49">
        <v>1</v>
      </c>
      <c r="D2374" s="50" t="s">
        <v>70</v>
      </c>
      <c r="E2374" s="51">
        <v>4.22</v>
      </c>
      <c r="F2374" s="52"/>
      <c r="G2374" s="52">
        <v>2</v>
      </c>
      <c r="H2374" s="52"/>
      <c r="I2374" s="52"/>
      <c r="J2374" s="52"/>
      <c r="K2374" s="53">
        <f t="shared" si="322"/>
        <v>209.71</v>
      </c>
      <c r="L2374" s="53">
        <f t="shared" si="323"/>
        <v>209.71</v>
      </c>
      <c r="M2374" s="53">
        <f>IF(E2374&gt;0,ROUND(E2374*UCO!$A$29,2),0)</f>
        <v>79.59</v>
      </c>
      <c r="N2374" s="53">
        <f>IF(I2374&gt;0,ROUND(I2374*Filme!$B$3,2),0)</f>
        <v>0</v>
      </c>
      <c r="O2374" s="53">
        <f t="shared" si="321"/>
        <v>289.3</v>
      </c>
    </row>
    <row r="2375" spans="1:15">
      <c r="A2375" s="48">
        <v>31103480</v>
      </c>
      <c r="B2375" s="48" t="s">
        <v>2398</v>
      </c>
      <c r="C2375" s="49">
        <v>1</v>
      </c>
      <c r="D2375" s="50" t="s">
        <v>469</v>
      </c>
      <c r="E2375" s="51"/>
      <c r="F2375" s="52">
        <v>3</v>
      </c>
      <c r="G2375" s="52">
        <v>7</v>
      </c>
      <c r="H2375" s="52"/>
      <c r="I2375" s="52"/>
      <c r="J2375" s="52"/>
      <c r="K2375" s="53">
        <f t="shared" si="322"/>
        <v>1491.02</v>
      </c>
      <c r="L2375" s="53">
        <f t="shared" si="323"/>
        <v>1491.02</v>
      </c>
      <c r="M2375" s="53">
        <f>IF(E2375&gt;0,ROUND(E2375*UCO!$A$29,2),0)</f>
        <v>0</v>
      </c>
      <c r="N2375" s="53">
        <f>IF(I2375&gt;0,ROUND(I2375*Filme!$B$3,2),0)</f>
        <v>0</v>
      </c>
      <c r="O2375" s="53">
        <f t="shared" si="321"/>
        <v>1491.02</v>
      </c>
    </row>
    <row r="2376" spans="1:15">
      <c r="A2376" s="48">
        <v>31103499</v>
      </c>
      <c r="B2376" s="48" t="s">
        <v>2399</v>
      </c>
      <c r="C2376" s="49">
        <v>1</v>
      </c>
      <c r="D2376" s="50" t="s">
        <v>488</v>
      </c>
      <c r="E2376" s="51"/>
      <c r="F2376" s="52">
        <v>3</v>
      </c>
      <c r="G2376" s="52">
        <v>7</v>
      </c>
      <c r="H2376" s="52"/>
      <c r="I2376" s="52"/>
      <c r="J2376" s="52"/>
      <c r="K2376" s="53">
        <f t="shared" si="322"/>
        <v>1998.93</v>
      </c>
      <c r="L2376" s="53">
        <f t="shared" si="323"/>
        <v>1998.93</v>
      </c>
      <c r="M2376" s="53">
        <f>IF(E2376&gt;0,ROUND(E2376*UCO!$A$29,2),0)</f>
        <v>0</v>
      </c>
      <c r="N2376" s="53">
        <f>IF(I2376&gt;0,ROUND(I2376*Filme!$B$3,2),0)</f>
        <v>0</v>
      </c>
      <c r="O2376" s="53">
        <f t="shared" si="321"/>
        <v>1998.93</v>
      </c>
    </row>
    <row r="2377" spans="1:15">
      <c r="A2377" s="48">
        <v>31103502</v>
      </c>
      <c r="B2377" s="48" t="s">
        <v>2400</v>
      </c>
      <c r="C2377" s="49">
        <v>1</v>
      </c>
      <c r="D2377" s="50" t="s">
        <v>469</v>
      </c>
      <c r="E2377" s="51"/>
      <c r="F2377" s="52">
        <v>3</v>
      </c>
      <c r="G2377" s="52">
        <v>7</v>
      </c>
      <c r="H2377" s="52"/>
      <c r="I2377" s="52"/>
      <c r="J2377" s="52"/>
      <c r="K2377" s="53">
        <f t="shared" si="322"/>
        <v>1491.02</v>
      </c>
      <c r="L2377" s="53">
        <f t="shared" si="323"/>
        <v>1491.02</v>
      </c>
      <c r="M2377" s="53">
        <f>IF(E2377&gt;0,ROUND(E2377*UCO!$A$29,2),0)</f>
        <v>0</v>
      </c>
      <c r="N2377" s="53">
        <f>IF(I2377&gt;0,ROUND(I2377*Filme!$B$3,2),0)</f>
        <v>0</v>
      </c>
      <c r="O2377" s="53">
        <f t="shared" si="321"/>
        <v>1491.02</v>
      </c>
    </row>
    <row r="2378" spans="1:15">
      <c r="A2378" s="48">
        <v>31103510</v>
      </c>
      <c r="B2378" s="48" t="s">
        <v>2401</v>
      </c>
      <c r="C2378" s="49">
        <v>1</v>
      </c>
      <c r="D2378" s="50" t="s">
        <v>331</v>
      </c>
      <c r="E2378" s="51">
        <v>44.61</v>
      </c>
      <c r="F2378" s="52">
        <v>1</v>
      </c>
      <c r="G2378" s="52">
        <v>5</v>
      </c>
      <c r="H2378" s="52"/>
      <c r="I2378" s="52"/>
      <c r="J2378" s="52"/>
      <c r="K2378" s="53">
        <f t="shared" si="322"/>
        <v>1091.25</v>
      </c>
      <c r="L2378" s="53">
        <f t="shared" si="323"/>
        <v>1091.25</v>
      </c>
      <c r="M2378" s="53">
        <f>IF(E2378&gt;0,ROUND(E2378*UCO!$A$29,2),0)</f>
        <v>841.34</v>
      </c>
      <c r="N2378" s="53">
        <f>IF(I2378&gt;0,ROUND(I2378*Filme!$B$3,2),0)</f>
        <v>0</v>
      </c>
      <c r="O2378" s="53">
        <f t="shared" si="321"/>
        <v>1932.59</v>
      </c>
    </row>
    <row r="2379" spans="1:15">
      <c r="A2379" s="48">
        <v>31103529</v>
      </c>
      <c r="B2379" s="48" t="s">
        <v>2402</v>
      </c>
      <c r="C2379" s="49">
        <v>1</v>
      </c>
      <c r="D2379" s="50" t="s">
        <v>257</v>
      </c>
      <c r="E2379" s="51">
        <v>48.66</v>
      </c>
      <c r="F2379" s="52">
        <v>2</v>
      </c>
      <c r="G2379" s="52">
        <v>5</v>
      </c>
      <c r="H2379" s="52"/>
      <c r="I2379" s="52"/>
      <c r="J2379" s="52"/>
      <c r="K2379" s="53">
        <f t="shared" si="322"/>
        <v>1635.2</v>
      </c>
      <c r="L2379" s="53">
        <f t="shared" si="323"/>
        <v>1635.2</v>
      </c>
      <c r="M2379" s="53">
        <f>IF(E2379&gt;0,ROUND(E2379*UCO!$A$29,2),0)</f>
        <v>917.73</v>
      </c>
      <c r="N2379" s="53">
        <f>IF(I2379&gt;0,ROUND(I2379*Filme!$B$3,2),0)</f>
        <v>0</v>
      </c>
      <c r="O2379" s="53">
        <f t="shared" si="321"/>
        <v>2552.9299999999998</v>
      </c>
    </row>
    <row r="2380" spans="1:15">
      <c r="A2380" s="48">
        <v>31103537</v>
      </c>
      <c r="B2380" s="48" t="s">
        <v>2403</v>
      </c>
      <c r="C2380" s="49">
        <v>1</v>
      </c>
      <c r="D2380" s="50" t="s">
        <v>1151</v>
      </c>
      <c r="E2380" s="51">
        <v>109.49</v>
      </c>
      <c r="F2380" s="52">
        <v>2</v>
      </c>
      <c r="G2380" s="52">
        <v>7</v>
      </c>
      <c r="H2380" s="52"/>
      <c r="I2380" s="52"/>
      <c r="J2380" s="52"/>
      <c r="K2380" s="53">
        <f t="shared" si="322"/>
        <v>2957.45</v>
      </c>
      <c r="L2380" s="53">
        <f t="shared" si="323"/>
        <v>2957.45</v>
      </c>
      <c r="M2380" s="53">
        <f>IF(E2380&gt;0,ROUND(E2380*UCO!$A$29,2),0)</f>
        <v>2064.98</v>
      </c>
      <c r="N2380" s="53">
        <f>IF(I2380&gt;0,ROUND(I2380*Filme!$B$3,2),0)</f>
        <v>0</v>
      </c>
      <c r="O2380" s="53">
        <f t="shared" si="321"/>
        <v>5022.43</v>
      </c>
    </row>
    <row r="2381" spans="1:15">
      <c r="A2381" s="48">
        <v>31103545</v>
      </c>
      <c r="B2381" s="48" t="s">
        <v>2404</v>
      </c>
      <c r="C2381" s="49">
        <v>1</v>
      </c>
      <c r="D2381" s="50" t="s">
        <v>997</v>
      </c>
      <c r="E2381" s="51">
        <v>44.61</v>
      </c>
      <c r="F2381" s="52">
        <v>2</v>
      </c>
      <c r="G2381" s="52">
        <v>8</v>
      </c>
      <c r="H2381" s="52"/>
      <c r="I2381" s="52"/>
      <c r="J2381" s="52"/>
      <c r="K2381" s="53">
        <f t="shared" si="322"/>
        <v>2449.52</v>
      </c>
      <c r="L2381" s="53">
        <f t="shared" si="323"/>
        <v>2449.52</v>
      </c>
      <c r="M2381" s="53">
        <f>IF(E2381&gt;0,ROUND(E2381*UCO!$A$29,2),0)</f>
        <v>841.34</v>
      </c>
      <c r="N2381" s="53">
        <f>IF(I2381&gt;0,ROUND(I2381*Filme!$B$3,2),0)</f>
        <v>0</v>
      </c>
      <c r="O2381" s="53">
        <f t="shared" si="321"/>
        <v>3290.86</v>
      </c>
    </row>
    <row r="2382" spans="1:15">
      <c r="A2382" s="48">
        <v>31103553</v>
      </c>
      <c r="B2382" s="48" t="s">
        <v>2405</v>
      </c>
      <c r="C2382" s="49">
        <v>1</v>
      </c>
      <c r="D2382" s="50" t="s">
        <v>446</v>
      </c>
      <c r="E2382" s="51">
        <v>56.77</v>
      </c>
      <c r="F2382" s="52">
        <v>2</v>
      </c>
      <c r="G2382" s="52">
        <v>5</v>
      </c>
      <c r="H2382" s="52"/>
      <c r="I2382" s="52"/>
      <c r="J2382" s="52"/>
      <c r="K2382" s="53">
        <f t="shared" si="322"/>
        <v>1171.51</v>
      </c>
      <c r="L2382" s="53">
        <f t="shared" si="323"/>
        <v>1171.51</v>
      </c>
      <c r="M2382" s="53">
        <f>IF(E2382&gt;0,ROUND(E2382*UCO!$A$29,2),0)</f>
        <v>1070.68</v>
      </c>
      <c r="N2382" s="53">
        <f>IF(I2382&gt;0,ROUND(I2382*Filme!$B$3,2),0)</f>
        <v>0</v>
      </c>
      <c r="O2382" s="53">
        <f t="shared" si="321"/>
        <v>2242.19</v>
      </c>
    </row>
    <row r="2383" spans="1:15">
      <c r="A2383" s="48">
        <v>31103561</v>
      </c>
      <c r="B2383" s="48" t="s">
        <v>2406</v>
      </c>
      <c r="C2383" s="49">
        <v>1</v>
      </c>
      <c r="D2383" s="50" t="s">
        <v>291</v>
      </c>
      <c r="E2383" s="51">
        <v>89.93</v>
      </c>
      <c r="F2383" s="52">
        <v>1</v>
      </c>
      <c r="G2383" s="52">
        <v>5</v>
      </c>
      <c r="H2383" s="52"/>
      <c r="I2383" s="52"/>
      <c r="J2383" s="52"/>
      <c r="K2383" s="53">
        <f t="shared" si="322"/>
        <v>709.46</v>
      </c>
      <c r="L2383" s="53">
        <f t="shared" si="323"/>
        <v>709.46</v>
      </c>
      <c r="M2383" s="53">
        <f>IF(E2383&gt;0,ROUND(E2383*UCO!$A$29,2),0)</f>
        <v>1696.08</v>
      </c>
      <c r="N2383" s="53">
        <f>IF(I2383&gt;0,ROUND(I2383*Filme!$B$3,2),0)</f>
        <v>0</v>
      </c>
      <c r="O2383" s="53">
        <f t="shared" si="321"/>
        <v>2405.54</v>
      </c>
    </row>
    <row r="2384" spans="1:15" ht="28.5" customHeight="1">
      <c r="A2384" s="131" t="s">
        <v>2407</v>
      </c>
      <c r="B2384" s="132"/>
      <c r="C2384" s="132"/>
      <c r="D2384" s="132"/>
      <c r="E2384" s="132"/>
      <c r="F2384" s="132"/>
      <c r="G2384" s="132"/>
      <c r="H2384" s="132"/>
      <c r="I2384" s="132"/>
      <c r="J2384" s="132"/>
      <c r="K2384" s="132"/>
      <c r="L2384" s="132"/>
      <c r="M2384" s="132"/>
      <c r="N2384" s="132"/>
      <c r="O2384" s="132"/>
    </row>
    <row r="2385" spans="1:15">
      <c r="A2385" s="48">
        <v>31104010</v>
      </c>
      <c r="B2385" s="48" t="s">
        <v>2408</v>
      </c>
      <c r="C2385" s="49">
        <v>1</v>
      </c>
      <c r="D2385" s="50" t="s">
        <v>53</v>
      </c>
      <c r="E2385" s="51"/>
      <c r="F2385" s="52">
        <v>1</v>
      </c>
      <c r="G2385" s="52">
        <v>1</v>
      </c>
      <c r="H2385" s="52"/>
      <c r="I2385" s="52"/>
      <c r="J2385" s="52"/>
      <c r="K2385" s="53">
        <f t="shared" ref="K2385:K2409" si="324">VLOOKUP(D2385,Porte2026Geral,24,FALSE)</f>
        <v>144.19999999999999</v>
      </c>
      <c r="L2385" s="53">
        <f t="shared" ref="L2385:L2409" si="325">ROUND(C2385*K2385,2)</f>
        <v>144.19999999999999</v>
      </c>
      <c r="M2385" s="53">
        <f>IF(E2385&gt;0,ROUND(E2385*UCO!$A$14,2),0)</f>
        <v>0</v>
      </c>
      <c r="N2385" s="53">
        <f>IF(I2385&gt;0,ROUND(I2385*Filme!$B$3,2),0)</f>
        <v>0</v>
      </c>
      <c r="O2385" s="53">
        <f t="shared" ref="O2385:O2409" si="326">ROUND(L2385+M2385+N2385,2)</f>
        <v>144.19999999999999</v>
      </c>
    </row>
    <row r="2386" spans="1:15">
      <c r="A2386" s="48">
        <v>31104029</v>
      </c>
      <c r="B2386" s="48" t="s">
        <v>2409</v>
      </c>
      <c r="C2386" s="49">
        <v>1</v>
      </c>
      <c r="D2386" s="50" t="s">
        <v>102</v>
      </c>
      <c r="E2386" s="51">
        <v>3.24</v>
      </c>
      <c r="F2386" s="52">
        <v>1</v>
      </c>
      <c r="G2386" s="52">
        <v>1</v>
      </c>
      <c r="H2386" s="52"/>
      <c r="I2386" s="52"/>
      <c r="J2386" s="52"/>
      <c r="K2386" s="53">
        <f t="shared" si="324"/>
        <v>183.5</v>
      </c>
      <c r="L2386" s="53">
        <f t="shared" si="325"/>
        <v>183.5</v>
      </c>
      <c r="M2386" s="53">
        <f>IF(E2386&gt;0,ROUND(E2386*UCO!$A$29,2),0)</f>
        <v>61.11</v>
      </c>
      <c r="N2386" s="53">
        <f>IF(I2386&gt;0,ROUND(I2386*Filme!$B$3,2),0)</f>
        <v>0</v>
      </c>
      <c r="O2386" s="53">
        <f t="shared" si="326"/>
        <v>244.61</v>
      </c>
    </row>
    <row r="2387" spans="1:15">
      <c r="A2387" s="48">
        <v>31104037</v>
      </c>
      <c r="B2387" s="48" t="s">
        <v>2410</v>
      </c>
      <c r="C2387" s="49">
        <v>1</v>
      </c>
      <c r="D2387" s="50" t="s">
        <v>74</v>
      </c>
      <c r="E2387" s="51"/>
      <c r="F2387" s="52">
        <v>1</v>
      </c>
      <c r="G2387" s="52">
        <v>2</v>
      </c>
      <c r="H2387" s="52"/>
      <c r="I2387" s="52"/>
      <c r="J2387" s="52"/>
      <c r="K2387" s="53">
        <f t="shared" si="324"/>
        <v>360.46</v>
      </c>
      <c r="L2387" s="53">
        <f t="shared" si="325"/>
        <v>360.46</v>
      </c>
      <c r="M2387" s="53">
        <f>IF(E2387&gt;0,ROUND(E2387*UCO!$A$29,2),0)</f>
        <v>0</v>
      </c>
      <c r="N2387" s="53">
        <f>IF(I2387&gt;0,ROUND(I2387*Filme!$B$3,2),0)</f>
        <v>0</v>
      </c>
      <c r="O2387" s="53">
        <f t="shared" si="326"/>
        <v>360.46</v>
      </c>
    </row>
    <row r="2388" spans="1:15">
      <c r="A2388" s="48">
        <v>31104045</v>
      </c>
      <c r="B2388" s="48" t="s">
        <v>2411</v>
      </c>
      <c r="C2388" s="49">
        <v>1</v>
      </c>
      <c r="D2388" s="50" t="s">
        <v>72</v>
      </c>
      <c r="E2388" s="51">
        <v>5.78</v>
      </c>
      <c r="F2388" s="52">
        <v>1</v>
      </c>
      <c r="G2388" s="52">
        <v>1</v>
      </c>
      <c r="H2388" s="52"/>
      <c r="I2388" s="52"/>
      <c r="J2388" s="52"/>
      <c r="K2388" s="53">
        <f t="shared" si="324"/>
        <v>309.68</v>
      </c>
      <c r="L2388" s="53">
        <f t="shared" si="325"/>
        <v>309.68</v>
      </c>
      <c r="M2388" s="53">
        <f>IF(E2388&gt;0,ROUND(E2388*UCO!$A$29,2),0)</f>
        <v>109.01</v>
      </c>
      <c r="N2388" s="53">
        <f>IF(I2388&gt;0,ROUND(I2388*Filme!$B$3,2),0)</f>
        <v>0</v>
      </c>
      <c r="O2388" s="53">
        <f t="shared" si="326"/>
        <v>418.69</v>
      </c>
    </row>
    <row r="2389" spans="1:15">
      <c r="A2389" s="48">
        <v>31104053</v>
      </c>
      <c r="B2389" s="48" t="s">
        <v>2412</v>
      </c>
      <c r="C2389" s="49">
        <v>1</v>
      </c>
      <c r="D2389" s="50" t="s">
        <v>382</v>
      </c>
      <c r="E2389" s="51"/>
      <c r="F2389" s="52">
        <v>1</v>
      </c>
      <c r="G2389" s="52">
        <v>2</v>
      </c>
      <c r="H2389" s="52"/>
      <c r="I2389" s="52"/>
      <c r="J2389" s="52"/>
      <c r="K2389" s="53">
        <f t="shared" si="324"/>
        <v>766.81</v>
      </c>
      <c r="L2389" s="53">
        <f t="shared" si="325"/>
        <v>766.81</v>
      </c>
      <c r="M2389" s="53">
        <f>IF(E2389&gt;0,ROUND(E2389*UCO!$A$29,2),0)</f>
        <v>0</v>
      </c>
      <c r="N2389" s="53">
        <f>IF(I2389&gt;0,ROUND(I2389*Filme!$B$3,2),0)</f>
        <v>0</v>
      </c>
      <c r="O2389" s="53">
        <f t="shared" si="326"/>
        <v>766.81</v>
      </c>
    </row>
    <row r="2390" spans="1:15">
      <c r="A2390" s="48">
        <v>31104061</v>
      </c>
      <c r="B2390" s="48" t="s">
        <v>2413</v>
      </c>
      <c r="C2390" s="49">
        <v>1</v>
      </c>
      <c r="D2390" s="50" t="s">
        <v>72</v>
      </c>
      <c r="E2390" s="51">
        <v>9.33</v>
      </c>
      <c r="F2390" s="52">
        <v>1</v>
      </c>
      <c r="G2390" s="52">
        <v>2</v>
      </c>
      <c r="H2390" s="52"/>
      <c r="I2390" s="52"/>
      <c r="J2390" s="52"/>
      <c r="K2390" s="53">
        <f t="shared" si="324"/>
        <v>309.68</v>
      </c>
      <c r="L2390" s="53">
        <f t="shared" si="325"/>
        <v>309.68</v>
      </c>
      <c r="M2390" s="53">
        <f>IF(E2390&gt;0,ROUND(E2390*UCO!$A$29,2),0)</f>
        <v>175.96</v>
      </c>
      <c r="N2390" s="53">
        <f>IF(I2390&gt;0,ROUND(I2390*Filme!$B$3,2),0)</f>
        <v>0</v>
      </c>
      <c r="O2390" s="53">
        <f t="shared" si="326"/>
        <v>485.64</v>
      </c>
    </row>
    <row r="2391" spans="1:15">
      <c r="A2391" s="48">
        <v>31104070</v>
      </c>
      <c r="B2391" s="48" t="s">
        <v>2109</v>
      </c>
      <c r="C2391" s="49">
        <v>1</v>
      </c>
      <c r="D2391" s="50" t="s">
        <v>93</v>
      </c>
      <c r="E2391" s="51">
        <v>1.94</v>
      </c>
      <c r="F2391" s="52">
        <v>1</v>
      </c>
      <c r="G2391" s="52">
        <v>2</v>
      </c>
      <c r="H2391" s="52"/>
      <c r="I2391" s="52"/>
      <c r="J2391" s="52"/>
      <c r="K2391" s="53">
        <f t="shared" si="324"/>
        <v>250.68</v>
      </c>
      <c r="L2391" s="53">
        <f t="shared" si="325"/>
        <v>250.68</v>
      </c>
      <c r="M2391" s="53">
        <f>IF(E2391&gt;0,ROUND(E2391*UCO!$A$29,2),0)</f>
        <v>36.590000000000003</v>
      </c>
      <c r="N2391" s="53">
        <f>IF(I2391&gt;0,ROUND(I2391*Filme!$B$3,2),0)</f>
        <v>0</v>
      </c>
      <c r="O2391" s="53">
        <f t="shared" si="326"/>
        <v>287.27</v>
      </c>
    </row>
    <row r="2392" spans="1:15">
      <c r="A2392" s="48">
        <v>31104088</v>
      </c>
      <c r="B2392" s="48" t="s">
        <v>2414</v>
      </c>
      <c r="C2392" s="49">
        <v>1</v>
      </c>
      <c r="D2392" s="50" t="s">
        <v>382</v>
      </c>
      <c r="E2392" s="51"/>
      <c r="F2392" s="52">
        <v>1</v>
      </c>
      <c r="G2392" s="52">
        <v>4</v>
      </c>
      <c r="H2392" s="52"/>
      <c r="I2392" s="52"/>
      <c r="J2392" s="52"/>
      <c r="K2392" s="53">
        <f t="shared" si="324"/>
        <v>766.81</v>
      </c>
      <c r="L2392" s="53">
        <f t="shared" si="325"/>
        <v>766.81</v>
      </c>
      <c r="M2392" s="53">
        <f>IF(E2392&gt;0,ROUND(E2392*UCO!$A$29,2),0)</f>
        <v>0</v>
      </c>
      <c r="N2392" s="53">
        <f>IF(I2392&gt;0,ROUND(I2392*Filme!$B$3,2),0)</f>
        <v>0</v>
      </c>
      <c r="O2392" s="53">
        <f t="shared" si="326"/>
        <v>766.81</v>
      </c>
    </row>
    <row r="2393" spans="1:15">
      <c r="A2393" s="48">
        <v>31104096</v>
      </c>
      <c r="B2393" s="48" t="s">
        <v>2415</v>
      </c>
      <c r="C2393" s="49">
        <v>1</v>
      </c>
      <c r="D2393" s="50" t="s">
        <v>331</v>
      </c>
      <c r="E2393" s="51"/>
      <c r="F2393" s="52">
        <v>1</v>
      </c>
      <c r="G2393" s="52">
        <v>4</v>
      </c>
      <c r="H2393" s="52"/>
      <c r="I2393" s="52"/>
      <c r="J2393" s="52"/>
      <c r="K2393" s="53">
        <f t="shared" si="324"/>
        <v>1091.25</v>
      </c>
      <c r="L2393" s="53">
        <f t="shared" si="325"/>
        <v>1091.25</v>
      </c>
      <c r="M2393" s="53">
        <f>IF(E2393&gt;0,ROUND(E2393*UCO!$A$29,2),0)</f>
        <v>0</v>
      </c>
      <c r="N2393" s="53">
        <f>IF(I2393&gt;0,ROUND(I2393*Filme!$B$3,2),0)</f>
        <v>0</v>
      </c>
      <c r="O2393" s="53">
        <f t="shared" si="326"/>
        <v>1091.25</v>
      </c>
    </row>
    <row r="2394" spans="1:15">
      <c r="A2394" s="48">
        <v>31104100</v>
      </c>
      <c r="B2394" s="48" t="s">
        <v>2416</v>
      </c>
      <c r="C2394" s="49">
        <v>1</v>
      </c>
      <c r="D2394" s="50" t="s">
        <v>331</v>
      </c>
      <c r="E2394" s="51"/>
      <c r="F2394" s="52">
        <v>1</v>
      </c>
      <c r="G2394" s="52">
        <v>4</v>
      </c>
      <c r="H2394" s="52"/>
      <c r="I2394" s="52"/>
      <c r="J2394" s="52"/>
      <c r="K2394" s="53">
        <f t="shared" si="324"/>
        <v>1091.25</v>
      </c>
      <c r="L2394" s="53">
        <f t="shared" si="325"/>
        <v>1091.25</v>
      </c>
      <c r="M2394" s="53">
        <f>IF(E2394&gt;0,ROUND(E2394*UCO!$A$29,2),0)</f>
        <v>0</v>
      </c>
      <c r="N2394" s="53">
        <f>IF(I2394&gt;0,ROUND(I2394*Filme!$B$3,2),0)</f>
        <v>0</v>
      </c>
      <c r="O2394" s="53">
        <f t="shared" si="326"/>
        <v>1091.25</v>
      </c>
    </row>
    <row r="2395" spans="1:15">
      <c r="A2395" s="48">
        <v>31104118</v>
      </c>
      <c r="B2395" s="48" t="s">
        <v>2417</v>
      </c>
      <c r="C2395" s="49">
        <v>1</v>
      </c>
      <c r="D2395" s="50" t="s">
        <v>331</v>
      </c>
      <c r="E2395" s="51"/>
      <c r="F2395" s="52">
        <v>1</v>
      </c>
      <c r="G2395" s="52">
        <v>4</v>
      </c>
      <c r="H2395" s="52"/>
      <c r="I2395" s="52"/>
      <c r="J2395" s="52"/>
      <c r="K2395" s="53">
        <f t="shared" si="324"/>
        <v>1091.25</v>
      </c>
      <c r="L2395" s="53">
        <f t="shared" si="325"/>
        <v>1091.25</v>
      </c>
      <c r="M2395" s="53">
        <f>IF(E2395&gt;0,ROUND(E2395*UCO!$A$29,2),0)</f>
        <v>0</v>
      </c>
      <c r="N2395" s="53">
        <f>IF(I2395&gt;0,ROUND(I2395*Filme!$B$3,2),0)</f>
        <v>0</v>
      </c>
      <c r="O2395" s="53">
        <f t="shared" si="326"/>
        <v>1091.25</v>
      </c>
    </row>
    <row r="2396" spans="1:15">
      <c r="A2396" s="48">
        <v>31104126</v>
      </c>
      <c r="B2396" s="48" t="s">
        <v>2418</v>
      </c>
      <c r="C2396" s="49">
        <v>1</v>
      </c>
      <c r="D2396" s="50" t="s">
        <v>70</v>
      </c>
      <c r="E2396" s="51">
        <v>4.63</v>
      </c>
      <c r="F2396" s="52">
        <v>1</v>
      </c>
      <c r="G2396" s="52">
        <v>3</v>
      </c>
      <c r="H2396" s="52"/>
      <c r="I2396" s="52"/>
      <c r="J2396" s="52"/>
      <c r="K2396" s="53">
        <f t="shared" si="324"/>
        <v>209.71</v>
      </c>
      <c r="L2396" s="53">
        <f t="shared" si="325"/>
        <v>209.71</v>
      </c>
      <c r="M2396" s="53">
        <f>IF(E2396&gt;0,ROUND(E2396*UCO!$A$29,2),0)</f>
        <v>87.32</v>
      </c>
      <c r="N2396" s="53">
        <f>IF(I2396&gt;0,ROUND(I2396*Filme!$B$3,2),0)</f>
        <v>0</v>
      </c>
      <c r="O2396" s="53">
        <f t="shared" si="326"/>
        <v>297.02999999999997</v>
      </c>
    </row>
    <row r="2397" spans="1:15">
      <c r="A2397" s="48">
        <v>31104134</v>
      </c>
      <c r="B2397" s="48" t="s">
        <v>2419</v>
      </c>
      <c r="C2397" s="49">
        <v>1</v>
      </c>
      <c r="D2397" s="50" t="s">
        <v>333</v>
      </c>
      <c r="E2397" s="51"/>
      <c r="F2397" s="52">
        <v>1</v>
      </c>
      <c r="G2397" s="52">
        <v>3</v>
      </c>
      <c r="H2397" s="52"/>
      <c r="I2397" s="52"/>
      <c r="J2397" s="52"/>
      <c r="K2397" s="53">
        <f t="shared" si="324"/>
        <v>417.82</v>
      </c>
      <c r="L2397" s="53">
        <f t="shared" si="325"/>
        <v>417.82</v>
      </c>
      <c r="M2397" s="53">
        <f>IF(E2397&gt;0,ROUND(E2397*UCO!$A$21,2),0)</f>
        <v>0</v>
      </c>
      <c r="N2397" s="53">
        <f>IF(I2397&gt;0,ROUND(I2397*Filme!$B$3,2),0)</f>
        <v>0</v>
      </c>
      <c r="O2397" s="53">
        <f t="shared" si="326"/>
        <v>417.82</v>
      </c>
    </row>
    <row r="2398" spans="1:15">
      <c r="A2398" s="48">
        <v>31104142</v>
      </c>
      <c r="B2398" s="48" t="s">
        <v>2420</v>
      </c>
      <c r="C2398" s="49">
        <v>1</v>
      </c>
      <c r="D2398" s="50" t="s">
        <v>102</v>
      </c>
      <c r="E2398" s="51"/>
      <c r="F2398" s="52"/>
      <c r="G2398" s="52">
        <v>1</v>
      </c>
      <c r="H2398" s="52"/>
      <c r="I2398" s="52"/>
      <c r="J2398" s="52"/>
      <c r="K2398" s="53">
        <f t="shared" si="324"/>
        <v>183.5</v>
      </c>
      <c r="L2398" s="53">
        <f t="shared" si="325"/>
        <v>183.5</v>
      </c>
      <c r="M2398" s="53">
        <f>IF(E2398&gt;0,ROUND(E2398*UCO!$A$21,2),0)</f>
        <v>0</v>
      </c>
      <c r="N2398" s="53">
        <f>IF(I2398&gt;0,ROUND(I2398*Filme!$B$3,2),0)</f>
        <v>0</v>
      </c>
      <c r="O2398" s="53">
        <f t="shared" si="326"/>
        <v>183.5</v>
      </c>
    </row>
    <row r="2399" spans="1:15">
      <c r="A2399" s="48">
        <v>31104150</v>
      </c>
      <c r="B2399" s="48" t="s">
        <v>2421</v>
      </c>
      <c r="C2399" s="49">
        <v>1</v>
      </c>
      <c r="D2399" s="50" t="s">
        <v>331</v>
      </c>
      <c r="E2399" s="51"/>
      <c r="F2399" s="52">
        <v>2</v>
      </c>
      <c r="G2399" s="52">
        <v>4</v>
      </c>
      <c r="H2399" s="52"/>
      <c r="I2399" s="52"/>
      <c r="J2399" s="52"/>
      <c r="K2399" s="53">
        <f t="shared" si="324"/>
        <v>1091.25</v>
      </c>
      <c r="L2399" s="53">
        <f t="shared" si="325"/>
        <v>1091.25</v>
      </c>
      <c r="M2399" s="53">
        <f>IF(E2399&gt;0,ROUND(E2399*UCO!$A$21,2),0)</f>
        <v>0</v>
      </c>
      <c r="N2399" s="53">
        <f>IF(I2399&gt;0,ROUND(I2399*Filme!$B$3,2),0)</f>
        <v>0</v>
      </c>
      <c r="O2399" s="53">
        <f t="shared" si="326"/>
        <v>1091.25</v>
      </c>
    </row>
    <row r="2400" spans="1:15">
      <c r="A2400" s="48">
        <v>31104169</v>
      </c>
      <c r="B2400" s="48" t="s">
        <v>2422</v>
      </c>
      <c r="C2400" s="49">
        <v>1</v>
      </c>
      <c r="D2400" s="50" t="s">
        <v>102</v>
      </c>
      <c r="E2400" s="51"/>
      <c r="F2400" s="52"/>
      <c r="G2400" s="52">
        <v>1</v>
      </c>
      <c r="H2400" s="52"/>
      <c r="I2400" s="52"/>
      <c r="J2400" s="52"/>
      <c r="K2400" s="53">
        <f t="shared" si="324"/>
        <v>183.5</v>
      </c>
      <c r="L2400" s="53">
        <f t="shared" si="325"/>
        <v>183.5</v>
      </c>
      <c r="M2400" s="53">
        <f>IF(E2400&gt;0,ROUND(E2400*UCO!$A$21,2),0)</f>
        <v>0</v>
      </c>
      <c r="N2400" s="53">
        <f>IF(I2400&gt;0,ROUND(I2400*Filme!$B$3,2),0)</f>
        <v>0</v>
      </c>
      <c r="O2400" s="53">
        <f t="shared" si="326"/>
        <v>183.5</v>
      </c>
    </row>
    <row r="2401" spans="1:15">
      <c r="A2401" s="48">
        <v>31104177</v>
      </c>
      <c r="B2401" s="48" t="s">
        <v>2423</v>
      </c>
      <c r="C2401" s="49">
        <v>1</v>
      </c>
      <c r="D2401" s="50" t="s">
        <v>335</v>
      </c>
      <c r="E2401" s="51">
        <v>11.99</v>
      </c>
      <c r="F2401" s="52">
        <v>1</v>
      </c>
      <c r="G2401" s="52">
        <v>3</v>
      </c>
      <c r="H2401" s="52"/>
      <c r="I2401" s="52"/>
      <c r="J2401" s="52"/>
      <c r="K2401" s="53">
        <f t="shared" si="324"/>
        <v>991.29</v>
      </c>
      <c r="L2401" s="53">
        <f t="shared" si="325"/>
        <v>991.29</v>
      </c>
      <c r="M2401" s="53">
        <f>IF(E2401&gt;0,ROUND(E2401*UCO!$A$29,2),0)</f>
        <v>226.13</v>
      </c>
      <c r="N2401" s="53">
        <f>IF(I2401&gt;0,ROUND(I2401*Filme!$B$3,2),0)</f>
        <v>0</v>
      </c>
      <c r="O2401" s="53">
        <f t="shared" si="326"/>
        <v>1217.42</v>
      </c>
    </row>
    <row r="2402" spans="1:15">
      <c r="A2402" s="48">
        <v>31104185</v>
      </c>
      <c r="B2402" s="48" t="s">
        <v>2424</v>
      </c>
      <c r="C2402" s="49">
        <v>1</v>
      </c>
      <c r="D2402" s="50" t="s">
        <v>74</v>
      </c>
      <c r="E2402" s="51"/>
      <c r="F2402" s="52">
        <v>1</v>
      </c>
      <c r="G2402" s="52">
        <v>3</v>
      </c>
      <c r="H2402" s="52"/>
      <c r="I2402" s="52"/>
      <c r="J2402" s="52"/>
      <c r="K2402" s="53">
        <f t="shared" si="324"/>
        <v>360.46</v>
      </c>
      <c r="L2402" s="53">
        <f t="shared" si="325"/>
        <v>360.46</v>
      </c>
      <c r="M2402" s="53">
        <f>IF(E2402&gt;0,ROUND(E2402*UCO!$A$29,2),0)</f>
        <v>0</v>
      </c>
      <c r="N2402" s="53">
        <f>IF(I2402&gt;0,ROUND(I2402*Filme!$B$3,2),0)</f>
        <v>0</v>
      </c>
      <c r="O2402" s="53">
        <f t="shared" si="326"/>
        <v>360.46</v>
      </c>
    </row>
    <row r="2403" spans="1:15">
      <c r="A2403" s="48">
        <v>31104193</v>
      </c>
      <c r="B2403" s="48" t="s">
        <v>2425</v>
      </c>
      <c r="C2403" s="49">
        <v>1</v>
      </c>
      <c r="D2403" s="50" t="s">
        <v>382</v>
      </c>
      <c r="E2403" s="51"/>
      <c r="F2403" s="52">
        <v>1</v>
      </c>
      <c r="G2403" s="52">
        <v>3</v>
      </c>
      <c r="H2403" s="52"/>
      <c r="I2403" s="52"/>
      <c r="J2403" s="52"/>
      <c r="K2403" s="53">
        <f t="shared" si="324"/>
        <v>766.81</v>
      </c>
      <c r="L2403" s="53">
        <f t="shared" si="325"/>
        <v>766.81</v>
      </c>
      <c r="M2403" s="53">
        <f>IF(E2403&gt;0,ROUND(E2403*UCO!$A$29,2),0)</f>
        <v>0</v>
      </c>
      <c r="N2403" s="53">
        <f>IF(I2403&gt;0,ROUND(I2403*Filme!$B$3,2),0)</f>
        <v>0</v>
      </c>
      <c r="O2403" s="53">
        <f t="shared" si="326"/>
        <v>766.81</v>
      </c>
    </row>
    <row r="2404" spans="1:15">
      <c r="A2404" s="48">
        <v>31104207</v>
      </c>
      <c r="B2404" s="48" t="s">
        <v>2426</v>
      </c>
      <c r="C2404" s="49">
        <v>1</v>
      </c>
      <c r="D2404" s="50" t="s">
        <v>331</v>
      </c>
      <c r="E2404" s="51"/>
      <c r="F2404" s="52">
        <v>2</v>
      </c>
      <c r="G2404" s="52">
        <v>3</v>
      </c>
      <c r="H2404" s="52"/>
      <c r="I2404" s="52"/>
      <c r="J2404" s="52"/>
      <c r="K2404" s="53">
        <f t="shared" si="324"/>
        <v>1091.25</v>
      </c>
      <c r="L2404" s="53">
        <f t="shared" si="325"/>
        <v>1091.25</v>
      </c>
      <c r="M2404" s="53">
        <f>IF(E2404&gt;0,ROUND(E2404*UCO!$A$29,2),0)</f>
        <v>0</v>
      </c>
      <c r="N2404" s="53">
        <f>IF(I2404&gt;0,ROUND(I2404*Filme!$B$3,2),0)</f>
        <v>0</v>
      </c>
      <c r="O2404" s="53">
        <f t="shared" si="326"/>
        <v>1091.25</v>
      </c>
    </row>
    <row r="2405" spans="1:15">
      <c r="A2405" s="48">
        <v>31104215</v>
      </c>
      <c r="B2405" s="48" t="s">
        <v>2427</v>
      </c>
      <c r="C2405" s="49">
        <v>1</v>
      </c>
      <c r="D2405" s="50" t="s">
        <v>74</v>
      </c>
      <c r="E2405" s="51"/>
      <c r="F2405" s="52">
        <v>1</v>
      </c>
      <c r="G2405" s="52">
        <v>1</v>
      </c>
      <c r="H2405" s="52"/>
      <c r="I2405" s="52"/>
      <c r="J2405" s="52"/>
      <c r="K2405" s="53">
        <f t="shared" si="324"/>
        <v>360.46</v>
      </c>
      <c r="L2405" s="53">
        <f t="shared" si="325"/>
        <v>360.46</v>
      </c>
      <c r="M2405" s="53">
        <f>IF(E2405&gt;0,ROUND(E2405*UCO!$A$29,2),0)</f>
        <v>0</v>
      </c>
      <c r="N2405" s="53">
        <f>IF(I2405&gt;0,ROUND(I2405*Filme!$B$3,2),0)</f>
        <v>0</v>
      </c>
      <c r="O2405" s="53">
        <f t="shared" si="326"/>
        <v>360.46</v>
      </c>
    </row>
    <row r="2406" spans="1:15">
      <c r="A2406" s="48">
        <v>31104223</v>
      </c>
      <c r="B2406" s="48" t="s">
        <v>2428</v>
      </c>
      <c r="C2406" s="49">
        <v>1</v>
      </c>
      <c r="D2406" s="50" t="s">
        <v>245</v>
      </c>
      <c r="E2406" s="51">
        <v>2.12</v>
      </c>
      <c r="F2406" s="52">
        <v>1</v>
      </c>
      <c r="G2406" s="52">
        <v>1</v>
      </c>
      <c r="H2406" s="52"/>
      <c r="I2406" s="52"/>
      <c r="J2406" s="52"/>
      <c r="K2406" s="53">
        <f t="shared" si="324"/>
        <v>275.27999999999997</v>
      </c>
      <c r="L2406" s="53">
        <f t="shared" si="325"/>
        <v>275.27999999999997</v>
      </c>
      <c r="M2406" s="53">
        <f>IF(E2406&gt;0,ROUND(E2406*UCO!$A$29,2),0)</f>
        <v>39.979999999999997</v>
      </c>
      <c r="N2406" s="53">
        <f>IF(I2406&gt;0,ROUND(I2406*Filme!$B$3,2),0)</f>
        <v>0</v>
      </c>
      <c r="O2406" s="53">
        <f t="shared" si="326"/>
        <v>315.26</v>
      </c>
    </row>
    <row r="2407" spans="1:15">
      <c r="A2407" s="48">
        <v>31104231</v>
      </c>
      <c r="B2407" s="48" t="s">
        <v>2429</v>
      </c>
      <c r="C2407" s="49">
        <v>1</v>
      </c>
      <c r="D2407" s="50" t="s">
        <v>382</v>
      </c>
      <c r="E2407" s="51">
        <v>2.83</v>
      </c>
      <c r="F2407" s="52">
        <v>1</v>
      </c>
      <c r="G2407" s="52">
        <v>3</v>
      </c>
      <c r="H2407" s="52"/>
      <c r="I2407" s="52"/>
      <c r="J2407" s="52"/>
      <c r="K2407" s="53">
        <f t="shared" si="324"/>
        <v>766.81</v>
      </c>
      <c r="L2407" s="53">
        <f t="shared" si="325"/>
        <v>766.81</v>
      </c>
      <c r="M2407" s="53">
        <f>IF(E2407&gt;0,ROUND(E2407*UCO!$A$29,2),0)</f>
        <v>53.37</v>
      </c>
      <c r="N2407" s="53">
        <f>IF(I2407&gt;0,ROUND(I2407*Filme!$B$3,2),0)</f>
        <v>0</v>
      </c>
      <c r="O2407" s="53">
        <f t="shared" si="326"/>
        <v>820.18</v>
      </c>
    </row>
    <row r="2408" spans="1:15">
      <c r="A2408" s="48">
        <v>31104240</v>
      </c>
      <c r="B2408" s="48" t="s">
        <v>2430</v>
      </c>
      <c r="C2408" s="49">
        <v>1</v>
      </c>
      <c r="D2408" s="50" t="s">
        <v>382</v>
      </c>
      <c r="E2408" s="51"/>
      <c r="F2408" s="52">
        <v>1</v>
      </c>
      <c r="G2408" s="52">
        <v>3</v>
      </c>
      <c r="H2408" s="52"/>
      <c r="I2408" s="52"/>
      <c r="J2408" s="52"/>
      <c r="K2408" s="53">
        <f t="shared" si="324"/>
        <v>766.81</v>
      </c>
      <c r="L2408" s="53">
        <f t="shared" si="325"/>
        <v>766.81</v>
      </c>
      <c r="M2408" s="53">
        <f>IF(E2408&gt;0,ROUND(E2408*UCO!$A$21,2),0)</f>
        <v>0</v>
      </c>
      <c r="N2408" s="53">
        <f>IF(I2408&gt;0,ROUND(I2408*Filme!$B$3,2),0)</f>
        <v>0</v>
      </c>
      <c r="O2408" s="53">
        <f t="shared" si="326"/>
        <v>766.81</v>
      </c>
    </row>
    <row r="2409" spans="1:15">
      <c r="A2409" s="48">
        <v>31104274</v>
      </c>
      <c r="B2409" s="48" t="s">
        <v>2431</v>
      </c>
      <c r="C2409" s="49">
        <v>1</v>
      </c>
      <c r="D2409" s="50" t="s">
        <v>331</v>
      </c>
      <c r="E2409" s="51"/>
      <c r="F2409" s="52">
        <v>1</v>
      </c>
      <c r="G2409" s="52">
        <v>5</v>
      </c>
      <c r="H2409" s="52"/>
      <c r="I2409" s="52"/>
      <c r="J2409" s="52"/>
      <c r="K2409" s="53">
        <f t="shared" si="324"/>
        <v>1091.25</v>
      </c>
      <c r="L2409" s="53">
        <f t="shared" si="325"/>
        <v>1091.25</v>
      </c>
      <c r="M2409" s="53">
        <f>IF(E2409&gt;0,ROUND(E2409*UCO!$A$21,2),0)</f>
        <v>0</v>
      </c>
      <c r="N2409" s="53">
        <f>IF(I2409&gt;0,ROUND(I2409*Filme!$B$3,2),0)</f>
        <v>0</v>
      </c>
      <c r="O2409" s="53">
        <f t="shared" si="326"/>
        <v>1091.25</v>
      </c>
    </row>
    <row r="2410" spans="1:15" ht="39" customHeight="1">
      <c r="A2410" s="129" t="s">
        <v>2432</v>
      </c>
      <c r="B2410" s="130"/>
      <c r="C2410" s="130"/>
      <c r="D2410" s="130"/>
      <c r="E2410" s="130"/>
      <c r="F2410" s="130"/>
      <c r="G2410" s="130"/>
      <c r="H2410" s="130"/>
      <c r="I2410" s="130"/>
      <c r="J2410" s="130"/>
      <c r="K2410" s="130"/>
      <c r="L2410" s="130"/>
      <c r="M2410" s="130"/>
      <c r="N2410" s="130"/>
      <c r="O2410" s="130"/>
    </row>
    <row r="2411" spans="1:15" ht="12.75" customHeight="1">
      <c r="A2411" s="129" t="s">
        <v>2433</v>
      </c>
      <c r="B2411" s="130"/>
      <c r="C2411" s="130"/>
      <c r="D2411" s="130"/>
      <c r="E2411" s="130"/>
      <c r="F2411" s="130"/>
      <c r="G2411" s="130"/>
      <c r="H2411" s="130"/>
      <c r="I2411" s="130"/>
      <c r="J2411" s="130"/>
      <c r="K2411" s="130"/>
      <c r="L2411" s="130"/>
      <c r="M2411" s="130"/>
      <c r="N2411" s="130"/>
      <c r="O2411" s="130"/>
    </row>
    <row r="2412" spans="1:15" ht="30" customHeight="1">
      <c r="A2412" s="131" t="s">
        <v>2434</v>
      </c>
      <c r="B2412" s="132"/>
      <c r="C2412" s="132"/>
      <c r="D2412" s="132"/>
      <c r="E2412" s="132"/>
      <c r="F2412" s="132"/>
      <c r="G2412" s="132"/>
      <c r="H2412" s="132"/>
      <c r="I2412" s="132"/>
      <c r="J2412" s="132"/>
      <c r="K2412" s="132"/>
      <c r="L2412" s="132"/>
      <c r="M2412" s="132"/>
      <c r="N2412" s="132"/>
      <c r="O2412" s="132"/>
    </row>
    <row r="2413" spans="1:15">
      <c r="A2413" s="48">
        <v>31201016</v>
      </c>
      <c r="B2413" s="48" t="s">
        <v>2435</v>
      </c>
      <c r="C2413" s="49">
        <v>1</v>
      </c>
      <c r="D2413" s="50" t="s">
        <v>339</v>
      </c>
      <c r="E2413" s="51">
        <v>104.11</v>
      </c>
      <c r="F2413" s="52">
        <v>1</v>
      </c>
      <c r="G2413" s="52">
        <v>5</v>
      </c>
      <c r="H2413" s="52"/>
      <c r="I2413" s="52"/>
      <c r="J2413" s="52"/>
      <c r="K2413" s="53">
        <f t="shared" ref="K2413:K2426" si="327">VLOOKUP(D2413,Porte2026Geral,24,FALSE)</f>
        <v>909.36</v>
      </c>
      <c r="L2413" s="53">
        <f t="shared" ref="L2413:L2426" si="328">ROUND(C2413*K2413,2)</f>
        <v>909.36</v>
      </c>
      <c r="M2413" s="53">
        <f>IF(E2413&gt;0,ROUND(E2413*UCO!$A$29,2),0)</f>
        <v>1963.51</v>
      </c>
      <c r="N2413" s="53">
        <f>IF(I2413&gt;0,ROUND(I2413*Filme!$B$3,2),0)</f>
        <v>0</v>
      </c>
      <c r="O2413" s="53">
        <f t="shared" ref="O2413:O2426" si="329">ROUND(L2413+M2413+N2413,2)</f>
        <v>2872.87</v>
      </c>
    </row>
    <row r="2414" spans="1:15">
      <c r="A2414" s="48">
        <v>31201024</v>
      </c>
      <c r="B2414" s="48" t="s">
        <v>2436</v>
      </c>
      <c r="C2414" s="49">
        <v>1</v>
      </c>
      <c r="D2414" s="50" t="s">
        <v>333</v>
      </c>
      <c r="E2414" s="51"/>
      <c r="F2414" s="52">
        <v>1</v>
      </c>
      <c r="G2414" s="52">
        <v>2</v>
      </c>
      <c r="H2414" s="52"/>
      <c r="I2414" s="52"/>
      <c r="J2414" s="52"/>
      <c r="K2414" s="53">
        <f t="shared" si="327"/>
        <v>417.82</v>
      </c>
      <c r="L2414" s="53">
        <f t="shared" si="328"/>
        <v>417.82</v>
      </c>
      <c r="M2414" s="53">
        <f>IF(E2414&gt;0,ROUND(E2414*UCO!$A$29,2),0)</f>
        <v>0</v>
      </c>
      <c r="N2414" s="53">
        <f>IF(I2414&gt;0,ROUND(I2414*Filme!$B$3,2),0)</f>
        <v>0</v>
      </c>
      <c r="O2414" s="53">
        <f t="shared" si="329"/>
        <v>417.82</v>
      </c>
    </row>
    <row r="2415" spans="1:15">
      <c r="A2415" s="48">
        <v>31201032</v>
      </c>
      <c r="B2415" s="48" t="s">
        <v>2437</v>
      </c>
      <c r="C2415" s="49">
        <v>1</v>
      </c>
      <c r="D2415" s="50" t="s">
        <v>102</v>
      </c>
      <c r="E2415" s="51"/>
      <c r="F2415" s="52"/>
      <c r="G2415" s="52">
        <v>1</v>
      </c>
      <c r="H2415" s="52"/>
      <c r="I2415" s="52"/>
      <c r="J2415" s="52"/>
      <c r="K2415" s="53">
        <f t="shared" si="327"/>
        <v>183.5</v>
      </c>
      <c r="L2415" s="53">
        <f t="shared" si="328"/>
        <v>183.5</v>
      </c>
      <c r="M2415" s="53">
        <f>IF(E2415&gt;0,ROUND(E2415*UCO!$A$29,2),0)</f>
        <v>0</v>
      </c>
      <c r="N2415" s="53">
        <f>IF(I2415&gt;0,ROUND(I2415*Filme!$B$3,2),0)</f>
        <v>0</v>
      </c>
      <c r="O2415" s="53">
        <f t="shared" si="329"/>
        <v>183.5</v>
      </c>
    </row>
    <row r="2416" spans="1:15">
      <c r="A2416" s="48">
        <v>31201040</v>
      </c>
      <c r="B2416" s="48" t="s">
        <v>2438</v>
      </c>
      <c r="C2416" s="49">
        <v>1</v>
      </c>
      <c r="D2416" s="50" t="s">
        <v>70</v>
      </c>
      <c r="E2416" s="51"/>
      <c r="F2416" s="52"/>
      <c r="G2416" s="52">
        <v>2</v>
      </c>
      <c r="H2416" s="52"/>
      <c r="I2416" s="52"/>
      <c r="J2416" s="52"/>
      <c r="K2416" s="53">
        <f t="shared" si="327"/>
        <v>209.71</v>
      </c>
      <c r="L2416" s="53">
        <f t="shared" si="328"/>
        <v>209.71</v>
      </c>
      <c r="M2416" s="53">
        <f>IF(E2416&gt;0,ROUND(E2416*UCO!$A$29,2),0)</f>
        <v>0</v>
      </c>
      <c r="N2416" s="53">
        <f>IF(I2416&gt;0,ROUND(I2416*Filme!$B$3,2),0)</f>
        <v>0</v>
      </c>
      <c r="O2416" s="53">
        <f t="shared" si="329"/>
        <v>209.71</v>
      </c>
    </row>
    <row r="2417" spans="1:15">
      <c r="A2417" s="48">
        <v>31201059</v>
      </c>
      <c r="B2417" s="48" t="s">
        <v>2439</v>
      </c>
      <c r="C2417" s="49">
        <v>1</v>
      </c>
      <c r="D2417" s="50" t="s">
        <v>339</v>
      </c>
      <c r="E2417" s="51">
        <v>18.649999999999999</v>
      </c>
      <c r="F2417" s="52">
        <v>1</v>
      </c>
      <c r="G2417" s="52">
        <v>5</v>
      </c>
      <c r="H2417" s="52"/>
      <c r="I2417" s="52"/>
      <c r="J2417" s="52"/>
      <c r="K2417" s="53">
        <f t="shared" si="327"/>
        <v>909.36</v>
      </c>
      <c r="L2417" s="53">
        <f t="shared" si="328"/>
        <v>909.36</v>
      </c>
      <c r="M2417" s="53">
        <f>IF(E2417&gt;0,ROUND(E2417*UCO!$A$29,2),0)</f>
        <v>351.74</v>
      </c>
      <c r="N2417" s="53">
        <f>IF(I2417&gt;0,ROUND(I2417*Filme!$B$3,2),0)</f>
        <v>0</v>
      </c>
      <c r="O2417" s="53">
        <f t="shared" si="329"/>
        <v>1261.0999999999999</v>
      </c>
    </row>
    <row r="2418" spans="1:15">
      <c r="A2418" s="48">
        <v>31201067</v>
      </c>
      <c r="B2418" s="48" t="s">
        <v>2440</v>
      </c>
      <c r="C2418" s="49">
        <v>1</v>
      </c>
      <c r="D2418" s="50" t="s">
        <v>70</v>
      </c>
      <c r="E2418" s="51"/>
      <c r="F2418" s="52">
        <v>1</v>
      </c>
      <c r="G2418" s="52">
        <v>2</v>
      </c>
      <c r="H2418" s="52"/>
      <c r="I2418" s="52"/>
      <c r="J2418" s="52"/>
      <c r="K2418" s="53">
        <f t="shared" si="327"/>
        <v>209.71</v>
      </c>
      <c r="L2418" s="53">
        <f t="shared" si="328"/>
        <v>209.71</v>
      </c>
      <c r="M2418" s="53">
        <f>IF(E2418&gt;0,ROUND(E2418*UCO!$A$29,2),0)</f>
        <v>0</v>
      </c>
      <c r="N2418" s="53">
        <f>IF(I2418&gt;0,ROUND(I2418*Filme!$B$3,2),0)</f>
        <v>0</v>
      </c>
      <c r="O2418" s="53">
        <f t="shared" si="329"/>
        <v>209.71</v>
      </c>
    </row>
    <row r="2419" spans="1:15">
      <c r="A2419" s="48">
        <v>31201075</v>
      </c>
      <c r="B2419" s="48" t="s">
        <v>2441</v>
      </c>
      <c r="C2419" s="49">
        <v>1</v>
      </c>
      <c r="D2419" s="50" t="s">
        <v>500</v>
      </c>
      <c r="E2419" s="51">
        <v>11.99</v>
      </c>
      <c r="F2419" s="52">
        <v>1</v>
      </c>
      <c r="G2419" s="52">
        <v>4</v>
      </c>
      <c r="H2419" s="52"/>
      <c r="I2419" s="52"/>
      <c r="J2419" s="52"/>
      <c r="K2419" s="53">
        <f t="shared" si="327"/>
        <v>458.79</v>
      </c>
      <c r="L2419" s="53">
        <f t="shared" si="328"/>
        <v>458.79</v>
      </c>
      <c r="M2419" s="53">
        <f>IF(E2419&gt;0,ROUND(E2419*UCO!$A$29,2),0)</f>
        <v>226.13</v>
      </c>
      <c r="N2419" s="53">
        <f>IF(I2419&gt;0,ROUND(I2419*Filme!$B$3,2),0)</f>
        <v>0</v>
      </c>
      <c r="O2419" s="53">
        <f t="shared" si="329"/>
        <v>684.92</v>
      </c>
    </row>
    <row r="2420" spans="1:15">
      <c r="A2420" s="48">
        <v>31201091</v>
      </c>
      <c r="B2420" s="48" t="s">
        <v>2442</v>
      </c>
      <c r="C2420" s="49">
        <v>1</v>
      </c>
      <c r="D2420" s="50" t="s">
        <v>74</v>
      </c>
      <c r="E2420" s="51">
        <v>11.9</v>
      </c>
      <c r="F2420" s="52">
        <v>1</v>
      </c>
      <c r="G2420" s="52">
        <v>3</v>
      </c>
      <c r="H2420" s="52"/>
      <c r="I2420" s="52"/>
      <c r="J2420" s="52"/>
      <c r="K2420" s="53">
        <f t="shared" si="327"/>
        <v>360.46</v>
      </c>
      <c r="L2420" s="53">
        <f t="shared" si="328"/>
        <v>360.46</v>
      </c>
      <c r="M2420" s="53">
        <f>IF(E2420&gt;0,ROUND(E2420*UCO!$A$29,2),0)</f>
        <v>224.43</v>
      </c>
      <c r="N2420" s="53">
        <f>IF(I2420&gt;0,ROUND(I2420*Filme!$B$3,2),0)</f>
        <v>0</v>
      </c>
      <c r="O2420" s="53">
        <f t="shared" si="329"/>
        <v>584.89</v>
      </c>
    </row>
    <row r="2421" spans="1:15">
      <c r="A2421" s="48">
        <v>31201105</v>
      </c>
      <c r="B2421" s="48" t="s">
        <v>2443</v>
      </c>
      <c r="C2421" s="49">
        <v>1</v>
      </c>
      <c r="D2421" s="50" t="s">
        <v>70</v>
      </c>
      <c r="E2421" s="51"/>
      <c r="F2421" s="52">
        <v>1</v>
      </c>
      <c r="G2421" s="52">
        <v>3</v>
      </c>
      <c r="H2421" s="52"/>
      <c r="I2421" s="52"/>
      <c r="J2421" s="52"/>
      <c r="K2421" s="53">
        <f t="shared" si="327"/>
        <v>209.71</v>
      </c>
      <c r="L2421" s="53">
        <f t="shared" si="328"/>
        <v>209.71</v>
      </c>
      <c r="M2421" s="53">
        <f>IF(E2421&gt;0,ROUND(E2421*UCO!$A$29,2),0)</f>
        <v>0</v>
      </c>
      <c r="N2421" s="53">
        <f>IF(I2421&gt;0,ROUND(I2421*Filme!$B$3,2),0)</f>
        <v>0</v>
      </c>
      <c r="O2421" s="53">
        <f t="shared" si="329"/>
        <v>209.71</v>
      </c>
    </row>
    <row r="2422" spans="1:15">
      <c r="A2422" s="48">
        <v>31201113</v>
      </c>
      <c r="B2422" s="48" t="s">
        <v>2444</v>
      </c>
      <c r="C2422" s="49">
        <v>1</v>
      </c>
      <c r="D2422" s="50" t="s">
        <v>469</v>
      </c>
      <c r="E2422" s="51"/>
      <c r="F2422" s="52">
        <v>2</v>
      </c>
      <c r="G2422" s="52">
        <v>6</v>
      </c>
      <c r="H2422" s="52"/>
      <c r="I2422" s="52"/>
      <c r="J2422" s="52"/>
      <c r="K2422" s="53">
        <f t="shared" si="327"/>
        <v>1491.02</v>
      </c>
      <c r="L2422" s="53">
        <f t="shared" si="328"/>
        <v>1491.02</v>
      </c>
      <c r="M2422" s="53">
        <f>IF(E2422&gt;0,ROUND(E2422*UCO!$A$29,2),0)</f>
        <v>0</v>
      </c>
      <c r="N2422" s="53">
        <f>IF(I2422&gt;0,ROUND(I2422*Filme!$B$3,2),0)</f>
        <v>0</v>
      </c>
      <c r="O2422" s="53">
        <f t="shared" si="329"/>
        <v>1491.02</v>
      </c>
    </row>
    <row r="2423" spans="1:15">
      <c r="A2423" s="48">
        <v>31201121</v>
      </c>
      <c r="B2423" s="48" t="s">
        <v>2445</v>
      </c>
      <c r="C2423" s="49">
        <v>1</v>
      </c>
      <c r="D2423" s="50" t="s">
        <v>446</v>
      </c>
      <c r="E2423" s="51"/>
      <c r="F2423" s="52">
        <v>2</v>
      </c>
      <c r="G2423" s="52">
        <v>5</v>
      </c>
      <c r="H2423" s="52"/>
      <c r="I2423" s="52"/>
      <c r="J2423" s="52"/>
      <c r="K2423" s="53">
        <f t="shared" si="327"/>
        <v>1171.51</v>
      </c>
      <c r="L2423" s="53">
        <f t="shared" si="328"/>
        <v>1171.51</v>
      </c>
      <c r="M2423" s="53">
        <f>IF(E2423&gt;0,ROUND(E2423*UCO!$A$29,2),0)</f>
        <v>0</v>
      </c>
      <c r="N2423" s="53">
        <f>IF(I2423&gt;0,ROUND(I2423*Filme!$B$3,2),0)</f>
        <v>0</v>
      </c>
      <c r="O2423" s="53">
        <f t="shared" si="329"/>
        <v>1171.51</v>
      </c>
    </row>
    <row r="2424" spans="1:15">
      <c r="A2424" s="48">
        <v>31201130</v>
      </c>
      <c r="B2424" s="48" t="s">
        <v>2446</v>
      </c>
      <c r="C2424" s="49">
        <v>1</v>
      </c>
      <c r="D2424" s="50" t="s">
        <v>335</v>
      </c>
      <c r="E2424" s="51">
        <v>19.989999999999998</v>
      </c>
      <c r="F2424" s="52">
        <v>1</v>
      </c>
      <c r="G2424" s="52">
        <v>5</v>
      </c>
      <c r="H2424" s="52"/>
      <c r="I2424" s="52"/>
      <c r="J2424" s="52"/>
      <c r="K2424" s="53">
        <f t="shared" si="327"/>
        <v>991.29</v>
      </c>
      <c r="L2424" s="53">
        <f t="shared" si="328"/>
        <v>991.29</v>
      </c>
      <c r="M2424" s="53">
        <f>IF(E2424&gt;0,ROUND(E2424*UCO!$A$29,2),0)</f>
        <v>377.01</v>
      </c>
      <c r="N2424" s="53">
        <f>IF(I2424&gt;0,ROUND(I2424*Filme!$B$3,2),0)</f>
        <v>0</v>
      </c>
      <c r="O2424" s="53">
        <f t="shared" si="329"/>
        <v>1368.3</v>
      </c>
    </row>
    <row r="2425" spans="1:15">
      <c r="A2425" s="48">
        <v>31201148</v>
      </c>
      <c r="B2425" s="48" t="s">
        <v>2447</v>
      </c>
      <c r="C2425" s="49">
        <v>1</v>
      </c>
      <c r="D2425" s="50" t="s">
        <v>997</v>
      </c>
      <c r="E2425" s="51">
        <v>81.099999999999994</v>
      </c>
      <c r="F2425" s="52">
        <v>2</v>
      </c>
      <c r="G2425" s="52">
        <v>7</v>
      </c>
      <c r="H2425" s="52"/>
      <c r="I2425" s="52"/>
      <c r="J2425" s="52"/>
      <c r="K2425" s="53">
        <f t="shared" si="327"/>
        <v>2449.52</v>
      </c>
      <c r="L2425" s="53">
        <f t="shared" si="328"/>
        <v>2449.52</v>
      </c>
      <c r="M2425" s="53">
        <f>IF(E2425&gt;0,ROUND(E2425*UCO!$A$29,2),0)</f>
        <v>1529.55</v>
      </c>
      <c r="N2425" s="53">
        <f>IF(I2425&gt;0,ROUND(I2425*Filme!$B$3,2),0)</f>
        <v>0</v>
      </c>
      <c r="O2425" s="53">
        <f t="shared" si="329"/>
        <v>3979.07</v>
      </c>
    </row>
    <row r="2426" spans="1:15">
      <c r="A2426" s="48">
        <v>31201156</v>
      </c>
      <c r="B2426" s="48" t="s">
        <v>2448</v>
      </c>
      <c r="C2426" s="49">
        <v>1</v>
      </c>
      <c r="D2426" s="50" t="s">
        <v>486</v>
      </c>
      <c r="E2426" s="51">
        <v>56.77</v>
      </c>
      <c r="F2426" s="52">
        <v>2</v>
      </c>
      <c r="G2426" s="52">
        <v>6</v>
      </c>
      <c r="H2426" s="52"/>
      <c r="I2426" s="52"/>
      <c r="J2426" s="52"/>
      <c r="K2426" s="53">
        <f t="shared" si="327"/>
        <v>1409.1</v>
      </c>
      <c r="L2426" s="53">
        <f t="shared" si="328"/>
        <v>1409.1</v>
      </c>
      <c r="M2426" s="53">
        <f>IF(E2426&gt;0,ROUND(E2426*UCO!$A$29,2),0)</f>
        <v>1070.68</v>
      </c>
      <c r="N2426" s="53">
        <f>IF(I2426&gt;0,ROUND(I2426*Filme!$B$3,2),0)</f>
        <v>0</v>
      </c>
      <c r="O2426" s="53">
        <f t="shared" si="329"/>
        <v>2479.7800000000002</v>
      </c>
    </row>
    <row r="2427" spans="1:15">
      <c r="A2427" s="48">
        <v>31201180</v>
      </c>
      <c r="B2427" s="48" t="s">
        <v>5055</v>
      </c>
      <c r="C2427" s="49">
        <v>1</v>
      </c>
      <c r="D2427" s="50" t="s">
        <v>1151</v>
      </c>
      <c r="E2427" s="51">
        <v>81.099999999999994</v>
      </c>
      <c r="F2427" s="52">
        <v>2</v>
      </c>
      <c r="G2427" s="52">
        <v>8</v>
      </c>
      <c r="H2427" s="52"/>
      <c r="I2427" s="52"/>
      <c r="J2427" s="52"/>
      <c r="K2427" s="53">
        <f t="shared" ref="K2427" si="330">VLOOKUP(D2427,Porte2026Geral,24,FALSE)</f>
        <v>2957.45</v>
      </c>
      <c r="L2427" s="53">
        <f t="shared" ref="L2427" si="331">ROUND(C2427*K2427,2)</f>
        <v>2957.45</v>
      </c>
      <c r="M2427" s="53">
        <f>IF(E2427&gt;0,ROUND(E2427*UCO!$A$29,2),0)</f>
        <v>1529.55</v>
      </c>
      <c r="N2427" s="53">
        <f>IF(I2427&gt;0,ROUND(I2427*Filme!$B$3,2),0)</f>
        <v>0</v>
      </c>
      <c r="O2427" s="53">
        <f t="shared" ref="O2427" si="332">ROUND(L2427+M2427+N2427,2)</f>
        <v>4487</v>
      </c>
    </row>
    <row r="2428" spans="1:15" ht="12.75" customHeight="1">
      <c r="A2428" s="129" t="s">
        <v>2449</v>
      </c>
      <c r="B2428" s="130"/>
      <c r="C2428" s="130"/>
      <c r="D2428" s="130"/>
      <c r="E2428" s="130"/>
      <c r="F2428" s="130"/>
      <c r="G2428" s="130"/>
      <c r="H2428" s="130"/>
      <c r="I2428" s="130"/>
      <c r="J2428" s="130"/>
      <c r="K2428" s="130"/>
      <c r="L2428" s="130"/>
      <c r="M2428" s="130"/>
      <c r="N2428" s="130"/>
      <c r="O2428" s="130"/>
    </row>
    <row r="2429" spans="1:15" ht="30.75" customHeight="1">
      <c r="A2429" s="129" t="s">
        <v>2450</v>
      </c>
      <c r="B2429" s="130"/>
      <c r="C2429" s="130"/>
      <c r="D2429" s="130"/>
      <c r="E2429" s="130"/>
      <c r="F2429" s="130"/>
      <c r="G2429" s="130"/>
      <c r="H2429" s="130"/>
      <c r="I2429" s="130"/>
      <c r="J2429" s="130"/>
      <c r="K2429" s="130"/>
      <c r="L2429" s="130"/>
      <c r="M2429" s="130"/>
      <c r="N2429" s="130"/>
      <c r="O2429" s="130"/>
    </row>
    <row r="2430" spans="1:15" ht="12.75" customHeight="1">
      <c r="A2430" s="129" t="s">
        <v>2451</v>
      </c>
      <c r="B2430" s="130"/>
      <c r="C2430" s="130"/>
      <c r="D2430" s="130"/>
      <c r="E2430" s="130"/>
      <c r="F2430" s="130"/>
      <c r="G2430" s="130"/>
      <c r="H2430" s="130"/>
      <c r="I2430" s="130"/>
      <c r="J2430" s="130"/>
      <c r="K2430" s="130"/>
      <c r="L2430" s="130"/>
      <c r="M2430" s="130"/>
      <c r="N2430" s="130"/>
      <c r="O2430" s="130"/>
    </row>
    <row r="2431" spans="1:15" ht="30.75" customHeight="1">
      <c r="A2431" s="129" t="s">
        <v>5057</v>
      </c>
      <c r="B2431" s="130"/>
      <c r="C2431" s="130"/>
      <c r="D2431" s="130"/>
      <c r="E2431" s="130"/>
      <c r="F2431" s="130"/>
      <c r="G2431" s="130"/>
      <c r="H2431" s="130"/>
      <c r="I2431" s="130"/>
      <c r="J2431" s="130"/>
      <c r="K2431" s="130"/>
      <c r="L2431" s="130"/>
      <c r="M2431" s="130"/>
      <c r="N2431" s="130"/>
      <c r="O2431" s="130"/>
    </row>
    <row r="2432" spans="1:15" ht="12.75" customHeight="1">
      <c r="A2432" s="129" t="s">
        <v>5058</v>
      </c>
      <c r="B2432" s="130"/>
      <c r="C2432" s="130"/>
      <c r="D2432" s="130"/>
      <c r="E2432" s="130"/>
      <c r="F2432" s="130"/>
      <c r="G2432" s="130"/>
      <c r="H2432" s="130"/>
      <c r="I2432" s="130"/>
      <c r="J2432" s="130"/>
      <c r="K2432" s="130"/>
      <c r="L2432" s="130"/>
      <c r="M2432" s="130"/>
      <c r="N2432" s="130"/>
      <c r="O2432" s="130"/>
    </row>
    <row r="2433" spans="1:15" ht="28.5" customHeight="1">
      <c r="A2433" s="131" t="s">
        <v>2452</v>
      </c>
      <c r="B2433" s="132"/>
      <c r="C2433" s="132"/>
      <c r="D2433" s="132"/>
      <c r="E2433" s="132"/>
      <c r="F2433" s="132"/>
      <c r="G2433" s="132"/>
      <c r="H2433" s="132"/>
      <c r="I2433" s="132"/>
      <c r="J2433" s="132"/>
      <c r="K2433" s="132"/>
      <c r="L2433" s="132"/>
      <c r="M2433" s="132"/>
      <c r="N2433" s="132"/>
      <c r="O2433" s="132"/>
    </row>
    <row r="2434" spans="1:15">
      <c r="A2434" s="48">
        <v>31202020</v>
      </c>
      <c r="B2434" s="48" t="s">
        <v>2453</v>
      </c>
      <c r="C2434" s="49">
        <v>1</v>
      </c>
      <c r="D2434" s="50" t="s">
        <v>51</v>
      </c>
      <c r="E2434" s="51"/>
      <c r="F2434" s="52"/>
      <c r="G2434" s="52">
        <v>1</v>
      </c>
      <c r="H2434" s="52"/>
      <c r="I2434" s="52"/>
      <c r="J2434" s="52"/>
      <c r="K2434" s="53">
        <f>VLOOKUP(D2434,Porte2026Geral,24,FALSE)</f>
        <v>88.48</v>
      </c>
      <c r="L2434" s="53">
        <f>ROUND(C2434*K2434,2)</f>
        <v>88.48</v>
      </c>
      <c r="M2434" s="53">
        <f>IF(E2434&gt;0,ROUND(E2434*UCO!$A$14,2),0)</f>
        <v>0</v>
      </c>
      <c r="N2434" s="53">
        <f>IF(I2434&gt;0,ROUND(I2434*Filme!$B$3,2),0)</f>
        <v>0</v>
      </c>
      <c r="O2434" s="53">
        <f>ROUND(L2434+M2434+N2434,2)</f>
        <v>88.48</v>
      </c>
    </row>
    <row r="2435" spans="1:15">
      <c r="A2435" s="48">
        <v>31202039</v>
      </c>
      <c r="B2435" s="48" t="s">
        <v>2454</v>
      </c>
      <c r="C2435" s="49">
        <v>1</v>
      </c>
      <c r="D2435" s="50" t="s">
        <v>339</v>
      </c>
      <c r="E2435" s="51"/>
      <c r="F2435" s="52">
        <v>2</v>
      </c>
      <c r="G2435" s="52">
        <v>4</v>
      </c>
      <c r="H2435" s="52"/>
      <c r="I2435" s="52"/>
      <c r="J2435" s="52"/>
      <c r="K2435" s="53">
        <f>VLOOKUP(D2435,Porte2026Geral,24,FALSE)</f>
        <v>909.36</v>
      </c>
      <c r="L2435" s="53">
        <f>ROUND(C2435*K2435,2)</f>
        <v>909.36</v>
      </c>
      <c r="M2435" s="53">
        <f>IF(E2435&gt;0,ROUND(E2435*UCO!$A$14,2),0)</f>
        <v>0</v>
      </c>
      <c r="N2435" s="53">
        <f>IF(I2435&gt;0,ROUND(I2435*Filme!$B$3,2),0)</f>
        <v>0</v>
      </c>
      <c r="O2435" s="53">
        <f>ROUND(L2435+M2435+N2435,2)</f>
        <v>909.36</v>
      </c>
    </row>
    <row r="2436" spans="1:15">
      <c r="A2436" s="48">
        <v>31202047</v>
      </c>
      <c r="B2436" s="48" t="s">
        <v>2455</v>
      </c>
      <c r="C2436" s="49">
        <v>1</v>
      </c>
      <c r="D2436" s="50" t="s">
        <v>102</v>
      </c>
      <c r="E2436" s="51"/>
      <c r="F2436" s="52">
        <v>1</v>
      </c>
      <c r="G2436" s="52">
        <v>1</v>
      </c>
      <c r="H2436" s="52"/>
      <c r="I2436" s="52"/>
      <c r="J2436" s="52"/>
      <c r="K2436" s="53">
        <f>VLOOKUP(D2436,Porte2026Geral,24,FALSE)</f>
        <v>183.5</v>
      </c>
      <c r="L2436" s="53">
        <f>ROUND(C2436*K2436,2)</f>
        <v>183.5</v>
      </c>
      <c r="M2436" s="53">
        <f>IF(E2436&gt;0,ROUND(E2436*UCO!$A$14,2),0)</f>
        <v>0</v>
      </c>
      <c r="N2436" s="53">
        <f>IF(I2436&gt;0,ROUND(I2436*Filme!$B$3,2),0)</f>
        <v>0</v>
      </c>
      <c r="O2436" s="53">
        <f>ROUND(L2436+M2436+N2436,2)</f>
        <v>183.5</v>
      </c>
    </row>
    <row r="2437" spans="1:15">
      <c r="A2437" s="48">
        <v>31202063</v>
      </c>
      <c r="B2437" s="48" t="s">
        <v>2456</v>
      </c>
      <c r="C2437" s="49">
        <v>1</v>
      </c>
      <c r="D2437" s="50" t="s">
        <v>335</v>
      </c>
      <c r="E2437" s="51"/>
      <c r="F2437" s="52">
        <v>1</v>
      </c>
      <c r="G2437" s="52">
        <v>5</v>
      </c>
      <c r="H2437" s="52"/>
      <c r="I2437" s="52"/>
      <c r="J2437" s="52"/>
      <c r="K2437" s="53">
        <f>VLOOKUP(D2437,Porte2026Geral,24,FALSE)</f>
        <v>991.29</v>
      </c>
      <c r="L2437" s="53">
        <f>ROUND(C2437*K2437,2)</f>
        <v>991.29</v>
      </c>
      <c r="M2437" s="53">
        <f>IF(E2437&gt;0,ROUND(E2437*UCO!$A$14,2),0)</f>
        <v>0</v>
      </c>
      <c r="N2437" s="53">
        <f>IF(I2437&gt;0,ROUND(I2437*Filme!$B$3,2),0)</f>
        <v>0</v>
      </c>
      <c r="O2437" s="53">
        <f>ROUND(L2437+M2437+N2437,2)</f>
        <v>991.29</v>
      </c>
    </row>
    <row r="2438" spans="1:15">
      <c r="A2438" s="48">
        <v>31202071</v>
      </c>
      <c r="B2438" s="48" t="s">
        <v>2457</v>
      </c>
      <c r="C2438" s="49">
        <v>1</v>
      </c>
      <c r="D2438" s="50" t="s">
        <v>333</v>
      </c>
      <c r="E2438" s="51"/>
      <c r="F2438" s="52">
        <v>1</v>
      </c>
      <c r="G2438" s="52">
        <v>3</v>
      </c>
      <c r="H2438" s="52"/>
      <c r="I2438" s="52"/>
      <c r="J2438" s="52"/>
      <c r="K2438" s="53">
        <f>VLOOKUP(D2438,Porte2026Geral,24,FALSE)</f>
        <v>417.82</v>
      </c>
      <c r="L2438" s="53">
        <f>ROUND(C2438*K2438,2)</f>
        <v>417.82</v>
      </c>
      <c r="M2438" s="53">
        <f>IF(E2438&gt;0,ROUND(E2438*UCO!$A$14,2),0)</f>
        <v>0</v>
      </c>
      <c r="N2438" s="53">
        <f>IF(I2438&gt;0,ROUND(I2438*Filme!$B$3,2),0)</f>
        <v>0</v>
      </c>
      <c r="O2438" s="53">
        <f>ROUND(L2438+M2438+N2438,2)</f>
        <v>417.82</v>
      </c>
    </row>
    <row r="2439" spans="1:15" ht="28.5" customHeight="1">
      <c r="A2439" s="131" t="s">
        <v>2458</v>
      </c>
      <c r="B2439" s="132"/>
      <c r="C2439" s="132"/>
      <c r="D2439" s="132"/>
      <c r="E2439" s="132"/>
      <c r="F2439" s="132"/>
      <c r="G2439" s="132"/>
      <c r="H2439" s="132"/>
      <c r="I2439" s="132"/>
      <c r="J2439" s="132"/>
      <c r="K2439" s="132"/>
      <c r="L2439" s="132"/>
      <c r="M2439" s="132"/>
      <c r="N2439" s="132"/>
      <c r="O2439" s="132"/>
    </row>
    <row r="2440" spans="1:15">
      <c r="A2440" s="48">
        <v>31203019</v>
      </c>
      <c r="B2440" s="48" t="s">
        <v>2459</v>
      </c>
      <c r="C2440" s="49">
        <v>1</v>
      </c>
      <c r="D2440" s="50" t="s">
        <v>999</v>
      </c>
      <c r="E2440" s="51"/>
      <c r="F2440" s="52">
        <v>2</v>
      </c>
      <c r="G2440" s="52">
        <v>6</v>
      </c>
      <c r="H2440" s="52"/>
      <c r="I2440" s="52"/>
      <c r="J2440" s="52"/>
      <c r="K2440" s="53">
        <f t="shared" ref="K2440:K2454" si="333">VLOOKUP(D2440,Porte2026Geral,24,FALSE)</f>
        <v>2695.3</v>
      </c>
      <c r="L2440" s="53">
        <f t="shared" ref="L2440:L2454" si="334">ROUND(C2440*K2440,2)</f>
        <v>2695.3</v>
      </c>
      <c r="M2440" s="53">
        <f>IF(E2440&gt;0,ROUND(E2440*UCO!$A$14,2),0)</f>
        <v>0</v>
      </c>
      <c r="N2440" s="53">
        <f>IF(I2440&gt;0,ROUND(I2440*Filme!$B$3,2),0)</f>
        <v>0</v>
      </c>
      <c r="O2440" s="53">
        <f t="shared" ref="O2440:O2454" si="335">ROUND(L2440+M2440+N2440,2)</f>
        <v>2695.3</v>
      </c>
    </row>
    <row r="2441" spans="1:15">
      <c r="A2441" s="48">
        <v>31203027</v>
      </c>
      <c r="B2441" s="48" t="s">
        <v>2460</v>
      </c>
      <c r="C2441" s="49">
        <v>1</v>
      </c>
      <c r="D2441" s="50" t="s">
        <v>102</v>
      </c>
      <c r="E2441" s="51"/>
      <c r="F2441" s="52">
        <v>1</v>
      </c>
      <c r="G2441" s="52">
        <v>2</v>
      </c>
      <c r="H2441" s="52"/>
      <c r="I2441" s="52"/>
      <c r="J2441" s="52"/>
      <c r="K2441" s="53">
        <f t="shared" si="333"/>
        <v>183.5</v>
      </c>
      <c r="L2441" s="53">
        <f t="shared" si="334"/>
        <v>183.5</v>
      </c>
      <c r="M2441" s="53">
        <f>IF(E2441&gt;0,ROUND(E2441*UCO!$A$14,2),0)</f>
        <v>0</v>
      </c>
      <c r="N2441" s="53">
        <f>IF(I2441&gt;0,ROUND(I2441*Filme!$B$3,2),0)</f>
        <v>0</v>
      </c>
      <c r="O2441" s="53">
        <f t="shared" si="335"/>
        <v>183.5</v>
      </c>
    </row>
    <row r="2442" spans="1:15">
      <c r="A2442" s="48">
        <v>31203035</v>
      </c>
      <c r="B2442" s="48" t="s">
        <v>2461</v>
      </c>
      <c r="C2442" s="49">
        <v>1</v>
      </c>
      <c r="D2442" s="50" t="s">
        <v>382</v>
      </c>
      <c r="E2442" s="51"/>
      <c r="F2442" s="52">
        <v>1</v>
      </c>
      <c r="G2442" s="52">
        <v>3</v>
      </c>
      <c r="H2442" s="52"/>
      <c r="I2442" s="52"/>
      <c r="J2442" s="52"/>
      <c r="K2442" s="53">
        <f t="shared" si="333"/>
        <v>766.81</v>
      </c>
      <c r="L2442" s="53">
        <f t="shared" si="334"/>
        <v>766.81</v>
      </c>
      <c r="M2442" s="53">
        <f>IF(E2442&gt;0,ROUND(E2442*UCO!$A$14,2),0)</f>
        <v>0</v>
      </c>
      <c r="N2442" s="53">
        <f>IF(I2442&gt;0,ROUND(I2442*Filme!$B$3,2),0)</f>
        <v>0</v>
      </c>
      <c r="O2442" s="53">
        <f t="shared" si="335"/>
        <v>766.81</v>
      </c>
    </row>
    <row r="2443" spans="1:15">
      <c r="A2443" s="48">
        <v>31203043</v>
      </c>
      <c r="B2443" s="48" t="s">
        <v>2462</v>
      </c>
      <c r="C2443" s="49">
        <v>1</v>
      </c>
      <c r="D2443" s="50" t="s">
        <v>70</v>
      </c>
      <c r="E2443" s="51"/>
      <c r="F2443" s="52">
        <v>1</v>
      </c>
      <c r="G2443" s="52">
        <v>2</v>
      </c>
      <c r="H2443" s="52"/>
      <c r="I2443" s="52"/>
      <c r="J2443" s="52"/>
      <c r="K2443" s="53">
        <f t="shared" si="333"/>
        <v>209.71</v>
      </c>
      <c r="L2443" s="53">
        <f t="shared" si="334"/>
        <v>209.71</v>
      </c>
      <c r="M2443" s="53">
        <f>IF(E2443&gt;0,ROUND(E2443*UCO!$A$14,2),0)</f>
        <v>0</v>
      </c>
      <c r="N2443" s="53">
        <f>IF(I2443&gt;0,ROUND(I2443*Filme!$B$3,2),0)</f>
        <v>0</v>
      </c>
      <c r="O2443" s="53">
        <f t="shared" si="335"/>
        <v>209.71</v>
      </c>
    </row>
    <row r="2444" spans="1:15">
      <c r="A2444" s="48">
        <v>31203051</v>
      </c>
      <c r="B2444" s="48" t="s">
        <v>2463</v>
      </c>
      <c r="C2444" s="49">
        <v>1</v>
      </c>
      <c r="D2444" s="50" t="s">
        <v>74</v>
      </c>
      <c r="E2444" s="51"/>
      <c r="F2444" s="52">
        <v>1</v>
      </c>
      <c r="G2444" s="52">
        <v>2</v>
      </c>
      <c r="H2444" s="52"/>
      <c r="I2444" s="52"/>
      <c r="J2444" s="52"/>
      <c r="K2444" s="53">
        <f t="shared" si="333"/>
        <v>360.46</v>
      </c>
      <c r="L2444" s="53">
        <f t="shared" si="334"/>
        <v>360.46</v>
      </c>
      <c r="M2444" s="53">
        <f>IF(E2444&gt;0,ROUND(E2444*UCO!$A$14,2),0)</f>
        <v>0</v>
      </c>
      <c r="N2444" s="53">
        <f>IF(I2444&gt;0,ROUND(I2444*Filme!$B$3,2),0)</f>
        <v>0</v>
      </c>
      <c r="O2444" s="53">
        <f t="shared" si="335"/>
        <v>360.46</v>
      </c>
    </row>
    <row r="2445" spans="1:15">
      <c r="A2445" s="48">
        <v>31203060</v>
      </c>
      <c r="B2445" s="48" t="s">
        <v>2464</v>
      </c>
      <c r="C2445" s="49">
        <v>1</v>
      </c>
      <c r="D2445" s="50" t="s">
        <v>382</v>
      </c>
      <c r="E2445" s="51"/>
      <c r="F2445" s="52">
        <v>1</v>
      </c>
      <c r="G2445" s="52">
        <v>3</v>
      </c>
      <c r="H2445" s="52"/>
      <c r="I2445" s="52"/>
      <c r="J2445" s="52"/>
      <c r="K2445" s="53">
        <f t="shared" si="333"/>
        <v>766.81</v>
      </c>
      <c r="L2445" s="53">
        <f t="shared" si="334"/>
        <v>766.81</v>
      </c>
      <c r="M2445" s="53">
        <f>IF(E2445&gt;0,ROUND(E2445*UCO!$A$14,2),0)</f>
        <v>0</v>
      </c>
      <c r="N2445" s="53">
        <f>IF(I2445&gt;0,ROUND(I2445*Filme!$B$3,2),0)</f>
        <v>0</v>
      </c>
      <c r="O2445" s="53">
        <f t="shared" si="335"/>
        <v>766.81</v>
      </c>
    </row>
    <row r="2446" spans="1:15">
      <c r="A2446" s="48">
        <v>31203078</v>
      </c>
      <c r="B2446" s="48" t="s">
        <v>2465</v>
      </c>
      <c r="C2446" s="49">
        <v>1</v>
      </c>
      <c r="D2446" s="50" t="s">
        <v>333</v>
      </c>
      <c r="E2446" s="51"/>
      <c r="F2446" s="52">
        <v>1</v>
      </c>
      <c r="G2446" s="52">
        <v>2</v>
      </c>
      <c r="H2446" s="52"/>
      <c r="I2446" s="52"/>
      <c r="J2446" s="52"/>
      <c r="K2446" s="53">
        <f t="shared" si="333"/>
        <v>417.82</v>
      </c>
      <c r="L2446" s="53">
        <f t="shared" si="334"/>
        <v>417.82</v>
      </c>
      <c r="M2446" s="53">
        <f>IF(E2446&gt;0,ROUND(E2446*UCO!$A$14,2),0)</f>
        <v>0</v>
      </c>
      <c r="N2446" s="53">
        <f>IF(I2446&gt;0,ROUND(I2446*Filme!$B$3,2),0)</f>
        <v>0</v>
      </c>
      <c r="O2446" s="53">
        <f t="shared" si="335"/>
        <v>417.82</v>
      </c>
    </row>
    <row r="2447" spans="1:15">
      <c r="A2447" s="48">
        <v>31203086</v>
      </c>
      <c r="B2447" s="48" t="s">
        <v>2466</v>
      </c>
      <c r="C2447" s="49">
        <v>1</v>
      </c>
      <c r="D2447" s="50" t="s">
        <v>51</v>
      </c>
      <c r="E2447" s="51"/>
      <c r="F2447" s="52"/>
      <c r="G2447" s="52">
        <v>1</v>
      </c>
      <c r="H2447" s="52"/>
      <c r="I2447" s="52"/>
      <c r="J2447" s="52"/>
      <c r="K2447" s="53">
        <f t="shared" si="333"/>
        <v>88.48</v>
      </c>
      <c r="L2447" s="53">
        <f t="shared" si="334"/>
        <v>88.48</v>
      </c>
      <c r="M2447" s="53">
        <f>IF(E2447&gt;0,ROUND(E2447*UCO!$A$14,2),0)</f>
        <v>0</v>
      </c>
      <c r="N2447" s="53">
        <f>IF(I2447&gt;0,ROUND(I2447*Filme!$B$3,2),0)</f>
        <v>0</v>
      </c>
      <c r="O2447" s="53">
        <f t="shared" si="335"/>
        <v>88.48</v>
      </c>
    </row>
    <row r="2448" spans="1:15">
      <c r="A2448" s="48">
        <v>31203094</v>
      </c>
      <c r="B2448" s="48" t="s">
        <v>2467</v>
      </c>
      <c r="C2448" s="49">
        <v>1</v>
      </c>
      <c r="D2448" s="50" t="s">
        <v>291</v>
      </c>
      <c r="E2448" s="51"/>
      <c r="F2448" s="52">
        <v>1</v>
      </c>
      <c r="G2448" s="52">
        <v>3</v>
      </c>
      <c r="H2448" s="52"/>
      <c r="I2448" s="52"/>
      <c r="J2448" s="52"/>
      <c r="K2448" s="53">
        <f t="shared" si="333"/>
        <v>709.46</v>
      </c>
      <c r="L2448" s="53">
        <f t="shared" si="334"/>
        <v>709.46</v>
      </c>
      <c r="M2448" s="53">
        <f>IF(E2448&gt;0,ROUND(E2448*UCO!$A$14,2),0)</f>
        <v>0</v>
      </c>
      <c r="N2448" s="53">
        <f>IF(I2448&gt;0,ROUND(I2448*Filme!$B$3,2),0)</f>
        <v>0</v>
      </c>
      <c r="O2448" s="53">
        <f t="shared" si="335"/>
        <v>709.46</v>
      </c>
    </row>
    <row r="2449" spans="1:15">
      <c r="A2449" s="48">
        <v>31203108</v>
      </c>
      <c r="B2449" s="48" t="s">
        <v>2468</v>
      </c>
      <c r="C2449" s="49">
        <v>1</v>
      </c>
      <c r="D2449" s="50" t="s">
        <v>382</v>
      </c>
      <c r="E2449" s="51"/>
      <c r="F2449" s="52">
        <v>1</v>
      </c>
      <c r="G2449" s="52">
        <v>3</v>
      </c>
      <c r="H2449" s="52"/>
      <c r="I2449" s="52"/>
      <c r="J2449" s="52"/>
      <c r="K2449" s="53">
        <f t="shared" si="333"/>
        <v>766.81</v>
      </c>
      <c r="L2449" s="53">
        <f t="shared" si="334"/>
        <v>766.81</v>
      </c>
      <c r="M2449" s="53">
        <f>IF(E2449&gt;0,ROUND(E2449*UCO!$A$14,2),0)</f>
        <v>0</v>
      </c>
      <c r="N2449" s="53">
        <f>IF(I2449&gt;0,ROUND(I2449*Filme!$B$3,2),0)</f>
        <v>0</v>
      </c>
      <c r="O2449" s="53">
        <f t="shared" si="335"/>
        <v>766.81</v>
      </c>
    </row>
    <row r="2450" spans="1:15">
      <c r="A2450" s="48">
        <v>31203116</v>
      </c>
      <c r="B2450" s="48" t="s">
        <v>2469</v>
      </c>
      <c r="C2450" s="49">
        <v>1</v>
      </c>
      <c r="D2450" s="50" t="s">
        <v>333</v>
      </c>
      <c r="E2450" s="51"/>
      <c r="F2450" s="52">
        <v>1</v>
      </c>
      <c r="G2450" s="52">
        <v>5</v>
      </c>
      <c r="H2450" s="52"/>
      <c r="I2450" s="52"/>
      <c r="J2450" s="52"/>
      <c r="K2450" s="53">
        <f t="shared" si="333"/>
        <v>417.82</v>
      </c>
      <c r="L2450" s="53">
        <f t="shared" si="334"/>
        <v>417.82</v>
      </c>
      <c r="M2450" s="53">
        <f>IF(E2450&gt;0,ROUND(E2450*UCO!$A$14,2),0)</f>
        <v>0</v>
      </c>
      <c r="N2450" s="53">
        <f>IF(I2450&gt;0,ROUND(I2450*Filme!$B$3,2),0)</f>
        <v>0</v>
      </c>
      <c r="O2450" s="53">
        <f t="shared" si="335"/>
        <v>417.82</v>
      </c>
    </row>
    <row r="2451" spans="1:15">
      <c r="A2451" s="48">
        <v>31203124</v>
      </c>
      <c r="B2451" s="48" t="s">
        <v>2470</v>
      </c>
      <c r="C2451" s="49">
        <v>1</v>
      </c>
      <c r="D2451" s="50" t="s">
        <v>333</v>
      </c>
      <c r="E2451" s="51"/>
      <c r="F2451" s="52">
        <v>1</v>
      </c>
      <c r="G2451" s="52">
        <v>2</v>
      </c>
      <c r="H2451" s="52"/>
      <c r="I2451" s="52"/>
      <c r="J2451" s="52"/>
      <c r="K2451" s="53">
        <f t="shared" si="333"/>
        <v>417.82</v>
      </c>
      <c r="L2451" s="53">
        <f t="shared" si="334"/>
        <v>417.82</v>
      </c>
      <c r="M2451" s="53">
        <f>IF(E2451&gt;0,ROUND(E2451*UCO!$A$14,2),0)</f>
        <v>0</v>
      </c>
      <c r="N2451" s="53">
        <f>IF(I2451&gt;0,ROUND(I2451*Filme!$B$3,2),0)</f>
        <v>0</v>
      </c>
      <c r="O2451" s="53">
        <f t="shared" si="335"/>
        <v>417.82</v>
      </c>
    </row>
    <row r="2452" spans="1:15">
      <c r="A2452" s="48">
        <v>31203132</v>
      </c>
      <c r="B2452" s="48" t="s">
        <v>2471</v>
      </c>
      <c r="C2452" s="49">
        <v>1</v>
      </c>
      <c r="D2452" s="50" t="s">
        <v>446</v>
      </c>
      <c r="E2452" s="51">
        <v>36.5</v>
      </c>
      <c r="F2452" s="52">
        <v>1</v>
      </c>
      <c r="G2452" s="52">
        <v>5</v>
      </c>
      <c r="H2452" s="52"/>
      <c r="I2452" s="52"/>
      <c r="J2452" s="52"/>
      <c r="K2452" s="53">
        <f t="shared" si="333"/>
        <v>1171.51</v>
      </c>
      <c r="L2452" s="53">
        <f t="shared" si="334"/>
        <v>1171.51</v>
      </c>
      <c r="M2452" s="53">
        <f>IF(E2452&gt;0,ROUND(E2452*UCO!$A$29,2),0)</f>
        <v>688.39</v>
      </c>
      <c r="N2452" s="53">
        <f>IF(I2452&gt;0,ROUND(I2452*Filme!$B$3,2),0)</f>
        <v>0</v>
      </c>
      <c r="O2452" s="53">
        <f t="shared" si="335"/>
        <v>1859.9</v>
      </c>
    </row>
    <row r="2453" spans="1:15">
      <c r="A2453" s="48">
        <v>31203140</v>
      </c>
      <c r="B2453" s="48" t="s">
        <v>2472</v>
      </c>
      <c r="C2453" s="49">
        <v>1</v>
      </c>
      <c r="D2453" s="50" t="s">
        <v>241</v>
      </c>
      <c r="E2453" s="51">
        <v>28.39</v>
      </c>
      <c r="F2453" s="52">
        <v>1</v>
      </c>
      <c r="G2453" s="52">
        <v>5</v>
      </c>
      <c r="H2453" s="52"/>
      <c r="I2453" s="52"/>
      <c r="J2453" s="52"/>
      <c r="K2453" s="53">
        <f t="shared" si="333"/>
        <v>542.33000000000004</v>
      </c>
      <c r="L2453" s="53">
        <f t="shared" si="334"/>
        <v>542.33000000000004</v>
      </c>
      <c r="M2453" s="53">
        <f>IF(E2453&gt;0,ROUND(E2453*UCO!$A$29,2),0)</f>
        <v>535.44000000000005</v>
      </c>
      <c r="N2453" s="53">
        <f>IF(I2453&gt;0,ROUND(I2453*Filme!$B$3,2),0)</f>
        <v>0</v>
      </c>
      <c r="O2453" s="53">
        <f t="shared" si="335"/>
        <v>1077.77</v>
      </c>
    </row>
    <row r="2454" spans="1:15">
      <c r="A2454" s="48">
        <v>31203159</v>
      </c>
      <c r="B2454" s="48" t="s">
        <v>2473</v>
      </c>
      <c r="C2454" s="49">
        <v>1</v>
      </c>
      <c r="D2454" s="50" t="s">
        <v>291</v>
      </c>
      <c r="E2454" s="51">
        <v>24.33</v>
      </c>
      <c r="F2454" s="52">
        <v>1</v>
      </c>
      <c r="G2454" s="52">
        <v>5</v>
      </c>
      <c r="H2454" s="52"/>
      <c r="I2454" s="52"/>
      <c r="J2454" s="52"/>
      <c r="K2454" s="53">
        <f t="shared" si="333"/>
        <v>709.46</v>
      </c>
      <c r="L2454" s="53">
        <f t="shared" si="334"/>
        <v>709.46</v>
      </c>
      <c r="M2454" s="53">
        <f>IF(E2454&gt;0,ROUND(E2454*UCO!$A$29,2),0)</f>
        <v>458.86</v>
      </c>
      <c r="N2454" s="53">
        <f>IF(I2454&gt;0,ROUND(I2454*Filme!$B$3,2),0)</f>
        <v>0</v>
      </c>
      <c r="O2454" s="53">
        <f t="shared" si="335"/>
        <v>1168.32</v>
      </c>
    </row>
    <row r="2455" spans="1:15" ht="38.25" customHeight="1">
      <c r="A2455" s="131" t="s">
        <v>2474</v>
      </c>
      <c r="B2455" s="132"/>
      <c r="C2455" s="132"/>
      <c r="D2455" s="132"/>
      <c r="E2455" s="132"/>
      <c r="F2455" s="132"/>
      <c r="G2455" s="132"/>
      <c r="H2455" s="132"/>
      <c r="I2455" s="132"/>
      <c r="J2455" s="132"/>
      <c r="K2455" s="132"/>
      <c r="L2455" s="132"/>
      <c r="M2455" s="132"/>
      <c r="N2455" s="132"/>
      <c r="O2455" s="132"/>
    </row>
    <row r="2456" spans="1:15">
      <c r="A2456" s="48">
        <v>31204015</v>
      </c>
      <c r="B2456" s="48" t="s">
        <v>2475</v>
      </c>
      <c r="C2456" s="49">
        <v>1</v>
      </c>
      <c r="D2456" s="50" t="s">
        <v>102</v>
      </c>
      <c r="E2456" s="51"/>
      <c r="F2456" s="52">
        <v>1</v>
      </c>
      <c r="G2456" s="52">
        <v>1</v>
      </c>
      <c r="H2456" s="52"/>
      <c r="I2456" s="52"/>
      <c r="J2456" s="52"/>
      <c r="K2456" s="53">
        <f t="shared" ref="K2456:K2461" si="336">VLOOKUP(D2456,Porte2026Geral,24,FALSE)</f>
        <v>183.5</v>
      </c>
      <c r="L2456" s="53">
        <f t="shared" ref="L2456:L2461" si="337">ROUND(C2456*K2456,2)</f>
        <v>183.5</v>
      </c>
      <c r="M2456" s="53">
        <f>IF(E2456&gt;0,ROUND(E2456*UCO!$A$14,2),0)</f>
        <v>0</v>
      </c>
      <c r="N2456" s="53">
        <f>IF(I2456&gt;0,ROUND(I2456*Filme!$B$3,2),0)</f>
        <v>0</v>
      </c>
      <c r="O2456" s="53">
        <f t="shared" ref="O2456:O2461" si="338">ROUND(L2456+M2456+N2456,2)</f>
        <v>183.5</v>
      </c>
    </row>
    <row r="2457" spans="1:15">
      <c r="A2457" s="48">
        <v>31204023</v>
      </c>
      <c r="B2457" s="48" t="s">
        <v>2453</v>
      </c>
      <c r="C2457" s="49">
        <v>1</v>
      </c>
      <c r="D2457" s="50" t="s">
        <v>102</v>
      </c>
      <c r="E2457" s="51"/>
      <c r="F2457" s="52"/>
      <c r="G2457" s="52">
        <v>1</v>
      </c>
      <c r="H2457" s="52"/>
      <c r="I2457" s="52"/>
      <c r="J2457" s="52"/>
      <c r="K2457" s="53">
        <f t="shared" si="336"/>
        <v>183.5</v>
      </c>
      <c r="L2457" s="53">
        <f t="shared" si="337"/>
        <v>183.5</v>
      </c>
      <c r="M2457" s="53">
        <f>IF(E2457&gt;0,ROUND(E2457*UCO!$A$14,2),0)</f>
        <v>0</v>
      </c>
      <c r="N2457" s="53">
        <f>IF(I2457&gt;0,ROUND(I2457*Filme!$B$3,2),0)</f>
        <v>0</v>
      </c>
      <c r="O2457" s="53">
        <f t="shared" si="338"/>
        <v>183.5</v>
      </c>
    </row>
    <row r="2458" spans="1:15">
      <c r="A2458" s="48">
        <v>31204031</v>
      </c>
      <c r="B2458" s="48" t="s">
        <v>2476</v>
      </c>
      <c r="C2458" s="49">
        <v>1</v>
      </c>
      <c r="D2458" s="50" t="s">
        <v>70</v>
      </c>
      <c r="E2458" s="51"/>
      <c r="F2458" s="52">
        <v>1</v>
      </c>
      <c r="G2458" s="52">
        <v>2</v>
      </c>
      <c r="H2458" s="52"/>
      <c r="I2458" s="52"/>
      <c r="J2458" s="52"/>
      <c r="K2458" s="53">
        <f t="shared" si="336"/>
        <v>209.71</v>
      </c>
      <c r="L2458" s="53">
        <f t="shared" si="337"/>
        <v>209.71</v>
      </c>
      <c r="M2458" s="53">
        <f>IF(E2458&gt;0,ROUND(E2458*UCO!$A$14,2),0)</f>
        <v>0</v>
      </c>
      <c r="N2458" s="53">
        <f>IF(I2458&gt;0,ROUND(I2458*Filme!$B$3,2),0)</f>
        <v>0</v>
      </c>
      <c r="O2458" s="53">
        <f t="shared" si="338"/>
        <v>209.71</v>
      </c>
    </row>
    <row r="2459" spans="1:15">
      <c r="A2459" s="48">
        <v>31204040</v>
      </c>
      <c r="B2459" s="48" t="s">
        <v>2477</v>
      </c>
      <c r="C2459" s="49">
        <v>1</v>
      </c>
      <c r="D2459" s="50" t="s">
        <v>596</v>
      </c>
      <c r="E2459" s="51"/>
      <c r="F2459" s="52">
        <v>1</v>
      </c>
      <c r="G2459" s="52">
        <v>3</v>
      </c>
      <c r="H2459" s="52"/>
      <c r="I2459" s="52"/>
      <c r="J2459" s="52"/>
      <c r="K2459" s="53">
        <f t="shared" si="336"/>
        <v>599.66</v>
      </c>
      <c r="L2459" s="53">
        <f t="shared" si="337"/>
        <v>599.66</v>
      </c>
      <c r="M2459" s="53">
        <f>IF(E2459&gt;0,ROUND(E2459*UCO!$A$14,2),0)</f>
        <v>0</v>
      </c>
      <c r="N2459" s="53">
        <f>IF(I2459&gt;0,ROUND(I2459*Filme!$B$3,2),0)</f>
        <v>0</v>
      </c>
      <c r="O2459" s="53">
        <f t="shared" si="338"/>
        <v>599.66</v>
      </c>
    </row>
    <row r="2460" spans="1:15">
      <c r="A2460" s="48">
        <v>31204058</v>
      </c>
      <c r="B2460" s="48" t="s">
        <v>2478</v>
      </c>
      <c r="C2460" s="49">
        <v>1</v>
      </c>
      <c r="D2460" s="50" t="s">
        <v>382</v>
      </c>
      <c r="E2460" s="51"/>
      <c r="F2460" s="52">
        <v>1</v>
      </c>
      <c r="G2460" s="52">
        <v>5</v>
      </c>
      <c r="H2460" s="52"/>
      <c r="I2460" s="52"/>
      <c r="J2460" s="52"/>
      <c r="K2460" s="53">
        <f t="shared" si="336"/>
        <v>766.81</v>
      </c>
      <c r="L2460" s="53">
        <f t="shared" si="337"/>
        <v>766.81</v>
      </c>
      <c r="M2460" s="53">
        <f>IF(E2460&gt;0,ROUND(E2460*UCO!$A$14,2),0)</f>
        <v>0</v>
      </c>
      <c r="N2460" s="53">
        <f>IF(I2460&gt;0,ROUND(I2460*Filme!$B$3,2),0)</f>
        <v>0</v>
      </c>
      <c r="O2460" s="53">
        <f t="shared" si="338"/>
        <v>766.81</v>
      </c>
    </row>
    <row r="2461" spans="1:15">
      <c r="A2461" s="48">
        <v>31204066</v>
      </c>
      <c r="B2461" s="48" t="s">
        <v>2479</v>
      </c>
      <c r="C2461" s="49">
        <v>1</v>
      </c>
      <c r="D2461" s="50" t="s">
        <v>70</v>
      </c>
      <c r="E2461" s="51"/>
      <c r="F2461" s="52">
        <v>1</v>
      </c>
      <c r="G2461" s="52">
        <v>1</v>
      </c>
      <c r="H2461" s="52"/>
      <c r="I2461" s="52"/>
      <c r="J2461" s="52"/>
      <c r="K2461" s="53">
        <f t="shared" si="336"/>
        <v>209.71</v>
      </c>
      <c r="L2461" s="53">
        <f t="shared" si="337"/>
        <v>209.71</v>
      </c>
      <c r="M2461" s="53">
        <f>IF(E2461&gt;0,ROUND(E2461*UCO!$A$14,2),0)</f>
        <v>0</v>
      </c>
      <c r="N2461" s="53">
        <f>IF(I2461&gt;0,ROUND(I2461*Filme!$B$3,2),0)</f>
        <v>0</v>
      </c>
      <c r="O2461" s="53">
        <f t="shared" si="338"/>
        <v>209.71</v>
      </c>
    </row>
    <row r="2462" spans="1:15" ht="26.25" customHeight="1">
      <c r="A2462" s="131" t="s">
        <v>2480</v>
      </c>
      <c r="B2462" s="132"/>
      <c r="C2462" s="132"/>
      <c r="D2462" s="132"/>
      <c r="E2462" s="132"/>
      <c r="F2462" s="132"/>
      <c r="G2462" s="132"/>
      <c r="H2462" s="132"/>
      <c r="I2462" s="132"/>
      <c r="J2462" s="132"/>
      <c r="K2462" s="132"/>
      <c r="L2462" s="132"/>
      <c r="M2462" s="132"/>
      <c r="N2462" s="132"/>
      <c r="O2462" s="132"/>
    </row>
    <row r="2463" spans="1:15">
      <c r="A2463" s="48">
        <v>31205011</v>
      </c>
      <c r="B2463" s="48" t="s">
        <v>2481</v>
      </c>
      <c r="C2463" s="49">
        <v>1</v>
      </c>
      <c r="D2463" s="50" t="s">
        <v>70</v>
      </c>
      <c r="E2463" s="51"/>
      <c r="F2463" s="52">
        <v>1</v>
      </c>
      <c r="G2463" s="52">
        <v>1</v>
      </c>
      <c r="H2463" s="52"/>
      <c r="I2463" s="52"/>
      <c r="J2463" s="52"/>
      <c r="K2463" s="53">
        <f t="shared" ref="K2463:K2468" si="339">VLOOKUP(D2463,Porte2026Geral,24,FALSE)</f>
        <v>209.71</v>
      </c>
      <c r="L2463" s="53">
        <f t="shared" ref="L2463:L2468" si="340">ROUND(C2463*K2463,2)</f>
        <v>209.71</v>
      </c>
      <c r="M2463" s="53">
        <f>IF(E2463&gt;0,ROUND(E2463*UCO!$A$14,2),0)</f>
        <v>0</v>
      </c>
      <c r="N2463" s="53">
        <f>IF(I2463&gt;0,ROUND(I2463*Filme!$B$3,2),0)</f>
        <v>0</v>
      </c>
      <c r="O2463" s="53">
        <f t="shared" ref="O2463:O2468" si="341">ROUND(L2463+M2463+N2463,2)</f>
        <v>209.71</v>
      </c>
    </row>
    <row r="2464" spans="1:15">
      <c r="A2464" s="48">
        <v>31205020</v>
      </c>
      <c r="B2464" s="48" t="s">
        <v>2482</v>
      </c>
      <c r="C2464" s="49">
        <v>1</v>
      </c>
      <c r="D2464" s="50" t="s">
        <v>70</v>
      </c>
      <c r="E2464" s="51"/>
      <c r="F2464" s="52">
        <v>1</v>
      </c>
      <c r="G2464" s="52">
        <v>1</v>
      </c>
      <c r="H2464" s="52"/>
      <c r="I2464" s="52"/>
      <c r="J2464" s="52"/>
      <c r="K2464" s="53">
        <f t="shared" si="339"/>
        <v>209.71</v>
      </c>
      <c r="L2464" s="53">
        <f t="shared" si="340"/>
        <v>209.71</v>
      </c>
      <c r="M2464" s="53">
        <f>IF(E2464&gt;0,ROUND(E2464*UCO!$A$14,2),0)</f>
        <v>0</v>
      </c>
      <c r="N2464" s="53">
        <f>IF(I2464&gt;0,ROUND(I2464*Filme!$B$3,2),0)</f>
        <v>0</v>
      </c>
      <c r="O2464" s="53">
        <f t="shared" si="341"/>
        <v>209.71</v>
      </c>
    </row>
    <row r="2465" spans="1:15">
      <c r="A2465" s="48">
        <v>31205038</v>
      </c>
      <c r="B2465" s="48" t="s">
        <v>2483</v>
      </c>
      <c r="C2465" s="49">
        <v>1</v>
      </c>
      <c r="D2465" s="50" t="s">
        <v>596</v>
      </c>
      <c r="E2465" s="51"/>
      <c r="F2465" s="52">
        <v>1</v>
      </c>
      <c r="G2465" s="52">
        <v>4</v>
      </c>
      <c r="H2465" s="52"/>
      <c r="I2465" s="52"/>
      <c r="J2465" s="52"/>
      <c r="K2465" s="53">
        <f t="shared" si="339"/>
        <v>599.66</v>
      </c>
      <c r="L2465" s="53">
        <f t="shared" si="340"/>
        <v>599.66</v>
      </c>
      <c r="M2465" s="53">
        <f>IF(E2465&gt;0,ROUND(E2465*UCO!$A$14,2),0)</f>
        <v>0</v>
      </c>
      <c r="N2465" s="53">
        <f>IF(I2465&gt;0,ROUND(I2465*Filme!$B$3,2),0)</f>
        <v>0</v>
      </c>
      <c r="O2465" s="53">
        <f t="shared" si="341"/>
        <v>599.66</v>
      </c>
    </row>
    <row r="2466" spans="1:15">
      <c r="A2466" s="48">
        <v>31205046</v>
      </c>
      <c r="B2466" s="48" t="s">
        <v>2484</v>
      </c>
      <c r="C2466" s="49">
        <v>1</v>
      </c>
      <c r="D2466" s="50" t="s">
        <v>70</v>
      </c>
      <c r="E2466" s="51"/>
      <c r="F2466" s="52">
        <v>1</v>
      </c>
      <c r="G2466" s="52">
        <v>1</v>
      </c>
      <c r="H2466" s="52"/>
      <c r="I2466" s="52"/>
      <c r="J2466" s="52"/>
      <c r="K2466" s="53">
        <f t="shared" si="339"/>
        <v>209.71</v>
      </c>
      <c r="L2466" s="53">
        <f t="shared" si="340"/>
        <v>209.71</v>
      </c>
      <c r="M2466" s="53">
        <f>IF(E2466&gt;0,ROUND(E2466*UCO!$A$14,2),0)</f>
        <v>0</v>
      </c>
      <c r="N2466" s="53">
        <f>IF(I2466&gt;0,ROUND(I2466*Filme!$B$3,2),0)</f>
        <v>0</v>
      </c>
      <c r="O2466" s="53">
        <f t="shared" si="341"/>
        <v>209.71</v>
      </c>
    </row>
    <row r="2467" spans="1:15">
      <c r="A2467" s="48">
        <v>31205054</v>
      </c>
      <c r="B2467" s="48" t="s">
        <v>2485</v>
      </c>
      <c r="C2467" s="49">
        <v>1</v>
      </c>
      <c r="D2467" s="50" t="s">
        <v>291</v>
      </c>
      <c r="E2467" s="51"/>
      <c r="F2467" s="52">
        <v>1</v>
      </c>
      <c r="G2467" s="52">
        <v>5</v>
      </c>
      <c r="H2467" s="52"/>
      <c r="I2467" s="52"/>
      <c r="J2467" s="52"/>
      <c r="K2467" s="53">
        <f t="shared" si="339"/>
        <v>709.46</v>
      </c>
      <c r="L2467" s="53">
        <f t="shared" si="340"/>
        <v>709.46</v>
      </c>
      <c r="M2467" s="53">
        <f>IF(E2467&gt;0,ROUND(E2467*UCO!$A$14,2),0)</f>
        <v>0</v>
      </c>
      <c r="N2467" s="53">
        <f>IF(I2467&gt;0,ROUND(I2467*Filme!$B$3,2),0)</f>
        <v>0</v>
      </c>
      <c r="O2467" s="53">
        <f t="shared" si="341"/>
        <v>709.46</v>
      </c>
    </row>
    <row r="2468" spans="1:15">
      <c r="A2468" s="48">
        <v>31205070</v>
      </c>
      <c r="B2468" s="48" t="s">
        <v>2486</v>
      </c>
      <c r="C2468" s="49">
        <v>1</v>
      </c>
      <c r="D2468" s="50" t="s">
        <v>382</v>
      </c>
      <c r="E2468" s="51"/>
      <c r="F2468" s="52">
        <v>1</v>
      </c>
      <c r="G2468" s="52"/>
      <c r="H2468" s="52"/>
      <c r="I2468" s="52"/>
      <c r="J2468" s="52"/>
      <c r="K2468" s="53">
        <f t="shared" si="339"/>
        <v>766.81</v>
      </c>
      <c r="L2468" s="53">
        <f t="shared" si="340"/>
        <v>766.81</v>
      </c>
      <c r="M2468" s="53">
        <f>IF(E2468&gt;0,ROUND(E2468*UCO!$A$14,2),0)</f>
        <v>0</v>
      </c>
      <c r="N2468" s="53">
        <f>IF(I2468&gt;0,ROUND(I2468*Filme!$B$3,2),0)</f>
        <v>0</v>
      </c>
      <c r="O2468" s="53">
        <f t="shared" si="341"/>
        <v>766.81</v>
      </c>
    </row>
    <row r="2469" spans="1:15" ht="22.5" customHeight="1">
      <c r="A2469" s="129" t="s">
        <v>2487</v>
      </c>
      <c r="B2469" s="130"/>
      <c r="C2469" s="130"/>
      <c r="D2469" s="130"/>
      <c r="E2469" s="130"/>
      <c r="F2469" s="130"/>
      <c r="G2469" s="130"/>
      <c r="H2469" s="130"/>
      <c r="I2469" s="130"/>
      <c r="J2469" s="130"/>
      <c r="K2469" s="130"/>
      <c r="L2469" s="130"/>
      <c r="M2469" s="130"/>
      <c r="N2469" s="130"/>
      <c r="O2469" s="130"/>
    </row>
    <row r="2470" spans="1:15" ht="31.5" customHeight="1">
      <c r="A2470" s="129" t="s">
        <v>2488</v>
      </c>
      <c r="B2470" s="130"/>
      <c r="C2470" s="130"/>
      <c r="D2470" s="130"/>
      <c r="E2470" s="130"/>
      <c r="F2470" s="130"/>
      <c r="G2470" s="130"/>
      <c r="H2470" s="130"/>
      <c r="I2470" s="130"/>
      <c r="J2470" s="130"/>
      <c r="K2470" s="130"/>
      <c r="L2470" s="130"/>
      <c r="M2470" s="130"/>
      <c r="N2470" s="130"/>
      <c r="O2470" s="130"/>
    </row>
    <row r="2471" spans="1:15" ht="27.75" customHeight="1">
      <c r="A2471" s="129" t="s">
        <v>2489</v>
      </c>
      <c r="B2471" s="130"/>
      <c r="C2471" s="130"/>
      <c r="D2471" s="130"/>
      <c r="E2471" s="130"/>
      <c r="F2471" s="130"/>
      <c r="G2471" s="130"/>
      <c r="H2471" s="130"/>
      <c r="I2471" s="130"/>
      <c r="J2471" s="130"/>
      <c r="K2471" s="130"/>
      <c r="L2471" s="130"/>
      <c r="M2471" s="130"/>
      <c r="N2471" s="130"/>
      <c r="O2471" s="130"/>
    </row>
    <row r="2472" spans="1:15" ht="23.25" customHeight="1">
      <c r="A2472" s="129" t="s">
        <v>2490</v>
      </c>
      <c r="B2472" s="130"/>
      <c r="C2472" s="130"/>
      <c r="D2472" s="130"/>
      <c r="E2472" s="130"/>
      <c r="F2472" s="130"/>
      <c r="G2472" s="130"/>
      <c r="H2472" s="130"/>
      <c r="I2472" s="130"/>
      <c r="J2472" s="130"/>
      <c r="K2472" s="130"/>
      <c r="L2472" s="130"/>
      <c r="M2472" s="130"/>
      <c r="N2472" s="130"/>
      <c r="O2472" s="130"/>
    </row>
    <row r="2473" spans="1:15" ht="23.25" customHeight="1">
      <c r="A2473" s="129" t="s">
        <v>2491</v>
      </c>
      <c r="B2473" s="130"/>
      <c r="C2473" s="130"/>
      <c r="D2473" s="130"/>
      <c r="E2473" s="130"/>
      <c r="F2473" s="130"/>
      <c r="G2473" s="130"/>
      <c r="H2473" s="130"/>
      <c r="I2473" s="130"/>
      <c r="J2473" s="130"/>
      <c r="K2473" s="130"/>
      <c r="L2473" s="130"/>
      <c r="M2473" s="130"/>
      <c r="N2473" s="130"/>
      <c r="O2473" s="130"/>
    </row>
    <row r="2474" spans="1:15" ht="12.75" customHeight="1">
      <c r="A2474" s="129" t="s">
        <v>2492</v>
      </c>
      <c r="B2474" s="130"/>
      <c r="C2474" s="130"/>
      <c r="D2474" s="130"/>
      <c r="E2474" s="130"/>
      <c r="F2474" s="130"/>
      <c r="G2474" s="130"/>
      <c r="H2474" s="130"/>
      <c r="I2474" s="130"/>
      <c r="J2474" s="130"/>
      <c r="K2474" s="130"/>
      <c r="L2474" s="130"/>
      <c r="M2474" s="130"/>
      <c r="N2474" s="130"/>
      <c r="O2474" s="130"/>
    </row>
    <row r="2475" spans="1:15" ht="34.5" customHeight="1">
      <c r="A2475" s="131" t="s">
        <v>2493</v>
      </c>
      <c r="B2475" s="132"/>
      <c r="C2475" s="132"/>
      <c r="D2475" s="132"/>
      <c r="E2475" s="132"/>
      <c r="F2475" s="132"/>
      <c r="G2475" s="132"/>
      <c r="H2475" s="132"/>
      <c r="I2475" s="132"/>
      <c r="J2475" s="132"/>
      <c r="K2475" s="132"/>
      <c r="L2475" s="132"/>
      <c r="M2475" s="132"/>
      <c r="N2475" s="132"/>
      <c r="O2475" s="132"/>
    </row>
    <row r="2476" spans="1:15">
      <c r="A2476" s="48">
        <v>31206018</v>
      </c>
      <c r="B2476" s="48" t="s">
        <v>2494</v>
      </c>
      <c r="C2476" s="49">
        <v>1</v>
      </c>
      <c r="D2476" s="50" t="s">
        <v>305</v>
      </c>
      <c r="E2476" s="51"/>
      <c r="F2476" s="52">
        <v>1</v>
      </c>
      <c r="G2476" s="52">
        <v>2</v>
      </c>
      <c r="H2476" s="52"/>
      <c r="I2476" s="52"/>
      <c r="J2476" s="52"/>
      <c r="K2476" s="53">
        <f t="shared" ref="K2476:K2500" si="342">VLOOKUP(D2476,Porte2026Geral,24,FALSE)</f>
        <v>802.86</v>
      </c>
      <c r="L2476" s="53">
        <f t="shared" ref="L2476:L2500" si="343">ROUND(C2476*K2476,2)</f>
        <v>802.86</v>
      </c>
      <c r="M2476" s="53">
        <f>IF(E2476&gt;0,ROUND(E2476*UCO!$A$14,2),0)</f>
        <v>0</v>
      </c>
      <c r="N2476" s="53">
        <f>IF(I2476&gt;0,ROUND(I2476*Filme!$B$3,2),0)</f>
        <v>0</v>
      </c>
      <c r="O2476" s="53">
        <f t="shared" ref="O2476:O2500" si="344">ROUND(L2476+M2476+N2476,2)</f>
        <v>802.86</v>
      </c>
    </row>
    <row r="2477" spans="1:15">
      <c r="A2477" s="48">
        <v>31206026</v>
      </c>
      <c r="B2477" s="48" t="s">
        <v>2495</v>
      </c>
      <c r="C2477" s="49">
        <v>1</v>
      </c>
      <c r="D2477" s="50" t="s">
        <v>382</v>
      </c>
      <c r="E2477" s="51"/>
      <c r="F2477" s="52">
        <v>1</v>
      </c>
      <c r="G2477" s="52">
        <v>4</v>
      </c>
      <c r="H2477" s="52"/>
      <c r="I2477" s="52"/>
      <c r="J2477" s="52"/>
      <c r="K2477" s="53">
        <f t="shared" si="342"/>
        <v>766.81</v>
      </c>
      <c r="L2477" s="53">
        <f t="shared" si="343"/>
        <v>766.81</v>
      </c>
      <c r="M2477" s="53">
        <f>IF(E2477&gt;0,ROUND(E2477*UCO!$A$14,2),0)</f>
        <v>0</v>
      </c>
      <c r="N2477" s="53">
        <f>IF(I2477&gt;0,ROUND(I2477*Filme!$B$3,2),0)</f>
        <v>0</v>
      </c>
      <c r="O2477" s="53">
        <f t="shared" si="344"/>
        <v>766.81</v>
      </c>
    </row>
    <row r="2478" spans="1:15">
      <c r="A2478" s="48">
        <v>31206034</v>
      </c>
      <c r="B2478" s="48" t="s">
        <v>2496</v>
      </c>
      <c r="C2478" s="49">
        <v>1</v>
      </c>
      <c r="D2478" s="50" t="s">
        <v>102</v>
      </c>
      <c r="E2478" s="51"/>
      <c r="F2478" s="52"/>
      <c r="G2478" s="52">
        <v>1</v>
      </c>
      <c r="H2478" s="52"/>
      <c r="I2478" s="52"/>
      <c r="J2478" s="52"/>
      <c r="K2478" s="53">
        <f t="shared" si="342"/>
        <v>183.5</v>
      </c>
      <c r="L2478" s="53">
        <f t="shared" si="343"/>
        <v>183.5</v>
      </c>
      <c r="M2478" s="53">
        <f>IF(E2478&gt;0,ROUND(E2478*UCO!$A$14,2),0)</f>
        <v>0</v>
      </c>
      <c r="N2478" s="53">
        <f>IF(I2478&gt;0,ROUND(I2478*Filme!$B$3,2),0)</f>
        <v>0</v>
      </c>
      <c r="O2478" s="53">
        <f t="shared" si="344"/>
        <v>183.5</v>
      </c>
    </row>
    <row r="2479" spans="1:15">
      <c r="A2479" s="48">
        <v>31206042</v>
      </c>
      <c r="B2479" s="48" t="s">
        <v>2497</v>
      </c>
      <c r="C2479" s="49">
        <v>1</v>
      </c>
      <c r="D2479" s="50" t="s">
        <v>305</v>
      </c>
      <c r="E2479" s="51"/>
      <c r="F2479" s="52">
        <v>1</v>
      </c>
      <c r="G2479" s="52">
        <v>3</v>
      </c>
      <c r="H2479" s="52"/>
      <c r="I2479" s="52"/>
      <c r="J2479" s="52"/>
      <c r="K2479" s="53">
        <f t="shared" si="342"/>
        <v>802.86</v>
      </c>
      <c r="L2479" s="53">
        <f t="shared" si="343"/>
        <v>802.86</v>
      </c>
      <c r="M2479" s="53">
        <f>IF(E2479&gt;0,ROUND(E2479*UCO!$A$14,2),0)</f>
        <v>0</v>
      </c>
      <c r="N2479" s="53">
        <f>IF(I2479&gt;0,ROUND(I2479*Filme!$B$3,2),0)</f>
        <v>0</v>
      </c>
      <c r="O2479" s="53">
        <f t="shared" si="344"/>
        <v>802.86</v>
      </c>
    </row>
    <row r="2480" spans="1:15">
      <c r="A2480" s="48">
        <v>31206050</v>
      </c>
      <c r="B2480" s="48" t="s">
        <v>2498</v>
      </c>
      <c r="C2480" s="49">
        <v>1</v>
      </c>
      <c r="D2480" s="50" t="s">
        <v>51</v>
      </c>
      <c r="E2480" s="51"/>
      <c r="F2480" s="52"/>
      <c r="G2480" s="52">
        <v>1</v>
      </c>
      <c r="H2480" s="52"/>
      <c r="I2480" s="52"/>
      <c r="J2480" s="52"/>
      <c r="K2480" s="53">
        <f t="shared" si="342"/>
        <v>88.48</v>
      </c>
      <c r="L2480" s="53">
        <f t="shared" si="343"/>
        <v>88.48</v>
      </c>
      <c r="M2480" s="53">
        <f>IF(E2480&gt;0,ROUND(E2480*UCO!$A$14,2),0)</f>
        <v>0</v>
      </c>
      <c r="N2480" s="53">
        <f>IF(I2480&gt;0,ROUND(I2480*Filme!$B$3,2),0)</f>
        <v>0</v>
      </c>
      <c r="O2480" s="53">
        <f t="shared" si="344"/>
        <v>88.48</v>
      </c>
    </row>
    <row r="2481" spans="1:15">
      <c r="A2481" s="48">
        <v>31206069</v>
      </c>
      <c r="B2481" s="48" t="s">
        <v>2499</v>
      </c>
      <c r="C2481" s="49">
        <v>1</v>
      </c>
      <c r="D2481" s="50" t="s">
        <v>446</v>
      </c>
      <c r="E2481" s="51"/>
      <c r="F2481" s="52">
        <v>1</v>
      </c>
      <c r="G2481" s="52">
        <v>4</v>
      </c>
      <c r="H2481" s="52"/>
      <c r="I2481" s="52"/>
      <c r="J2481" s="52"/>
      <c r="K2481" s="53">
        <f t="shared" si="342"/>
        <v>1171.51</v>
      </c>
      <c r="L2481" s="53">
        <f t="shared" si="343"/>
        <v>1171.51</v>
      </c>
      <c r="M2481" s="53">
        <f>IF(E2481&gt;0,ROUND(E2481*UCO!$A$14,2),0)</f>
        <v>0</v>
      </c>
      <c r="N2481" s="53">
        <f>IF(I2481&gt;0,ROUND(I2481*Filme!$B$3,2),0)</f>
        <v>0</v>
      </c>
      <c r="O2481" s="53">
        <f t="shared" si="344"/>
        <v>1171.51</v>
      </c>
    </row>
    <row r="2482" spans="1:15">
      <c r="A2482" s="48">
        <v>31206077</v>
      </c>
      <c r="B2482" s="48" t="s">
        <v>2500</v>
      </c>
      <c r="C2482" s="49">
        <v>1</v>
      </c>
      <c r="D2482" s="50" t="s">
        <v>433</v>
      </c>
      <c r="E2482" s="51"/>
      <c r="F2482" s="52">
        <v>1</v>
      </c>
      <c r="G2482" s="52">
        <v>4</v>
      </c>
      <c r="H2482" s="52"/>
      <c r="I2482" s="52"/>
      <c r="J2482" s="52"/>
      <c r="K2482" s="53">
        <f t="shared" si="342"/>
        <v>1269.81</v>
      </c>
      <c r="L2482" s="53">
        <f t="shared" si="343"/>
        <v>1269.81</v>
      </c>
      <c r="M2482" s="53">
        <f>IF(E2482&gt;0,ROUND(E2482*UCO!$A$14,2),0)</f>
        <v>0</v>
      </c>
      <c r="N2482" s="53">
        <f>IF(I2482&gt;0,ROUND(I2482*Filme!$B$3,2),0)</f>
        <v>0</v>
      </c>
      <c r="O2482" s="53">
        <f t="shared" si="344"/>
        <v>1269.81</v>
      </c>
    </row>
    <row r="2483" spans="1:15">
      <c r="A2483" s="48">
        <v>31206085</v>
      </c>
      <c r="B2483" s="48" t="s">
        <v>2501</v>
      </c>
      <c r="C2483" s="49">
        <v>1</v>
      </c>
      <c r="D2483" s="50" t="s">
        <v>486</v>
      </c>
      <c r="E2483" s="51"/>
      <c r="F2483" s="52">
        <v>2</v>
      </c>
      <c r="G2483" s="52">
        <v>4</v>
      </c>
      <c r="H2483" s="52"/>
      <c r="I2483" s="52"/>
      <c r="J2483" s="52"/>
      <c r="K2483" s="53">
        <f t="shared" si="342"/>
        <v>1409.1</v>
      </c>
      <c r="L2483" s="53">
        <f t="shared" si="343"/>
        <v>1409.1</v>
      </c>
      <c r="M2483" s="53">
        <f>IF(E2483&gt;0,ROUND(E2483*UCO!$A$14,2),0)</f>
        <v>0</v>
      </c>
      <c r="N2483" s="53">
        <f>IF(I2483&gt;0,ROUND(I2483*Filme!$B$3,2),0)</f>
        <v>0</v>
      </c>
      <c r="O2483" s="53">
        <f t="shared" si="344"/>
        <v>1409.1</v>
      </c>
    </row>
    <row r="2484" spans="1:15">
      <c r="A2484" s="48">
        <v>31206093</v>
      </c>
      <c r="B2484" s="48" t="s">
        <v>2502</v>
      </c>
      <c r="C2484" s="49">
        <v>1</v>
      </c>
      <c r="D2484" s="50" t="s">
        <v>333</v>
      </c>
      <c r="E2484" s="51"/>
      <c r="F2484" s="52">
        <v>1</v>
      </c>
      <c r="G2484" s="52">
        <v>3</v>
      </c>
      <c r="H2484" s="52"/>
      <c r="I2484" s="52"/>
      <c r="J2484" s="52"/>
      <c r="K2484" s="53">
        <f t="shared" si="342"/>
        <v>417.82</v>
      </c>
      <c r="L2484" s="53">
        <f t="shared" si="343"/>
        <v>417.82</v>
      </c>
      <c r="M2484" s="53">
        <f>IF(E2484&gt;0,ROUND(E2484*UCO!$A$14,2),0)</f>
        <v>0</v>
      </c>
      <c r="N2484" s="53">
        <f>IF(I2484&gt;0,ROUND(I2484*Filme!$B$3,2),0)</f>
        <v>0</v>
      </c>
      <c r="O2484" s="53">
        <f t="shared" si="344"/>
        <v>417.82</v>
      </c>
    </row>
    <row r="2485" spans="1:15">
      <c r="A2485" s="48">
        <v>31206107</v>
      </c>
      <c r="B2485" s="48" t="s">
        <v>2503</v>
      </c>
      <c r="C2485" s="49">
        <v>1</v>
      </c>
      <c r="D2485" s="50" t="s">
        <v>339</v>
      </c>
      <c r="E2485" s="51"/>
      <c r="F2485" s="52">
        <v>1</v>
      </c>
      <c r="G2485" s="52">
        <v>4</v>
      </c>
      <c r="H2485" s="52"/>
      <c r="I2485" s="52"/>
      <c r="J2485" s="52"/>
      <c r="K2485" s="53">
        <f t="shared" si="342"/>
        <v>909.36</v>
      </c>
      <c r="L2485" s="53">
        <f t="shared" si="343"/>
        <v>909.36</v>
      </c>
      <c r="M2485" s="53">
        <f>IF(E2485&gt;0,ROUND(E2485*UCO!$A$14,2),0)</f>
        <v>0</v>
      </c>
      <c r="N2485" s="53">
        <f>IF(I2485&gt;0,ROUND(I2485*Filme!$B$3,2),0)</f>
        <v>0</v>
      </c>
      <c r="O2485" s="53">
        <f t="shared" si="344"/>
        <v>909.36</v>
      </c>
    </row>
    <row r="2486" spans="1:15">
      <c r="A2486" s="48">
        <v>31206115</v>
      </c>
      <c r="B2486" s="48" t="s">
        <v>2504</v>
      </c>
      <c r="C2486" s="49">
        <v>1</v>
      </c>
      <c r="D2486" s="50" t="s">
        <v>335</v>
      </c>
      <c r="E2486" s="51"/>
      <c r="F2486" s="52">
        <v>1</v>
      </c>
      <c r="G2486" s="52">
        <v>4</v>
      </c>
      <c r="H2486" s="52"/>
      <c r="I2486" s="52"/>
      <c r="J2486" s="52"/>
      <c r="K2486" s="53">
        <f t="shared" si="342"/>
        <v>991.29</v>
      </c>
      <c r="L2486" s="53">
        <f t="shared" si="343"/>
        <v>991.29</v>
      </c>
      <c r="M2486" s="53">
        <f>IF(E2486&gt;0,ROUND(E2486*UCO!$A$14,2),0)</f>
        <v>0</v>
      </c>
      <c r="N2486" s="53">
        <f>IF(I2486&gt;0,ROUND(I2486*Filme!$B$3,2),0)</f>
        <v>0</v>
      </c>
      <c r="O2486" s="53">
        <f t="shared" si="344"/>
        <v>991.29</v>
      </c>
    </row>
    <row r="2487" spans="1:15">
      <c r="A2487" s="48">
        <v>31206123</v>
      </c>
      <c r="B2487" s="48" t="s">
        <v>2505</v>
      </c>
      <c r="C2487" s="49">
        <v>1</v>
      </c>
      <c r="D2487" s="50" t="s">
        <v>433</v>
      </c>
      <c r="E2487" s="51"/>
      <c r="F2487" s="52">
        <v>1</v>
      </c>
      <c r="G2487" s="52">
        <v>4</v>
      </c>
      <c r="H2487" s="52"/>
      <c r="I2487" s="52"/>
      <c r="J2487" s="52"/>
      <c r="K2487" s="53">
        <f t="shared" si="342"/>
        <v>1269.81</v>
      </c>
      <c r="L2487" s="53">
        <f t="shared" si="343"/>
        <v>1269.81</v>
      </c>
      <c r="M2487" s="53">
        <f>IF(E2487&gt;0,ROUND(E2487*UCO!$A$14,2),0)</f>
        <v>0</v>
      </c>
      <c r="N2487" s="53">
        <f>IF(I2487&gt;0,ROUND(I2487*Filme!$B$3,2),0)</f>
        <v>0</v>
      </c>
      <c r="O2487" s="53">
        <f t="shared" si="344"/>
        <v>1269.81</v>
      </c>
    </row>
    <row r="2488" spans="1:15">
      <c r="A2488" s="48">
        <v>31206140</v>
      </c>
      <c r="B2488" s="48" t="s">
        <v>2506</v>
      </c>
      <c r="C2488" s="49">
        <v>1</v>
      </c>
      <c r="D2488" s="50" t="s">
        <v>333</v>
      </c>
      <c r="E2488" s="51"/>
      <c r="F2488" s="52">
        <v>1</v>
      </c>
      <c r="G2488" s="52">
        <v>4</v>
      </c>
      <c r="H2488" s="52"/>
      <c r="I2488" s="52"/>
      <c r="J2488" s="52"/>
      <c r="K2488" s="53">
        <f t="shared" si="342"/>
        <v>417.82</v>
      </c>
      <c r="L2488" s="53">
        <f t="shared" si="343"/>
        <v>417.82</v>
      </c>
      <c r="M2488" s="53">
        <f>IF(E2488&gt;0,ROUND(E2488*UCO!$A$14,2),0)</f>
        <v>0</v>
      </c>
      <c r="N2488" s="53">
        <f>IF(I2488&gt;0,ROUND(I2488*Filme!$B$3,2),0)</f>
        <v>0</v>
      </c>
      <c r="O2488" s="53">
        <f t="shared" si="344"/>
        <v>417.82</v>
      </c>
    </row>
    <row r="2489" spans="1:15">
      <c r="A2489" s="48">
        <v>31206158</v>
      </c>
      <c r="B2489" s="48" t="s">
        <v>2507</v>
      </c>
      <c r="C2489" s="49">
        <v>1</v>
      </c>
      <c r="D2489" s="50" t="s">
        <v>335</v>
      </c>
      <c r="E2489" s="51"/>
      <c r="F2489" s="52">
        <v>2</v>
      </c>
      <c r="G2489" s="52">
        <v>4</v>
      </c>
      <c r="H2489" s="52"/>
      <c r="I2489" s="52"/>
      <c r="J2489" s="52"/>
      <c r="K2489" s="53">
        <f t="shared" si="342"/>
        <v>991.29</v>
      </c>
      <c r="L2489" s="53">
        <f t="shared" si="343"/>
        <v>991.29</v>
      </c>
      <c r="M2489" s="53">
        <f>IF(E2489&gt;0,ROUND(E2489*UCO!$A$14,2),0)</f>
        <v>0</v>
      </c>
      <c r="N2489" s="53">
        <f>IF(I2489&gt;0,ROUND(I2489*Filme!$B$3,2),0)</f>
        <v>0</v>
      </c>
      <c r="O2489" s="53">
        <f t="shared" si="344"/>
        <v>991.29</v>
      </c>
    </row>
    <row r="2490" spans="1:15">
      <c r="A2490" s="48">
        <v>31206166</v>
      </c>
      <c r="B2490" s="48" t="s">
        <v>2508</v>
      </c>
      <c r="C2490" s="49">
        <v>1</v>
      </c>
      <c r="D2490" s="50" t="s">
        <v>335</v>
      </c>
      <c r="E2490" s="51"/>
      <c r="F2490" s="52">
        <v>2</v>
      </c>
      <c r="G2490" s="52">
        <v>6</v>
      </c>
      <c r="H2490" s="52"/>
      <c r="I2490" s="52"/>
      <c r="J2490" s="52"/>
      <c r="K2490" s="53">
        <f t="shared" si="342"/>
        <v>991.29</v>
      </c>
      <c r="L2490" s="53">
        <f t="shared" si="343"/>
        <v>991.29</v>
      </c>
      <c r="M2490" s="53">
        <f>IF(E2490&gt;0,ROUND(E2490*UCO!$A$14,2),0)</f>
        <v>0</v>
      </c>
      <c r="N2490" s="53">
        <f>IF(I2490&gt;0,ROUND(I2490*Filme!$B$3,2),0)</f>
        <v>0</v>
      </c>
      <c r="O2490" s="53">
        <f t="shared" si="344"/>
        <v>991.29</v>
      </c>
    </row>
    <row r="2491" spans="1:15">
      <c r="A2491" s="48">
        <v>31206174</v>
      </c>
      <c r="B2491" s="48" t="s">
        <v>2509</v>
      </c>
      <c r="C2491" s="49">
        <v>1</v>
      </c>
      <c r="D2491" s="50" t="s">
        <v>102</v>
      </c>
      <c r="E2491" s="51"/>
      <c r="F2491" s="52"/>
      <c r="G2491" s="52">
        <v>2</v>
      </c>
      <c r="H2491" s="52"/>
      <c r="I2491" s="52"/>
      <c r="J2491" s="52"/>
      <c r="K2491" s="53">
        <f t="shared" si="342"/>
        <v>183.5</v>
      </c>
      <c r="L2491" s="53">
        <f t="shared" si="343"/>
        <v>183.5</v>
      </c>
      <c r="M2491" s="53">
        <f>IF(E2491&gt;0,ROUND(E2491*UCO!$A$14,2),0)</f>
        <v>0</v>
      </c>
      <c r="N2491" s="53">
        <f>IF(I2491&gt;0,ROUND(I2491*Filme!$B$3,2),0)</f>
        <v>0</v>
      </c>
      <c r="O2491" s="53">
        <f t="shared" si="344"/>
        <v>183.5</v>
      </c>
    </row>
    <row r="2492" spans="1:15">
      <c r="A2492" s="48">
        <v>31206182</v>
      </c>
      <c r="B2492" s="48" t="s">
        <v>2510</v>
      </c>
      <c r="C2492" s="49">
        <v>1</v>
      </c>
      <c r="D2492" s="50" t="s">
        <v>335</v>
      </c>
      <c r="E2492" s="51"/>
      <c r="F2492" s="52">
        <v>1</v>
      </c>
      <c r="G2492" s="52">
        <v>4</v>
      </c>
      <c r="H2492" s="52"/>
      <c r="I2492" s="52"/>
      <c r="J2492" s="52"/>
      <c r="K2492" s="53">
        <f t="shared" si="342"/>
        <v>991.29</v>
      </c>
      <c r="L2492" s="53">
        <f t="shared" si="343"/>
        <v>991.29</v>
      </c>
      <c r="M2492" s="53">
        <f>IF(E2492&gt;0,ROUND(E2492*UCO!$A$14,2),0)</f>
        <v>0</v>
      </c>
      <c r="N2492" s="53">
        <f>IF(I2492&gt;0,ROUND(I2492*Filme!$B$3,2),0)</f>
        <v>0</v>
      </c>
      <c r="O2492" s="53">
        <f t="shared" si="344"/>
        <v>991.29</v>
      </c>
    </row>
    <row r="2493" spans="1:15">
      <c r="A2493" s="48">
        <v>31206190</v>
      </c>
      <c r="B2493" s="48" t="s">
        <v>2511</v>
      </c>
      <c r="C2493" s="49">
        <v>1</v>
      </c>
      <c r="D2493" s="50" t="s">
        <v>305</v>
      </c>
      <c r="E2493" s="51"/>
      <c r="F2493" s="52">
        <v>2</v>
      </c>
      <c r="G2493" s="52">
        <v>5</v>
      </c>
      <c r="H2493" s="52"/>
      <c r="I2493" s="52"/>
      <c r="J2493" s="52"/>
      <c r="K2493" s="53">
        <f t="shared" si="342"/>
        <v>802.86</v>
      </c>
      <c r="L2493" s="53">
        <f t="shared" si="343"/>
        <v>802.86</v>
      </c>
      <c r="M2493" s="53">
        <f>IF(E2493&gt;0,ROUND(E2493*UCO!$A$14,2),0)</f>
        <v>0</v>
      </c>
      <c r="N2493" s="53">
        <f>IF(I2493&gt;0,ROUND(I2493*Filme!$B$3,2),0)</f>
        <v>0</v>
      </c>
      <c r="O2493" s="53">
        <f t="shared" si="344"/>
        <v>802.86</v>
      </c>
    </row>
    <row r="2494" spans="1:15">
      <c r="A2494" s="48">
        <v>31206204</v>
      </c>
      <c r="B2494" s="48" t="s">
        <v>2512</v>
      </c>
      <c r="C2494" s="49">
        <v>1</v>
      </c>
      <c r="D2494" s="50" t="s">
        <v>382</v>
      </c>
      <c r="E2494" s="51"/>
      <c r="F2494" s="52">
        <v>1</v>
      </c>
      <c r="G2494" s="52">
        <v>4</v>
      </c>
      <c r="H2494" s="52"/>
      <c r="I2494" s="52"/>
      <c r="J2494" s="52"/>
      <c r="K2494" s="53">
        <f t="shared" si="342"/>
        <v>766.81</v>
      </c>
      <c r="L2494" s="53">
        <f t="shared" si="343"/>
        <v>766.81</v>
      </c>
      <c r="M2494" s="53">
        <f>IF(E2494&gt;0,ROUND(E2494*UCO!$A$14,2),0)</f>
        <v>0</v>
      </c>
      <c r="N2494" s="53">
        <f>IF(I2494&gt;0,ROUND(I2494*Filme!$B$3,2),0)</f>
        <v>0</v>
      </c>
      <c r="O2494" s="53">
        <f t="shared" si="344"/>
        <v>766.81</v>
      </c>
    </row>
    <row r="2495" spans="1:15">
      <c r="A2495" s="48">
        <v>31206212</v>
      </c>
      <c r="B2495" s="48" t="s">
        <v>2513</v>
      </c>
      <c r="C2495" s="49">
        <v>1</v>
      </c>
      <c r="D2495" s="50" t="s">
        <v>102</v>
      </c>
      <c r="E2495" s="51"/>
      <c r="F2495" s="52">
        <v>1</v>
      </c>
      <c r="G2495" s="52">
        <v>1</v>
      </c>
      <c r="H2495" s="52"/>
      <c r="I2495" s="52"/>
      <c r="J2495" s="52"/>
      <c r="K2495" s="53">
        <f t="shared" si="342"/>
        <v>183.5</v>
      </c>
      <c r="L2495" s="53">
        <f t="shared" si="343"/>
        <v>183.5</v>
      </c>
      <c r="M2495" s="53">
        <f>IF(E2495&gt;0,ROUND(E2495*UCO!$A$14,2),0)</f>
        <v>0</v>
      </c>
      <c r="N2495" s="53">
        <f>IF(I2495&gt;0,ROUND(I2495*Filme!$B$3,2),0)</f>
        <v>0</v>
      </c>
      <c r="O2495" s="53">
        <f t="shared" si="344"/>
        <v>183.5</v>
      </c>
    </row>
    <row r="2496" spans="1:15">
      <c r="A2496" s="48">
        <v>31206220</v>
      </c>
      <c r="B2496" s="48" t="s">
        <v>2514</v>
      </c>
      <c r="C2496" s="49">
        <v>1</v>
      </c>
      <c r="D2496" s="50" t="s">
        <v>72</v>
      </c>
      <c r="E2496" s="51"/>
      <c r="F2496" s="52">
        <v>1</v>
      </c>
      <c r="G2496" s="52">
        <v>2</v>
      </c>
      <c r="H2496" s="52"/>
      <c r="I2496" s="52"/>
      <c r="J2496" s="52"/>
      <c r="K2496" s="53">
        <f t="shared" si="342"/>
        <v>309.68</v>
      </c>
      <c r="L2496" s="53">
        <f t="shared" si="343"/>
        <v>309.68</v>
      </c>
      <c r="M2496" s="53">
        <f>IF(E2496&gt;0,ROUND(E2496*UCO!$A$14,2),0)</f>
        <v>0</v>
      </c>
      <c r="N2496" s="53">
        <f>IF(I2496&gt;0,ROUND(I2496*Filme!$B$3,2),0)</f>
        <v>0</v>
      </c>
      <c r="O2496" s="53">
        <f t="shared" si="344"/>
        <v>309.68</v>
      </c>
    </row>
    <row r="2497" spans="1:15">
      <c r="A2497" s="48">
        <v>31206239</v>
      </c>
      <c r="B2497" s="48" t="s">
        <v>2515</v>
      </c>
      <c r="C2497" s="49">
        <v>1</v>
      </c>
      <c r="D2497" s="50" t="s">
        <v>382</v>
      </c>
      <c r="E2497" s="51"/>
      <c r="F2497" s="52">
        <v>1</v>
      </c>
      <c r="G2497" s="52">
        <v>3</v>
      </c>
      <c r="H2497" s="52"/>
      <c r="I2497" s="52"/>
      <c r="J2497" s="52"/>
      <c r="K2497" s="53">
        <f t="shared" si="342"/>
        <v>766.81</v>
      </c>
      <c r="L2497" s="53">
        <f t="shared" si="343"/>
        <v>766.81</v>
      </c>
      <c r="M2497" s="53">
        <f>IF(E2497&gt;0,ROUND(E2497*UCO!$A$14,2),0)</f>
        <v>0</v>
      </c>
      <c r="N2497" s="53">
        <f>IF(I2497&gt;0,ROUND(I2497*Filme!$B$3,2),0)</f>
        <v>0</v>
      </c>
      <c r="O2497" s="53">
        <f t="shared" si="344"/>
        <v>766.81</v>
      </c>
    </row>
    <row r="2498" spans="1:15">
      <c r="A2498" s="48">
        <v>31206247</v>
      </c>
      <c r="B2498" s="48" t="s">
        <v>2516</v>
      </c>
      <c r="C2498" s="49">
        <v>1</v>
      </c>
      <c r="D2498" s="50" t="s">
        <v>305</v>
      </c>
      <c r="E2498" s="51"/>
      <c r="F2498" s="52">
        <v>1</v>
      </c>
      <c r="G2498" s="52">
        <v>5</v>
      </c>
      <c r="H2498" s="52"/>
      <c r="I2498" s="52"/>
      <c r="J2498" s="52"/>
      <c r="K2498" s="53">
        <f t="shared" si="342"/>
        <v>802.86</v>
      </c>
      <c r="L2498" s="53">
        <f t="shared" si="343"/>
        <v>802.86</v>
      </c>
      <c r="M2498" s="53">
        <f>IF(E2498&gt;0,ROUND(E2498*UCO!$A$14,2),0)</f>
        <v>0</v>
      </c>
      <c r="N2498" s="53">
        <f>IF(I2498&gt;0,ROUND(I2498*Filme!$B$3,2),0)</f>
        <v>0</v>
      </c>
      <c r="O2498" s="53">
        <f t="shared" si="344"/>
        <v>802.86</v>
      </c>
    </row>
    <row r="2499" spans="1:15">
      <c r="A2499" s="48">
        <v>31206255</v>
      </c>
      <c r="B2499" s="48" t="s">
        <v>2517</v>
      </c>
      <c r="C2499" s="49">
        <v>1</v>
      </c>
      <c r="D2499" s="50" t="s">
        <v>269</v>
      </c>
      <c r="E2499" s="51"/>
      <c r="F2499" s="52">
        <v>2</v>
      </c>
      <c r="G2499" s="52">
        <v>6</v>
      </c>
      <c r="H2499" s="52"/>
      <c r="I2499" s="52"/>
      <c r="J2499" s="52"/>
      <c r="K2499" s="53">
        <f t="shared" si="342"/>
        <v>3645.61</v>
      </c>
      <c r="L2499" s="53">
        <f t="shared" si="343"/>
        <v>3645.61</v>
      </c>
      <c r="M2499" s="53">
        <f>IF(E2499&gt;0,ROUND(E2499*UCO!$A$14,2),0)</f>
        <v>0</v>
      </c>
      <c r="N2499" s="53">
        <f>IF(I2499&gt;0,ROUND(I2499*Filme!$B$3,2),0)</f>
        <v>0</v>
      </c>
      <c r="O2499" s="53">
        <f t="shared" si="344"/>
        <v>3645.61</v>
      </c>
    </row>
    <row r="2500" spans="1:15">
      <c r="A2500" s="48">
        <v>31206263</v>
      </c>
      <c r="B2500" s="48" t="s">
        <v>2518</v>
      </c>
      <c r="C2500" s="49">
        <v>1</v>
      </c>
      <c r="D2500" s="50" t="s">
        <v>433</v>
      </c>
      <c r="E2500" s="51"/>
      <c r="F2500" s="52">
        <v>2</v>
      </c>
      <c r="G2500" s="52">
        <v>6</v>
      </c>
      <c r="H2500" s="52"/>
      <c r="I2500" s="52"/>
      <c r="J2500" s="52"/>
      <c r="K2500" s="53">
        <f t="shared" si="342"/>
        <v>1269.81</v>
      </c>
      <c r="L2500" s="53">
        <f t="shared" si="343"/>
        <v>1269.81</v>
      </c>
      <c r="M2500" s="53">
        <f>IF(E2500&gt;0,ROUND(E2500*UCO!$A$14,2),0)</f>
        <v>0</v>
      </c>
      <c r="N2500" s="53">
        <f>IF(I2500&gt;0,ROUND(I2500*Filme!$B$3,2),0)</f>
        <v>0</v>
      </c>
      <c r="O2500" s="53">
        <f t="shared" si="344"/>
        <v>1269.81</v>
      </c>
    </row>
    <row r="2501" spans="1:15" ht="24.75" customHeight="1">
      <c r="A2501" s="129" t="s">
        <v>2519</v>
      </c>
      <c r="B2501" s="130"/>
      <c r="C2501" s="130"/>
      <c r="D2501" s="130"/>
      <c r="E2501" s="130"/>
      <c r="F2501" s="130"/>
      <c r="G2501" s="130"/>
      <c r="H2501" s="130"/>
      <c r="I2501" s="130"/>
      <c r="J2501" s="130"/>
      <c r="K2501" s="130"/>
      <c r="L2501" s="130"/>
      <c r="M2501" s="130"/>
      <c r="N2501" s="130"/>
      <c r="O2501" s="130"/>
    </row>
    <row r="2502" spans="1:15" ht="12.75" customHeight="1">
      <c r="A2502" s="129" t="s">
        <v>2433</v>
      </c>
      <c r="B2502" s="130"/>
      <c r="C2502" s="130"/>
      <c r="D2502" s="130"/>
      <c r="E2502" s="130"/>
      <c r="F2502" s="130"/>
      <c r="G2502" s="130"/>
      <c r="H2502" s="130"/>
      <c r="I2502" s="130"/>
      <c r="J2502" s="130"/>
      <c r="K2502" s="130"/>
      <c r="L2502" s="130"/>
      <c r="M2502" s="130"/>
      <c r="N2502" s="130"/>
      <c r="O2502" s="130"/>
    </row>
    <row r="2503" spans="1:15" ht="35.25" customHeight="1">
      <c r="A2503" s="131" t="s">
        <v>2520</v>
      </c>
      <c r="B2503" s="132"/>
      <c r="C2503" s="132"/>
      <c r="D2503" s="132"/>
      <c r="E2503" s="132"/>
      <c r="F2503" s="132"/>
      <c r="G2503" s="132"/>
      <c r="H2503" s="132"/>
      <c r="I2503" s="132"/>
      <c r="J2503" s="132"/>
      <c r="K2503" s="132"/>
      <c r="L2503" s="132"/>
      <c r="M2503" s="132"/>
      <c r="N2503" s="132"/>
      <c r="O2503" s="132"/>
    </row>
    <row r="2504" spans="1:15">
      <c r="A2504" s="48">
        <v>31301010</v>
      </c>
      <c r="B2504" s="48" t="s">
        <v>2521</v>
      </c>
      <c r="C2504" s="49">
        <v>1</v>
      </c>
      <c r="D2504" s="50" t="s">
        <v>245</v>
      </c>
      <c r="E2504" s="51"/>
      <c r="F2504" s="52">
        <v>1</v>
      </c>
      <c r="G2504" s="52">
        <v>1</v>
      </c>
      <c r="H2504" s="52"/>
      <c r="I2504" s="52"/>
      <c r="J2504" s="52"/>
      <c r="K2504" s="53">
        <f t="shared" ref="K2504:K2516" si="345">VLOOKUP(D2504,Porte2026Geral,24,FALSE)</f>
        <v>275.27999999999997</v>
      </c>
      <c r="L2504" s="53">
        <f t="shared" ref="L2504:L2512" si="346">ROUND(C2504*K2504,2)</f>
        <v>275.27999999999997</v>
      </c>
      <c r="M2504" s="53">
        <f>IF(E2504&gt;0,ROUND(E2504*UCO!$A$14,2),0)</f>
        <v>0</v>
      </c>
      <c r="N2504" s="53">
        <f>IF(I2504&gt;0,ROUND(I2504*Filme!$B$3,2),0)</f>
        <v>0</v>
      </c>
      <c r="O2504" s="53">
        <f t="shared" ref="O2504:O2512" si="347">ROUND(L2504+M2504+N2504,2)</f>
        <v>275.27999999999997</v>
      </c>
    </row>
    <row r="2505" spans="1:15">
      <c r="A2505" s="48">
        <v>31301029</v>
      </c>
      <c r="B2505" s="48" t="s">
        <v>2522</v>
      </c>
      <c r="C2505" s="49">
        <v>1</v>
      </c>
      <c r="D2505" s="50" t="s">
        <v>51</v>
      </c>
      <c r="E2505" s="51"/>
      <c r="F2505" s="52"/>
      <c r="G2505" s="52">
        <v>1</v>
      </c>
      <c r="H2505" s="52"/>
      <c r="I2505" s="52"/>
      <c r="J2505" s="52"/>
      <c r="K2505" s="53">
        <f t="shared" si="345"/>
        <v>88.48</v>
      </c>
      <c r="L2505" s="53">
        <f t="shared" si="346"/>
        <v>88.48</v>
      </c>
      <c r="M2505" s="53">
        <f>IF(E2505&gt;0,ROUND(E2505*UCO!$A$14,2),0)</f>
        <v>0</v>
      </c>
      <c r="N2505" s="53">
        <f>IF(I2505&gt;0,ROUND(I2505*Filme!$B$3,2),0)</f>
        <v>0</v>
      </c>
      <c r="O2505" s="53">
        <f t="shared" si="347"/>
        <v>88.48</v>
      </c>
    </row>
    <row r="2506" spans="1:15">
      <c r="A2506" s="48">
        <v>31301037</v>
      </c>
      <c r="B2506" s="48" t="s">
        <v>2523</v>
      </c>
      <c r="C2506" s="49">
        <v>1</v>
      </c>
      <c r="D2506" s="50" t="s">
        <v>51</v>
      </c>
      <c r="E2506" s="51"/>
      <c r="F2506" s="52"/>
      <c r="G2506" s="52">
        <v>0</v>
      </c>
      <c r="H2506" s="52"/>
      <c r="I2506" s="52"/>
      <c r="J2506" s="52"/>
      <c r="K2506" s="53">
        <f t="shared" si="345"/>
        <v>88.48</v>
      </c>
      <c r="L2506" s="53">
        <f t="shared" si="346"/>
        <v>88.48</v>
      </c>
      <c r="M2506" s="53">
        <f>IF(E2506&gt;0,ROUND(E2506*UCO!$A$14,2),0)</f>
        <v>0</v>
      </c>
      <c r="N2506" s="53">
        <f>IF(I2506&gt;0,ROUND(I2506*Filme!$B$3,2),0)</f>
        <v>0</v>
      </c>
      <c r="O2506" s="53">
        <f t="shared" si="347"/>
        <v>88.48</v>
      </c>
    </row>
    <row r="2507" spans="1:15">
      <c r="A2507" s="48">
        <v>31301045</v>
      </c>
      <c r="B2507" s="48" t="s">
        <v>2524</v>
      </c>
      <c r="C2507" s="49">
        <v>1</v>
      </c>
      <c r="D2507" s="50" t="s">
        <v>333</v>
      </c>
      <c r="E2507" s="51"/>
      <c r="F2507" s="52">
        <v>1</v>
      </c>
      <c r="G2507" s="52">
        <v>1</v>
      </c>
      <c r="H2507" s="52"/>
      <c r="I2507" s="52"/>
      <c r="J2507" s="52"/>
      <c r="K2507" s="53">
        <f t="shared" si="345"/>
        <v>417.82</v>
      </c>
      <c r="L2507" s="53">
        <f t="shared" si="346"/>
        <v>417.82</v>
      </c>
      <c r="M2507" s="53">
        <f>IF(E2507&gt;0,ROUND(E2507*UCO!$A$14,2),0)</f>
        <v>0</v>
      </c>
      <c r="N2507" s="53">
        <f>IF(I2507&gt;0,ROUND(I2507*Filme!$B$3,2),0)</f>
        <v>0</v>
      </c>
      <c r="O2507" s="53">
        <f t="shared" si="347"/>
        <v>417.82</v>
      </c>
    </row>
    <row r="2508" spans="1:15">
      <c r="A2508" s="48">
        <v>31301053</v>
      </c>
      <c r="B2508" s="48" t="s">
        <v>2525</v>
      </c>
      <c r="C2508" s="49">
        <v>1</v>
      </c>
      <c r="D2508" s="50" t="s">
        <v>500</v>
      </c>
      <c r="E2508" s="51"/>
      <c r="F2508" s="52">
        <v>1</v>
      </c>
      <c r="G2508" s="52">
        <v>4</v>
      </c>
      <c r="H2508" s="52"/>
      <c r="I2508" s="52"/>
      <c r="J2508" s="52"/>
      <c r="K2508" s="53">
        <f t="shared" si="345"/>
        <v>458.79</v>
      </c>
      <c r="L2508" s="53">
        <f t="shared" si="346"/>
        <v>458.79</v>
      </c>
      <c r="M2508" s="53">
        <f>IF(E2508&gt;0,ROUND(E2508*UCO!$A$14,2),0)</f>
        <v>0</v>
      </c>
      <c r="N2508" s="53">
        <f>IF(I2508&gt;0,ROUND(I2508*Filme!$B$3,2),0)</f>
        <v>0</v>
      </c>
      <c r="O2508" s="53">
        <f t="shared" si="347"/>
        <v>458.79</v>
      </c>
    </row>
    <row r="2509" spans="1:15">
      <c r="A2509" s="48">
        <v>31301061</v>
      </c>
      <c r="B2509" s="48" t="s">
        <v>2526</v>
      </c>
      <c r="C2509" s="49">
        <v>1</v>
      </c>
      <c r="D2509" s="50" t="s">
        <v>339</v>
      </c>
      <c r="E2509" s="51"/>
      <c r="F2509" s="52">
        <v>2</v>
      </c>
      <c r="G2509" s="52">
        <v>4</v>
      </c>
      <c r="H2509" s="52"/>
      <c r="I2509" s="52"/>
      <c r="J2509" s="52"/>
      <c r="K2509" s="53">
        <f t="shared" si="345"/>
        <v>909.36</v>
      </c>
      <c r="L2509" s="53">
        <f t="shared" si="346"/>
        <v>909.36</v>
      </c>
      <c r="M2509" s="53">
        <f>IF(E2509&gt;0,ROUND(E2509*UCO!$A$14,2),0)</f>
        <v>0</v>
      </c>
      <c r="N2509" s="53">
        <f>IF(I2509&gt;0,ROUND(I2509*Filme!$B$3,2),0)</f>
        <v>0</v>
      </c>
      <c r="O2509" s="53">
        <f t="shared" si="347"/>
        <v>909.36</v>
      </c>
    </row>
    <row r="2510" spans="1:15">
      <c r="A2510" s="48">
        <v>31301070</v>
      </c>
      <c r="B2510" s="48" t="s">
        <v>2527</v>
      </c>
      <c r="C2510" s="49">
        <v>1</v>
      </c>
      <c r="D2510" s="50" t="s">
        <v>102</v>
      </c>
      <c r="E2510" s="51"/>
      <c r="F2510" s="52">
        <v>1</v>
      </c>
      <c r="G2510" s="52">
        <v>1</v>
      </c>
      <c r="H2510" s="52"/>
      <c r="I2510" s="52"/>
      <c r="J2510" s="52"/>
      <c r="K2510" s="53">
        <f t="shared" si="345"/>
        <v>183.5</v>
      </c>
      <c r="L2510" s="53">
        <f t="shared" si="346"/>
        <v>183.5</v>
      </c>
      <c r="M2510" s="53">
        <f>IF(E2510&gt;0,ROUND(E2510*UCO!$A$14,2),0)</f>
        <v>0</v>
      </c>
      <c r="N2510" s="53">
        <f>IF(I2510&gt;0,ROUND(I2510*Filme!$B$3,2),0)</f>
        <v>0</v>
      </c>
      <c r="O2510" s="53">
        <f t="shared" si="347"/>
        <v>183.5</v>
      </c>
    </row>
    <row r="2511" spans="1:15">
      <c r="A2511" s="48">
        <v>31301088</v>
      </c>
      <c r="B2511" s="48" t="s">
        <v>2528</v>
      </c>
      <c r="C2511" s="49">
        <v>1</v>
      </c>
      <c r="D2511" s="50" t="s">
        <v>137</v>
      </c>
      <c r="E2511" s="51"/>
      <c r="F2511" s="52"/>
      <c r="G2511" s="52">
        <v>3</v>
      </c>
      <c r="H2511" s="52"/>
      <c r="I2511" s="52"/>
      <c r="J2511" s="52"/>
      <c r="K2511" s="53">
        <f t="shared" si="345"/>
        <v>104.87</v>
      </c>
      <c r="L2511" s="53">
        <f t="shared" si="346"/>
        <v>104.87</v>
      </c>
      <c r="M2511" s="53">
        <f>IF(E2511&gt;0,ROUND(E2511*UCO!$A$14,2),0)</f>
        <v>0</v>
      </c>
      <c r="N2511" s="53">
        <f>IF(I2511&gt;0,ROUND(I2511*Filme!$B$3,2),0)</f>
        <v>0</v>
      </c>
      <c r="O2511" s="53">
        <f t="shared" si="347"/>
        <v>104.87</v>
      </c>
    </row>
    <row r="2512" spans="1:15">
      <c r="A2512" s="48">
        <v>31301096</v>
      </c>
      <c r="B2512" s="48" t="s">
        <v>2529</v>
      </c>
      <c r="C2512" s="49">
        <v>1</v>
      </c>
      <c r="D2512" s="50" t="s">
        <v>72</v>
      </c>
      <c r="E2512" s="51"/>
      <c r="F2512" s="52">
        <v>1</v>
      </c>
      <c r="G2512" s="52">
        <v>1</v>
      </c>
      <c r="H2512" s="52"/>
      <c r="I2512" s="52"/>
      <c r="J2512" s="52"/>
      <c r="K2512" s="53">
        <f t="shared" si="345"/>
        <v>309.68</v>
      </c>
      <c r="L2512" s="53">
        <f t="shared" si="346"/>
        <v>309.68</v>
      </c>
      <c r="M2512" s="53">
        <f>IF(E2512&gt;0,ROUND(E2512*UCO!$A$14,2),0)</f>
        <v>0</v>
      </c>
      <c r="N2512" s="53">
        <f>IF(I2512&gt;0,ROUND(I2512*Filme!$B$3,2),0)</f>
        <v>0</v>
      </c>
      <c r="O2512" s="53">
        <f t="shared" si="347"/>
        <v>309.68</v>
      </c>
    </row>
    <row r="2513" spans="1:15">
      <c r="A2513" s="48">
        <v>31301100</v>
      </c>
      <c r="B2513" s="48" t="s">
        <v>2530</v>
      </c>
      <c r="C2513" s="49">
        <v>1</v>
      </c>
      <c r="D2513" s="50" t="s">
        <v>51</v>
      </c>
      <c r="E2513" s="51"/>
      <c r="F2513" s="52"/>
      <c r="G2513" s="52">
        <v>1</v>
      </c>
      <c r="H2513" s="52"/>
      <c r="I2513" s="52"/>
      <c r="J2513" s="52"/>
      <c r="K2513" s="53">
        <f t="shared" si="345"/>
        <v>88.48</v>
      </c>
      <c r="L2513" s="53">
        <f>ROUND(C2513*K2513,2)</f>
        <v>88.48</v>
      </c>
      <c r="M2513" s="53">
        <f>IF(E2513&gt;0,ROUND(E2513*UCO!$A$14,2),0)</f>
        <v>0</v>
      </c>
      <c r="N2513" s="53">
        <f>IF(I2513&gt;0,ROUND(I2513*Filme!$B$3,2),0)</f>
        <v>0</v>
      </c>
      <c r="O2513" s="53">
        <f>ROUND(L2513+M2513+N2513,2)</f>
        <v>88.48</v>
      </c>
    </row>
    <row r="2514" spans="1:15">
      <c r="A2514" s="48">
        <v>31301118</v>
      </c>
      <c r="B2514" s="48" t="s">
        <v>2531</v>
      </c>
      <c r="C2514" s="49">
        <v>1</v>
      </c>
      <c r="D2514" s="50" t="s">
        <v>70</v>
      </c>
      <c r="E2514" s="51"/>
      <c r="F2514" s="52">
        <v>1</v>
      </c>
      <c r="G2514" s="52">
        <v>1</v>
      </c>
      <c r="H2514" s="52"/>
      <c r="I2514" s="52"/>
      <c r="J2514" s="52"/>
      <c r="K2514" s="53">
        <f t="shared" si="345"/>
        <v>209.71</v>
      </c>
      <c r="L2514" s="53">
        <f>ROUND(C2514*K2514,2)</f>
        <v>209.71</v>
      </c>
      <c r="M2514" s="53">
        <f>IF(E2514&gt;0,ROUND(E2514*UCO!$A$14,2),0)</f>
        <v>0</v>
      </c>
      <c r="N2514" s="53">
        <f>IF(I2514&gt;0,ROUND(I2514*Filme!$B$3,2),0)</f>
        <v>0</v>
      </c>
      <c r="O2514" s="53">
        <f>ROUND(L2514+M2514+N2514,2)</f>
        <v>209.71</v>
      </c>
    </row>
    <row r="2515" spans="1:15">
      <c r="A2515" s="48">
        <v>31301126</v>
      </c>
      <c r="B2515" s="48" t="s">
        <v>2532</v>
      </c>
      <c r="C2515" s="49">
        <v>1</v>
      </c>
      <c r="D2515" s="50" t="s">
        <v>257</v>
      </c>
      <c r="E2515" s="51"/>
      <c r="F2515" s="52">
        <v>2</v>
      </c>
      <c r="G2515" s="52">
        <v>5</v>
      </c>
      <c r="H2515" s="52"/>
      <c r="I2515" s="52"/>
      <c r="J2515" s="52"/>
      <c r="K2515" s="53">
        <f t="shared" si="345"/>
        <v>1635.2</v>
      </c>
      <c r="L2515" s="53">
        <f>ROUND(C2515*K2515,2)</f>
        <v>1635.2</v>
      </c>
      <c r="M2515" s="53">
        <f>IF(E2515&gt;0,ROUND(E2515*UCO!$A$14,2),0)</f>
        <v>0</v>
      </c>
      <c r="N2515" s="53">
        <f>IF(I2515&gt;0,ROUND(I2515*Filme!$B$3,2),0)</f>
        <v>0</v>
      </c>
      <c r="O2515" s="53">
        <f>ROUND(L2515+M2515+N2515,2)</f>
        <v>1635.2</v>
      </c>
    </row>
    <row r="2516" spans="1:15">
      <c r="A2516" s="48">
        <v>31301134</v>
      </c>
      <c r="B2516" s="48" t="s">
        <v>2533</v>
      </c>
      <c r="C2516" s="49">
        <v>1</v>
      </c>
      <c r="D2516" s="50" t="s">
        <v>433</v>
      </c>
      <c r="E2516" s="51"/>
      <c r="F2516" s="52">
        <v>2</v>
      </c>
      <c r="G2516" s="52">
        <v>4</v>
      </c>
      <c r="H2516" s="52"/>
      <c r="I2516" s="52"/>
      <c r="J2516" s="52"/>
      <c r="K2516" s="53">
        <f t="shared" si="345"/>
        <v>1269.81</v>
      </c>
      <c r="L2516" s="53">
        <f>ROUND(C2516*K2516,2)</f>
        <v>1269.81</v>
      </c>
      <c r="M2516" s="53">
        <f>IF(E2516&gt;0,ROUND(E2516*UCO!$A$14,2),0)</f>
        <v>0</v>
      </c>
      <c r="N2516" s="53">
        <f>IF(I2516&gt;0,ROUND(I2516*Filme!$B$3,2),0)</f>
        <v>0</v>
      </c>
      <c r="O2516" s="53">
        <f>ROUND(L2516+M2516+N2516,2)</f>
        <v>1269.81</v>
      </c>
    </row>
    <row r="2517" spans="1:15" ht="24.75" customHeight="1">
      <c r="A2517" s="131" t="s">
        <v>2534</v>
      </c>
      <c r="B2517" s="132"/>
      <c r="C2517" s="132"/>
      <c r="D2517" s="132"/>
      <c r="E2517" s="132"/>
      <c r="F2517" s="132"/>
      <c r="G2517" s="132"/>
      <c r="H2517" s="132"/>
      <c r="I2517" s="132"/>
      <c r="J2517" s="132"/>
      <c r="K2517" s="132"/>
      <c r="L2517" s="132"/>
      <c r="M2517" s="132"/>
      <c r="N2517" s="132"/>
      <c r="O2517" s="132"/>
    </row>
    <row r="2518" spans="1:15">
      <c r="A2518" s="48">
        <v>31302017</v>
      </c>
      <c r="B2518" s="48" t="s">
        <v>2535</v>
      </c>
      <c r="C2518" s="49">
        <v>1</v>
      </c>
      <c r="D2518" s="50" t="s">
        <v>51</v>
      </c>
      <c r="E2518" s="51"/>
      <c r="F2518" s="52"/>
      <c r="G2518" s="52">
        <v>1</v>
      </c>
      <c r="H2518" s="52"/>
      <c r="I2518" s="52"/>
      <c r="J2518" s="52"/>
      <c r="K2518" s="53">
        <f t="shared" ref="K2518:K2530" si="348">VLOOKUP(D2518,Porte2026Geral,24,FALSE)</f>
        <v>88.48</v>
      </c>
      <c r="L2518" s="53">
        <f t="shared" ref="L2518:L2530" si="349">ROUND(C2518*K2518,2)</f>
        <v>88.48</v>
      </c>
      <c r="M2518" s="53">
        <f>IF(E2518&gt;0,ROUND(E2518*UCO!$A$14,2),0)</f>
        <v>0</v>
      </c>
      <c r="N2518" s="53">
        <f>IF(I2518&gt;0,ROUND(I2518*Filme!$B$3,2),0)</f>
        <v>0</v>
      </c>
      <c r="O2518" s="53">
        <f t="shared" ref="O2518:O2530" si="350">ROUND(L2518+M2518+N2518,2)</f>
        <v>88.48</v>
      </c>
    </row>
    <row r="2519" spans="1:15">
      <c r="A2519" s="48">
        <v>31302025</v>
      </c>
      <c r="B2519" s="48" t="s">
        <v>2536</v>
      </c>
      <c r="C2519" s="49">
        <v>1</v>
      </c>
      <c r="D2519" s="50" t="s">
        <v>331</v>
      </c>
      <c r="E2519" s="51"/>
      <c r="F2519" s="52">
        <v>2</v>
      </c>
      <c r="G2519" s="52">
        <v>4</v>
      </c>
      <c r="H2519" s="52"/>
      <c r="I2519" s="52"/>
      <c r="J2519" s="52"/>
      <c r="K2519" s="53">
        <f t="shared" si="348"/>
        <v>1091.25</v>
      </c>
      <c r="L2519" s="53">
        <f t="shared" si="349"/>
        <v>1091.25</v>
      </c>
      <c r="M2519" s="53">
        <f>IF(E2519&gt;0,ROUND(E2519*UCO!$A$14,2),0)</f>
        <v>0</v>
      </c>
      <c r="N2519" s="53">
        <f>IF(I2519&gt;0,ROUND(I2519*Filme!$B$3,2),0)</f>
        <v>0</v>
      </c>
      <c r="O2519" s="53">
        <f t="shared" si="350"/>
        <v>1091.25</v>
      </c>
    </row>
    <row r="2520" spans="1:15">
      <c r="A2520" s="48">
        <v>31302033</v>
      </c>
      <c r="B2520" s="48" t="s">
        <v>2537</v>
      </c>
      <c r="C2520" s="49">
        <v>1</v>
      </c>
      <c r="D2520" s="50" t="s">
        <v>305</v>
      </c>
      <c r="E2520" s="51"/>
      <c r="F2520" s="52">
        <v>2</v>
      </c>
      <c r="G2520" s="52">
        <v>2</v>
      </c>
      <c r="H2520" s="52"/>
      <c r="I2520" s="52"/>
      <c r="J2520" s="52"/>
      <c r="K2520" s="53">
        <f t="shared" si="348"/>
        <v>802.86</v>
      </c>
      <c r="L2520" s="53">
        <f t="shared" si="349"/>
        <v>802.86</v>
      </c>
      <c r="M2520" s="53">
        <f>IF(E2520&gt;0,ROUND(E2520*UCO!$A$14,2),0)</f>
        <v>0</v>
      </c>
      <c r="N2520" s="53">
        <f>IF(I2520&gt;0,ROUND(I2520*Filme!$B$3,2),0)</f>
        <v>0</v>
      </c>
      <c r="O2520" s="53">
        <f t="shared" si="350"/>
        <v>802.86</v>
      </c>
    </row>
    <row r="2521" spans="1:15">
      <c r="A2521" s="48">
        <v>31302041</v>
      </c>
      <c r="B2521" s="48" t="s">
        <v>2538</v>
      </c>
      <c r="C2521" s="49">
        <v>1</v>
      </c>
      <c r="D2521" s="50" t="s">
        <v>291</v>
      </c>
      <c r="E2521" s="51"/>
      <c r="F2521" s="52">
        <v>2</v>
      </c>
      <c r="G2521" s="52">
        <v>2</v>
      </c>
      <c r="H2521" s="52"/>
      <c r="I2521" s="52"/>
      <c r="J2521" s="52"/>
      <c r="K2521" s="53">
        <f t="shared" si="348"/>
        <v>709.46</v>
      </c>
      <c r="L2521" s="53">
        <f t="shared" si="349"/>
        <v>709.46</v>
      </c>
      <c r="M2521" s="53">
        <f>IF(E2521&gt;0,ROUND(E2521*UCO!$A$14,2),0)</f>
        <v>0</v>
      </c>
      <c r="N2521" s="53">
        <f>IF(I2521&gt;0,ROUND(I2521*Filme!$B$3,2),0)</f>
        <v>0</v>
      </c>
      <c r="O2521" s="53">
        <f t="shared" si="350"/>
        <v>709.46</v>
      </c>
    </row>
    <row r="2522" spans="1:15">
      <c r="A2522" s="48">
        <v>31302050</v>
      </c>
      <c r="B2522" s="48" t="s">
        <v>2539</v>
      </c>
      <c r="C2522" s="49">
        <v>1</v>
      </c>
      <c r="D2522" s="50" t="s">
        <v>596</v>
      </c>
      <c r="E2522" s="51"/>
      <c r="F2522" s="52">
        <v>2</v>
      </c>
      <c r="G2522" s="52">
        <v>3</v>
      </c>
      <c r="H2522" s="52"/>
      <c r="I2522" s="52"/>
      <c r="J2522" s="52"/>
      <c r="K2522" s="53">
        <f t="shared" si="348"/>
        <v>599.66</v>
      </c>
      <c r="L2522" s="53">
        <f t="shared" si="349"/>
        <v>599.66</v>
      </c>
      <c r="M2522" s="53">
        <f>IF(E2522&gt;0,ROUND(E2522*UCO!$A$14,2),0)</f>
        <v>0</v>
      </c>
      <c r="N2522" s="53">
        <f>IF(I2522&gt;0,ROUND(I2522*Filme!$B$3,2),0)</f>
        <v>0</v>
      </c>
      <c r="O2522" s="53">
        <f t="shared" si="350"/>
        <v>599.66</v>
      </c>
    </row>
    <row r="2523" spans="1:15">
      <c r="A2523" s="48">
        <v>31302068</v>
      </c>
      <c r="B2523" s="48" t="s">
        <v>2540</v>
      </c>
      <c r="C2523" s="49">
        <v>1</v>
      </c>
      <c r="D2523" s="50" t="s">
        <v>382</v>
      </c>
      <c r="E2523" s="51"/>
      <c r="F2523" s="52">
        <v>2</v>
      </c>
      <c r="G2523" s="52">
        <v>3</v>
      </c>
      <c r="H2523" s="52"/>
      <c r="I2523" s="52"/>
      <c r="J2523" s="52"/>
      <c r="K2523" s="53">
        <f t="shared" si="348"/>
        <v>766.81</v>
      </c>
      <c r="L2523" s="53">
        <f t="shared" si="349"/>
        <v>766.81</v>
      </c>
      <c r="M2523" s="53">
        <f>IF(E2523&gt;0,ROUND(E2523*UCO!$A$14,2),0)</f>
        <v>0</v>
      </c>
      <c r="N2523" s="53">
        <f>IF(I2523&gt;0,ROUND(I2523*Filme!$B$3,2),0)</f>
        <v>0</v>
      </c>
      <c r="O2523" s="53">
        <f t="shared" si="350"/>
        <v>766.81</v>
      </c>
    </row>
    <row r="2524" spans="1:15">
      <c r="A2524" s="48">
        <v>31302076</v>
      </c>
      <c r="B2524" s="48" t="s">
        <v>2541</v>
      </c>
      <c r="C2524" s="49">
        <v>1</v>
      </c>
      <c r="D2524" s="50" t="s">
        <v>102</v>
      </c>
      <c r="E2524" s="51"/>
      <c r="F2524" s="52">
        <v>1</v>
      </c>
      <c r="G2524" s="52">
        <v>1</v>
      </c>
      <c r="H2524" s="52"/>
      <c r="I2524" s="52"/>
      <c r="J2524" s="52"/>
      <c r="K2524" s="53">
        <f t="shared" si="348"/>
        <v>183.5</v>
      </c>
      <c r="L2524" s="53">
        <f t="shared" si="349"/>
        <v>183.5</v>
      </c>
      <c r="M2524" s="53">
        <f>IF(E2524&gt;0,ROUND(E2524*UCO!$A$14,2),0)</f>
        <v>0</v>
      </c>
      <c r="N2524" s="53">
        <f>IF(I2524&gt;0,ROUND(I2524*Filme!$B$3,2),0)</f>
        <v>0</v>
      </c>
      <c r="O2524" s="53">
        <f t="shared" si="350"/>
        <v>183.5</v>
      </c>
    </row>
    <row r="2525" spans="1:15">
      <c r="A2525" s="48">
        <v>31302084</v>
      </c>
      <c r="B2525" s="48" t="s">
        <v>2542</v>
      </c>
      <c r="C2525" s="49">
        <v>1</v>
      </c>
      <c r="D2525" s="50" t="s">
        <v>500</v>
      </c>
      <c r="E2525" s="51"/>
      <c r="F2525" s="52">
        <v>1</v>
      </c>
      <c r="G2525" s="52">
        <v>1</v>
      </c>
      <c r="H2525" s="52"/>
      <c r="I2525" s="52"/>
      <c r="J2525" s="52"/>
      <c r="K2525" s="53">
        <f t="shared" si="348"/>
        <v>458.79</v>
      </c>
      <c r="L2525" s="53">
        <f t="shared" si="349"/>
        <v>458.79</v>
      </c>
      <c r="M2525" s="53">
        <f>IF(E2525&gt;0,ROUND(E2525*UCO!$A$14,2),0)</f>
        <v>0</v>
      </c>
      <c r="N2525" s="53">
        <f>IF(I2525&gt;0,ROUND(I2525*Filme!$B$3,2),0)</f>
        <v>0</v>
      </c>
      <c r="O2525" s="53">
        <f t="shared" si="350"/>
        <v>458.79</v>
      </c>
    </row>
    <row r="2526" spans="1:15">
      <c r="A2526" s="48">
        <v>31302092</v>
      </c>
      <c r="B2526" s="48" t="s">
        <v>2543</v>
      </c>
      <c r="C2526" s="49">
        <v>1</v>
      </c>
      <c r="D2526" s="50" t="s">
        <v>70</v>
      </c>
      <c r="E2526" s="51"/>
      <c r="F2526" s="52"/>
      <c r="G2526" s="52">
        <v>1</v>
      </c>
      <c r="H2526" s="52"/>
      <c r="I2526" s="52"/>
      <c r="J2526" s="52"/>
      <c r="K2526" s="53">
        <f t="shared" si="348"/>
        <v>209.71</v>
      </c>
      <c r="L2526" s="53">
        <f t="shared" si="349"/>
        <v>209.71</v>
      </c>
      <c r="M2526" s="53">
        <f>IF(E2526&gt;0,ROUND(E2526*UCO!$A$14,2),0)</f>
        <v>0</v>
      </c>
      <c r="N2526" s="53">
        <f>IF(I2526&gt;0,ROUND(I2526*Filme!$B$3,2),0)</f>
        <v>0</v>
      </c>
      <c r="O2526" s="53">
        <f t="shared" si="350"/>
        <v>209.71</v>
      </c>
    </row>
    <row r="2527" spans="1:15">
      <c r="A2527" s="48">
        <v>31302106</v>
      </c>
      <c r="B2527" s="48" t="s">
        <v>2544</v>
      </c>
      <c r="C2527" s="49">
        <v>1</v>
      </c>
      <c r="D2527" s="50" t="s">
        <v>335</v>
      </c>
      <c r="E2527" s="51"/>
      <c r="F2527" s="52">
        <v>1</v>
      </c>
      <c r="G2527" s="52">
        <v>4</v>
      </c>
      <c r="H2527" s="52"/>
      <c r="I2527" s="52"/>
      <c r="J2527" s="52"/>
      <c r="K2527" s="53">
        <f t="shared" si="348"/>
        <v>991.29</v>
      </c>
      <c r="L2527" s="53">
        <f t="shared" si="349"/>
        <v>991.29</v>
      </c>
      <c r="M2527" s="53">
        <f>IF(E2527&gt;0,ROUND(E2527*UCO!$A$14,2),0)</f>
        <v>0</v>
      </c>
      <c r="N2527" s="53">
        <f>IF(I2527&gt;0,ROUND(I2527*Filme!$B$3,2),0)</f>
        <v>0</v>
      </c>
      <c r="O2527" s="53">
        <f t="shared" si="350"/>
        <v>991.29</v>
      </c>
    </row>
    <row r="2528" spans="1:15">
      <c r="A2528" s="48">
        <v>31302114</v>
      </c>
      <c r="B2528" s="48" t="s">
        <v>2545</v>
      </c>
      <c r="C2528" s="49">
        <v>1</v>
      </c>
      <c r="D2528" s="50" t="s">
        <v>102</v>
      </c>
      <c r="E2528" s="51"/>
      <c r="F2528" s="52"/>
      <c r="G2528" s="52">
        <v>1</v>
      </c>
      <c r="H2528" s="52"/>
      <c r="I2528" s="52"/>
      <c r="J2528" s="52"/>
      <c r="K2528" s="53">
        <f t="shared" si="348"/>
        <v>183.5</v>
      </c>
      <c r="L2528" s="53">
        <f t="shared" si="349"/>
        <v>183.5</v>
      </c>
      <c r="M2528" s="53">
        <f>IF(E2528&gt;0,ROUND(E2528*UCO!$A$14,2),0)</f>
        <v>0</v>
      </c>
      <c r="N2528" s="53">
        <f>IF(I2528&gt;0,ROUND(I2528*Filme!$B$3,2),0)</f>
        <v>0</v>
      </c>
      <c r="O2528" s="53">
        <f t="shared" si="350"/>
        <v>183.5</v>
      </c>
    </row>
    <row r="2529" spans="1:15">
      <c r="A2529" s="48">
        <v>31302122</v>
      </c>
      <c r="B2529" s="48" t="s">
        <v>2546</v>
      </c>
      <c r="C2529" s="49">
        <v>1</v>
      </c>
      <c r="D2529" s="50" t="s">
        <v>433</v>
      </c>
      <c r="E2529" s="51"/>
      <c r="F2529" s="52">
        <v>2</v>
      </c>
      <c r="G2529" s="52">
        <v>6</v>
      </c>
      <c r="H2529" s="52"/>
      <c r="I2529" s="52"/>
      <c r="J2529" s="52"/>
      <c r="K2529" s="53">
        <f t="shared" si="348"/>
        <v>1269.81</v>
      </c>
      <c r="L2529" s="53">
        <f t="shared" si="349"/>
        <v>1269.81</v>
      </c>
      <c r="M2529" s="53">
        <f>IF(E2529&gt;0,ROUND(E2529*UCO!$A$14,2),0)</f>
        <v>0</v>
      </c>
      <c r="N2529" s="53">
        <f>IF(I2529&gt;0,ROUND(I2529*Filme!$B$3,2),0)</f>
        <v>0</v>
      </c>
      <c r="O2529" s="53">
        <f t="shared" si="350"/>
        <v>1269.81</v>
      </c>
    </row>
    <row r="2530" spans="1:15">
      <c r="A2530" s="48">
        <v>31302130</v>
      </c>
      <c r="B2530" s="48" t="s">
        <v>2547</v>
      </c>
      <c r="C2530" s="49">
        <v>1</v>
      </c>
      <c r="D2530" s="50" t="s">
        <v>51</v>
      </c>
      <c r="E2530" s="51"/>
      <c r="F2530" s="52"/>
      <c r="G2530" s="52">
        <v>0</v>
      </c>
      <c r="H2530" s="52"/>
      <c r="I2530" s="52"/>
      <c r="J2530" s="52"/>
      <c r="K2530" s="53">
        <f t="shared" si="348"/>
        <v>88.48</v>
      </c>
      <c r="L2530" s="53">
        <f t="shared" si="349"/>
        <v>88.48</v>
      </c>
      <c r="M2530" s="53">
        <f>IF(E2530&gt;0,ROUND(E2530*UCO!$A$14,2),0)</f>
        <v>0</v>
      </c>
      <c r="N2530" s="53">
        <f>IF(I2530&gt;0,ROUND(I2530*Filme!$B$3,2),0)</f>
        <v>0</v>
      </c>
      <c r="O2530" s="53">
        <f t="shared" si="350"/>
        <v>88.48</v>
      </c>
    </row>
    <row r="2531" spans="1:15" ht="26.25" customHeight="1">
      <c r="A2531" s="131" t="s">
        <v>2548</v>
      </c>
      <c r="B2531" s="132"/>
      <c r="C2531" s="132"/>
      <c r="D2531" s="132"/>
      <c r="E2531" s="132"/>
      <c r="F2531" s="132"/>
      <c r="G2531" s="132"/>
      <c r="H2531" s="132"/>
      <c r="I2531" s="132"/>
      <c r="J2531" s="132"/>
      <c r="K2531" s="132"/>
      <c r="L2531" s="132"/>
      <c r="M2531" s="132"/>
      <c r="N2531" s="132"/>
      <c r="O2531" s="132"/>
    </row>
    <row r="2532" spans="1:15">
      <c r="A2532" s="48">
        <v>31303013</v>
      </c>
      <c r="B2532" s="48" t="s">
        <v>2549</v>
      </c>
      <c r="C2532" s="49">
        <v>1</v>
      </c>
      <c r="D2532" s="50" t="s">
        <v>93</v>
      </c>
      <c r="E2532" s="51"/>
      <c r="F2532" s="52"/>
      <c r="G2532" s="52">
        <v>2</v>
      </c>
      <c r="H2532" s="52"/>
      <c r="I2532" s="52"/>
      <c r="J2532" s="52"/>
      <c r="K2532" s="53">
        <f t="shared" ref="K2532:K2558" si="351">VLOOKUP(D2532,Porte2026Geral,24,FALSE)</f>
        <v>250.68</v>
      </c>
      <c r="L2532" s="53">
        <f t="shared" ref="L2532:L2558" si="352">ROUND(C2532*K2532,2)</f>
        <v>250.68</v>
      </c>
      <c r="M2532" s="53">
        <f>IF(E2532&gt;0,ROUND(E2532*UCO!$A$14,2),0)</f>
        <v>0</v>
      </c>
      <c r="N2532" s="53">
        <f>IF(I2532&gt;0,ROUND(I2532*Filme!$B$3,2),0)</f>
        <v>0</v>
      </c>
      <c r="O2532" s="53">
        <f t="shared" ref="O2532:O2558" si="353">ROUND(L2532+M2532+N2532,2)</f>
        <v>250.68</v>
      </c>
    </row>
    <row r="2533" spans="1:15">
      <c r="A2533" s="48">
        <v>31303021</v>
      </c>
      <c r="B2533" s="48" t="s">
        <v>2550</v>
      </c>
      <c r="C2533" s="49">
        <v>1</v>
      </c>
      <c r="D2533" s="50" t="s">
        <v>51</v>
      </c>
      <c r="E2533" s="51"/>
      <c r="F2533" s="52"/>
      <c r="G2533" s="52">
        <v>1</v>
      </c>
      <c r="H2533" s="52"/>
      <c r="I2533" s="52"/>
      <c r="J2533" s="52"/>
      <c r="K2533" s="53">
        <f t="shared" si="351"/>
        <v>88.48</v>
      </c>
      <c r="L2533" s="53">
        <f t="shared" si="352"/>
        <v>88.48</v>
      </c>
      <c r="M2533" s="53">
        <f>IF(E2533&gt;0,ROUND(E2533*UCO!$A$14,2),0)</f>
        <v>0</v>
      </c>
      <c r="N2533" s="53">
        <f>IF(I2533&gt;0,ROUND(I2533*Filme!$B$3,2),0)</f>
        <v>0</v>
      </c>
      <c r="O2533" s="53">
        <f t="shared" si="353"/>
        <v>88.48</v>
      </c>
    </row>
    <row r="2534" spans="1:15">
      <c r="A2534" s="48">
        <v>31303030</v>
      </c>
      <c r="B2534" s="48" t="s">
        <v>2551</v>
      </c>
      <c r="C2534" s="49">
        <v>1</v>
      </c>
      <c r="D2534" s="50" t="s">
        <v>51</v>
      </c>
      <c r="E2534" s="51"/>
      <c r="F2534" s="52"/>
      <c r="G2534" s="52">
        <v>2</v>
      </c>
      <c r="H2534" s="52"/>
      <c r="I2534" s="52"/>
      <c r="J2534" s="52"/>
      <c r="K2534" s="53">
        <f t="shared" si="351"/>
        <v>88.48</v>
      </c>
      <c r="L2534" s="53">
        <f t="shared" si="352"/>
        <v>88.48</v>
      </c>
      <c r="M2534" s="53">
        <f>IF(E2534&gt;0,ROUND(E2534*UCO!$A$14,2),0)</f>
        <v>0</v>
      </c>
      <c r="N2534" s="53">
        <f>IF(I2534&gt;0,ROUND(I2534*Filme!$B$3,2),0)</f>
        <v>0</v>
      </c>
      <c r="O2534" s="53">
        <f t="shared" si="353"/>
        <v>88.48</v>
      </c>
    </row>
    <row r="2535" spans="1:15">
      <c r="A2535" s="48">
        <v>31303056</v>
      </c>
      <c r="B2535" s="48" t="s">
        <v>2552</v>
      </c>
      <c r="C2535" s="49">
        <v>1</v>
      </c>
      <c r="D2535" s="50" t="s">
        <v>93</v>
      </c>
      <c r="E2535" s="51"/>
      <c r="F2535" s="52"/>
      <c r="G2535" s="52">
        <v>1</v>
      </c>
      <c r="H2535" s="52"/>
      <c r="I2535" s="52"/>
      <c r="J2535" s="52"/>
      <c r="K2535" s="53">
        <f t="shared" si="351"/>
        <v>250.68</v>
      </c>
      <c r="L2535" s="53">
        <f t="shared" si="352"/>
        <v>250.68</v>
      </c>
      <c r="M2535" s="53">
        <f>IF(E2535&gt;0,ROUND(E2535*UCO!$A$14,2),0)</f>
        <v>0</v>
      </c>
      <c r="N2535" s="53">
        <f>IF(I2535&gt;0,ROUND(I2535*Filme!$B$3,2),0)</f>
        <v>0</v>
      </c>
      <c r="O2535" s="53">
        <f t="shared" si="353"/>
        <v>250.68</v>
      </c>
    </row>
    <row r="2536" spans="1:15">
      <c r="A2536" s="48">
        <v>31303064</v>
      </c>
      <c r="B2536" s="48" t="s">
        <v>2553</v>
      </c>
      <c r="C2536" s="49">
        <v>1</v>
      </c>
      <c r="D2536" s="50" t="s">
        <v>65</v>
      </c>
      <c r="E2536" s="51"/>
      <c r="F2536" s="52"/>
      <c r="G2536" s="52">
        <v>1</v>
      </c>
      <c r="H2536" s="52"/>
      <c r="I2536" s="52"/>
      <c r="J2536" s="52"/>
      <c r="K2536" s="53">
        <f t="shared" si="351"/>
        <v>65.56</v>
      </c>
      <c r="L2536" s="53">
        <f t="shared" si="352"/>
        <v>65.56</v>
      </c>
      <c r="M2536" s="53">
        <f>IF(E2536&gt;0,ROUND(E2536*UCO!$A$14,2),0)</f>
        <v>0</v>
      </c>
      <c r="N2536" s="53">
        <f>IF(I2536&gt;0,ROUND(I2536*Filme!$B$3,2),0)</f>
        <v>0</v>
      </c>
      <c r="O2536" s="53">
        <f t="shared" si="353"/>
        <v>65.56</v>
      </c>
    </row>
    <row r="2537" spans="1:15">
      <c r="A2537" s="48">
        <v>31303072</v>
      </c>
      <c r="B2537" s="48" t="s">
        <v>2554</v>
      </c>
      <c r="C2537" s="49">
        <v>1</v>
      </c>
      <c r="D2537" s="50" t="s">
        <v>53</v>
      </c>
      <c r="E2537" s="51"/>
      <c r="F2537" s="52"/>
      <c r="G2537" s="52">
        <v>1</v>
      </c>
      <c r="H2537" s="52"/>
      <c r="I2537" s="52"/>
      <c r="J2537" s="52"/>
      <c r="K2537" s="53">
        <f t="shared" si="351"/>
        <v>144.19999999999999</v>
      </c>
      <c r="L2537" s="53">
        <f t="shared" si="352"/>
        <v>144.19999999999999</v>
      </c>
      <c r="M2537" s="53">
        <f>IF(E2537&gt;0,ROUND(E2537*UCO!$A$14,2),0)</f>
        <v>0</v>
      </c>
      <c r="N2537" s="53">
        <f>IF(I2537&gt;0,ROUND(I2537*Filme!$B$3,2),0)</f>
        <v>0</v>
      </c>
      <c r="O2537" s="53">
        <f t="shared" si="353"/>
        <v>144.19999999999999</v>
      </c>
    </row>
    <row r="2538" spans="1:15">
      <c r="A2538" s="48">
        <v>31303080</v>
      </c>
      <c r="B2538" s="48" t="s">
        <v>2555</v>
      </c>
      <c r="C2538" s="49">
        <v>1</v>
      </c>
      <c r="D2538" s="50" t="s">
        <v>331</v>
      </c>
      <c r="E2538" s="51"/>
      <c r="F2538" s="52">
        <v>2</v>
      </c>
      <c r="G2538" s="52">
        <v>4</v>
      </c>
      <c r="H2538" s="52"/>
      <c r="I2538" s="52"/>
      <c r="J2538" s="52"/>
      <c r="K2538" s="53">
        <f t="shared" si="351"/>
        <v>1091.25</v>
      </c>
      <c r="L2538" s="53">
        <f t="shared" si="352"/>
        <v>1091.25</v>
      </c>
      <c r="M2538" s="53">
        <f>IF(E2538&gt;0,ROUND(E2538*UCO!$A$14,2),0)</f>
        <v>0</v>
      </c>
      <c r="N2538" s="53">
        <f>IF(I2538&gt;0,ROUND(I2538*Filme!$B$3,2),0)</f>
        <v>0</v>
      </c>
      <c r="O2538" s="53">
        <f t="shared" si="353"/>
        <v>1091.25</v>
      </c>
    </row>
    <row r="2539" spans="1:15">
      <c r="A2539" s="48">
        <v>31303102</v>
      </c>
      <c r="B2539" s="48" t="s">
        <v>2556</v>
      </c>
      <c r="C2539" s="49">
        <v>1</v>
      </c>
      <c r="D2539" s="50" t="s">
        <v>446</v>
      </c>
      <c r="E2539" s="51"/>
      <c r="F2539" s="52">
        <v>2</v>
      </c>
      <c r="G2539" s="52">
        <v>5</v>
      </c>
      <c r="H2539" s="52"/>
      <c r="I2539" s="52"/>
      <c r="J2539" s="52"/>
      <c r="K2539" s="53">
        <f t="shared" si="351"/>
        <v>1171.51</v>
      </c>
      <c r="L2539" s="53">
        <f t="shared" si="352"/>
        <v>1171.51</v>
      </c>
      <c r="M2539" s="53">
        <f>IF(E2539&gt;0,ROUND(E2539*UCO!$A$14,2),0)</f>
        <v>0</v>
      </c>
      <c r="N2539" s="53">
        <f>IF(I2539&gt;0,ROUND(I2539*Filme!$B$3,2),0)</f>
        <v>0</v>
      </c>
      <c r="O2539" s="53">
        <f t="shared" si="353"/>
        <v>1171.51</v>
      </c>
    </row>
    <row r="2540" spans="1:15">
      <c r="A2540" s="48">
        <v>31303110</v>
      </c>
      <c r="B2540" s="48" t="s">
        <v>2557</v>
      </c>
      <c r="C2540" s="49">
        <v>1</v>
      </c>
      <c r="D2540" s="50" t="s">
        <v>257</v>
      </c>
      <c r="E2540" s="51"/>
      <c r="F2540" s="52">
        <v>2</v>
      </c>
      <c r="G2540" s="52">
        <v>6</v>
      </c>
      <c r="H2540" s="52"/>
      <c r="I2540" s="52"/>
      <c r="J2540" s="52"/>
      <c r="K2540" s="53">
        <f t="shared" si="351"/>
        <v>1635.2</v>
      </c>
      <c r="L2540" s="53">
        <f t="shared" si="352"/>
        <v>1635.2</v>
      </c>
      <c r="M2540" s="53">
        <f>IF(E2540&gt;0,ROUND(E2540*UCO!$A$14,2),0)</f>
        <v>0</v>
      </c>
      <c r="N2540" s="53">
        <f>IF(I2540&gt;0,ROUND(I2540*Filme!$B$3,2),0)</f>
        <v>0</v>
      </c>
      <c r="O2540" s="53">
        <f t="shared" si="353"/>
        <v>1635.2</v>
      </c>
    </row>
    <row r="2541" spans="1:15">
      <c r="A2541" s="48">
        <v>31303129</v>
      </c>
      <c r="B2541" s="48" t="s">
        <v>2558</v>
      </c>
      <c r="C2541" s="49">
        <v>1</v>
      </c>
      <c r="D2541" s="50" t="s">
        <v>433</v>
      </c>
      <c r="E2541" s="51"/>
      <c r="F2541" s="52">
        <v>2</v>
      </c>
      <c r="G2541" s="52">
        <v>5</v>
      </c>
      <c r="H2541" s="52"/>
      <c r="I2541" s="52"/>
      <c r="J2541" s="52"/>
      <c r="K2541" s="53">
        <f t="shared" si="351"/>
        <v>1269.81</v>
      </c>
      <c r="L2541" s="53">
        <f t="shared" si="352"/>
        <v>1269.81</v>
      </c>
      <c r="M2541" s="53">
        <f>IF(E2541&gt;0,ROUND(E2541*UCO!$A$14,2),0)</f>
        <v>0</v>
      </c>
      <c r="N2541" s="53">
        <f>IF(I2541&gt;0,ROUND(I2541*Filme!$B$3,2),0)</f>
        <v>0</v>
      </c>
      <c r="O2541" s="53">
        <f t="shared" si="353"/>
        <v>1269.81</v>
      </c>
    </row>
    <row r="2542" spans="1:15">
      <c r="A2542" s="48">
        <v>31303137</v>
      </c>
      <c r="B2542" s="48" t="s">
        <v>2559</v>
      </c>
      <c r="C2542" s="49">
        <v>1</v>
      </c>
      <c r="D2542" s="50" t="s">
        <v>339</v>
      </c>
      <c r="E2542" s="51"/>
      <c r="F2542" s="52">
        <v>2</v>
      </c>
      <c r="G2542" s="52">
        <v>3</v>
      </c>
      <c r="H2542" s="52"/>
      <c r="I2542" s="52"/>
      <c r="J2542" s="52"/>
      <c r="K2542" s="53">
        <f t="shared" si="351"/>
        <v>909.36</v>
      </c>
      <c r="L2542" s="53">
        <f t="shared" si="352"/>
        <v>909.36</v>
      </c>
      <c r="M2542" s="53">
        <f>IF(E2542&gt;0,ROUND(E2542*UCO!$A$14,2),0)</f>
        <v>0</v>
      </c>
      <c r="N2542" s="53">
        <f>IF(I2542&gt;0,ROUND(I2542*Filme!$B$3,2),0)</f>
        <v>0</v>
      </c>
      <c r="O2542" s="53">
        <f t="shared" si="353"/>
        <v>909.36</v>
      </c>
    </row>
    <row r="2543" spans="1:15">
      <c r="A2543" s="48">
        <v>31303145</v>
      </c>
      <c r="B2543" s="48" t="s">
        <v>2560</v>
      </c>
      <c r="C2543" s="49">
        <v>1</v>
      </c>
      <c r="D2543" s="50" t="s">
        <v>339</v>
      </c>
      <c r="E2543" s="51"/>
      <c r="F2543" s="52">
        <v>1</v>
      </c>
      <c r="G2543" s="52">
        <v>3</v>
      </c>
      <c r="H2543" s="52"/>
      <c r="I2543" s="52"/>
      <c r="J2543" s="52"/>
      <c r="K2543" s="53">
        <f t="shared" si="351"/>
        <v>909.36</v>
      </c>
      <c r="L2543" s="53">
        <f t="shared" si="352"/>
        <v>909.36</v>
      </c>
      <c r="M2543" s="53">
        <f>IF(E2543&gt;0,ROUND(E2543*UCO!$A$14,2),0)</f>
        <v>0</v>
      </c>
      <c r="N2543" s="53">
        <f>IF(I2543&gt;0,ROUND(I2543*Filme!$B$3,2),0)</f>
        <v>0</v>
      </c>
      <c r="O2543" s="53">
        <f t="shared" si="353"/>
        <v>909.36</v>
      </c>
    </row>
    <row r="2544" spans="1:15">
      <c r="A2544" s="48">
        <v>31303153</v>
      </c>
      <c r="B2544" s="48" t="s">
        <v>2561</v>
      </c>
      <c r="C2544" s="49">
        <v>1</v>
      </c>
      <c r="D2544" s="50" t="s">
        <v>500</v>
      </c>
      <c r="E2544" s="51"/>
      <c r="F2544" s="52">
        <v>1</v>
      </c>
      <c r="G2544" s="52">
        <v>3</v>
      </c>
      <c r="H2544" s="52"/>
      <c r="I2544" s="52"/>
      <c r="J2544" s="52"/>
      <c r="K2544" s="53">
        <f t="shared" si="351"/>
        <v>458.79</v>
      </c>
      <c r="L2544" s="53">
        <f t="shared" si="352"/>
        <v>458.79</v>
      </c>
      <c r="M2544" s="53">
        <f>IF(E2544&gt;0,ROUND(E2544*UCO!$A$14,2),0)</f>
        <v>0</v>
      </c>
      <c r="N2544" s="53">
        <f>IF(I2544&gt;0,ROUND(I2544*Filme!$B$3,2),0)</f>
        <v>0</v>
      </c>
      <c r="O2544" s="53">
        <f t="shared" si="353"/>
        <v>458.79</v>
      </c>
    </row>
    <row r="2545" spans="1:15">
      <c r="A2545" s="48">
        <v>31303161</v>
      </c>
      <c r="B2545" s="48" t="s">
        <v>2562</v>
      </c>
      <c r="C2545" s="49">
        <v>1</v>
      </c>
      <c r="D2545" s="50" t="s">
        <v>486</v>
      </c>
      <c r="E2545" s="51"/>
      <c r="F2545" s="52">
        <v>2</v>
      </c>
      <c r="G2545" s="52">
        <v>4</v>
      </c>
      <c r="H2545" s="52"/>
      <c r="I2545" s="52"/>
      <c r="J2545" s="52"/>
      <c r="K2545" s="53">
        <f t="shared" si="351"/>
        <v>1409.1</v>
      </c>
      <c r="L2545" s="53">
        <f t="shared" si="352"/>
        <v>1409.1</v>
      </c>
      <c r="M2545" s="53">
        <f>IF(E2545&gt;0,ROUND(E2545*UCO!$A$14,2),0)</f>
        <v>0</v>
      </c>
      <c r="N2545" s="53">
        <f>IF(I2545&gt;0,ROUND(I2545*Filme!$B$3,2),0)</f>
        <v>0</v>
      </c>
      <c r="O2545" s="53">
        <f t="shared" si="353"/>
        <v>1409.1</v>
      </c>
    </row>
    <row r="2546" spans="1:15">
      <c r="A2546" s="48">
        <v>31303170</v>
      </c>
      <c r="B2546" s="48" t="s">
        <v>2563</v>
      </c>
      <c r="C2546" s="49">
        <v>1</v>
      </c>
      <c r="D2546" s="50" t="s">
        <v>382</v>
      </c>
      <c r="E2546" s="51">
        <v>24.33</v>
      </c>
      <c r="F2546" s="52">
        <v>1</v>
      </c>
      <c r="G2546" s="52">
        <v>4</v>
      </c>
      <c r="H2546" s="52"/>
      <c r="I2546" s="52"/>
      <c r="J2546" s="52"/>
      <c r="K2546" s="53">
        <f t="shared" si="351"/>
        <v>766.81</v>
      </c>
      <c r="L2546" s="53">
        <f t="shared" si="352"/>
        <v>766.81</v>
      </c>
      <c r="M2546" s="53">
        <f>IF(E2546&gt;0,ROUND(E2546*UCO!$A$29,2),0)</f>
        <v>458.86</v>
      </c>
      <c r="N2546" s="53">
        <f>IF(I2546&gt;0,ROUND(I2546*Filme!$B$3,2),0)</f>
        <v>0</v>
      </c>
      <c r="O2546" s="53">
        <f t="shared" si="353"/>
        <v>1225.67</v>
      </c>
    </row>
    <row r="2547" spans="1:15">
      <c r="A2547" s="48">
        <v>31303188</v>
      </c>
      <c r="B2547" s="48" t="s">
        <v>2564</v>
      </c>
      <c r="C2547" s="49">
        <v>1</v>
      </c>
      <c r="D2547" s="50" t="s">
        <v>305</v>
      </c>
      <c r="E2547" s="51">
        <v>24.33</v>
      </c>
      <c r="F2547" s="52">
        <v>1</v>
      </c>
      <c r="G2547" s="52">
        <v>4</v>
      </c>
      <c r="H2547" s="52"/>
      <c r="I2547" s="52"/>
      <c r="J2547" s="52"/>
      <c r="K2547" s="53">
        <f t="shared" si="351"/>
        <v>802.86</v>
      </c>
      <c r="L2547" s="53">
        <f t="shared" si="352"/>
        <v>802.86</v>
      </c>
      <c r="M2547" s="53">
        <f>IF(E2547&gt;0,ROUND(E2547*UCO!$A$29,2),0)</f>
        <v>458.86</v>
      </c>
      <c r="N2547" s="53">
        <f>IF(I2547&gt;0,ROUND(I2547*Filme!$B$3,2),0)</f>
        <v>0</v>
      </c>
      <c r="O2547" s="53">
        <f t="shared" si="353"/>
        <v>1261.72</v>
      </c>
    </row>
    <row r="2548" spans="1:15">
      <c r="A2548" s="48">
        <v>31303196</v>
      </c>
      <c r="B2548" s="48" t="s">
        <v>2565</v>
      </c>
      <c r="C2548" s="49">
        <v>1</v>
      </c>
      <c r="D2548" s="50" t="s">
        <v>51</v>
      </c>
      <c r="E2548" s="51"/>
      <c r="F2548" s="52"/>
      <c r="G2548" s="52">
        <v>0</v>
      </c>
      <c r="H2548" s="52"/>
      <c r="I2548" s="52"/>
      <c r="J2548" s="52"/>
      <c r="K2548" s="53">
        <f t="shared" si="351"/>
        <v>88.48</v>
      </c>
      <c r="L2548" s="53">
        <f t="shared" si="352"/>
        <v>88.48</v>
      </c>
      <c r="M2548" s="53">
        <f>IF(E2548&gt;0,ROUND(E2548*UCO!$A$29,2),0)</f>
        <v>0</v>
      </c>
      <c r="N2548" s="53">
        <f>IF(I2548&gt;0,ROUND(I2548*Filme!$B$3,2),0)</f>
        <v>0</v>
      </c>
      <c r="O2548" s="53">
        <f t="shared" si="353"/>
        <v>88.48</v>
      </c>
    </row>
    <row r="2549" spans="1:15">
      <c r="A2549" s="48">
        <v>31303200</v>
      </c>
      <c r="B2549" s="48" t="s">
        <v>2566</v>
      </c>
      <c r="C2549" s="49">
        <v>1</v>
      </c>
      <c r="D2549" s="50" t="s">
        <v>486</v>
      </c>
      <c r="E2549" s="51">
        <v>56.77</v>
      </c>
      <c r="F2549" s="52">
        <v>2</v>
      </c>
      <c r="G2549" s="52">
        <v>5</v>
      </c>
      <c r="H2549" s="52"/>
      <c r="I2549" s="52"/>
      <c r="J2549" s="52"/>
      <c r="K2549" s="53">
        <f t="shared" si="351"/>
        <v>1409.1</v>
      </c>
      <c r="L2549" s="53">
        <f t="shared" si="352"/>
        <v>1409.1</v>
      </c>
      <c r="M2549" s="53">
        <f>IF(E2549&gt;0,ROUND(E2549*UCO!$A$29,2),0)</f>
        <v>1070.68</v>
      </c>
      <c r="N2549" s="53">
        <f>IF(I2549&gt;0,ROUND(I2549*Filme!$B$3,2),0)</f>
        <v>0</v>
      </c>
      <c r="O2549" s="53">
        <f t="shared" si="353"/>
        <v>2479.7800000000002</v>
      </c>
    </row>
    <row r="2550" spans="1:15">
      <c r="A2550" s="48">
        <v>31303218</v>
      </c>
      <c r="B2550" s="48" t="s">
        <v>2567</v>
      </c>
      <c r="C2550" s="49">
        <v>1</v>
      </c>
      <c r="D2550" s="50" t="s">
        <v>257</v>
      </c>
      <c r="E2550" s="51">
        <v>60.83</v>
      </c>
      <c r="F2550" s="52">
        <v>2</v>
      </c>
      <c r="G2550" s="52">
        <v>6</v>
      </c>
      <c r="H2550" s="52"/>
      <c r="I2550" s="52"/>
      <c r="J2550" s="52"/>
      <c r="K2550" s="53">
        <f t="shared" si="351"/>
        <v>1635.2</v>
      </c>
      <c r="L2550" s="53">
        <f t="shared" si="352"/>
        <v>1635.2</v>
      </c>
      <c r="M2550" s="53">
        <f>IF(E2550&gt;0,ROUND(E2550*UCO!$A$29,2),0)</f>
        <v>1147.25</v>
      </c>
      <c r="N2550" s="53">
        <f>IF(I2550&gt;0,ROUND(I2550*Filme!$B$3,2),0)</f>
        <v>0</v>
      </c>
      <c r="O2550" s="53">
        <f t="shared" si="353"/>
        <v>2782.45</v>
      </c>
    </row>
    <row r="2551" spans="1:15">
      <c r="A2551" s="48">
        <v>31303226</v>
      </c>
      <c r="B2551" s="48" t="s">
        <v>2568</v>
      </c>
      <c r="C2551" s="49">
        <v>1</v>
      </c>
      <c r="D2551" s="50" t="s">
        <v>997</v>
      </c>
      <c r="E2551" s="51">
        <v>81.099999999999994</v>
      </c>
      <c r="F2551" s="52">
        <v>2</v>
      </c>
      <c r="G2551" s="52">
        <v>7</v>
      </c>
      <c r="H2551" s="52"/>
      <c r="I2551" s="52"/>
      <c r="J2551" s="52"/>
      <c r="K2551" s="53">
        <f t="shared" si="351"/>
        <v>2449.52</v>
      </c>
      <c r="L2551" s="53">
        <f t="shared" si="352"/>
        <v>2449.52</v>
      </c>
      <c r="M2551" s="53">
        <f>IF(E2551&gt;0,ROUND(E2551*UCO!$A$29,2),0)</f>
        <v>1529.55</v>
      </c>
      <c r="N2551" s="53">
        <f>IF(I2551&gt;0,ROUND(I2551*Filme!$B$3,2),0)</f>
        <v>0</v>
      </c>
      <c r="O2551" s="53">
        <f t="shared" si="353"/>
        <v>3979.07</v>
      </c>
    </row>
    <row r="2552" spans="1:15">
      <c r="A2552" s="48">
        <v>31303234</v>
      </c>
      <c r="B2552" s="48" t="s">
        <v>2569</v>
      </c>
      <c r="C2552" s="49">
        <v>1</v>
      </c>
      <c r="D2552" s="50" t="s">
        <v>959</v>
      </c>
      <c r="E2552" s="51">
        <v>60.83</v>
      </c>
      <c r="F2552" s="52">
        <v>2</v>
      </c>
      <c r="G2552" s="52">
        <v>6</v>
      </c>
      <c r="H2552" s="52"/>
      <c r="I2552" s="52"/>
      <c r="J2552" s="52"/>
      <c r="K2552" s="53">
        <f t="shared" si="351"/>
        <v>1859.66</v>
      </c>
      <c r="L2552" s="53">
        <f t="shared" si="352"/>
        <v>1859.66</v>
      </c>
      <c r="M2552" s="53">
        <f>IF(E2552&gt;0,ROUND(E2552*UCO!$A$29,2),0)</f>
        <v>1147.25</v>
      </c>
      <c r="N2552" s="53">
        <f>IF(I2552&gt;0,ROUND(I2552*Filme!$B$3,2),0)</f>
        <v>0</v>
      </c>
      <c r="O2552" s="53">
        <f t="shared" si="353"/>
        <v>3006.91</v>
      </c>
    </row>
    <row r="2553" spans="1:15">
      <c r="A2553" s="48">
        <v>31303242</v>
      </c>
      <c r="B2553" s="48" t="s">
        <v>2570</v>
      </c>
      <c r="C2553" s="49">
        <v>1</v>
      </c>
      <c r="D2553" s="50" t="s">
        <v>486</v>
      </c>
      <c r="E2553" s="51">
        <v>56.77</v>
      </c>
      <c r="F2553" s="52">
        <v>2</v>
      </c>
      <c r="G2553" s="52">
        <v>5</v>
      </c>
      <c r="H2553" s="52"/>
      <c r="I2553" s="52"/>
      <c r="J2553" s="52"/>
      <c r="K2553" s="53">
        <f t="shared" si="351"/>
        <v>1409.1</v>
      </c>
      <c r="L2553" s="53">
        <f t="shared" si="352"/>
        <v>1409.1</v>
      </c>
      <c r="M2553" s="53">
        <f>IF(E2553&gt;0,ROUND(E2553*UCO!$A$29,2),0)</f>
        <v>1070.68</v>
      </c>
      <c r="N2553" s="53">
        <f>IF(I2553&gt;0,ROUND(I2553*Filme!$B$3,2),0)</f>
        <v>0</v>
      </c>
      <c r="O2553" s="53">
        <f t="shared" si="353"/>
        <v>2479.7800000000002</v>
      </c>
    </row>
    <row r="2554" spans="1:15">
      <c r="A2554" s="48">
        <v>31303250</v>
      </c>
      <c r="B2554" s="48" t="s">
        <v>2571</v>
      </c>
      <c r="C2554" s="49">
        <v>1</v>
      </c>
      <c r="D2554" s="50" t="s">
        <v>486</v>
      </c>
      <c r="E2554" s="51">
        <v>56.77</v>
      </c>
      <c r="F2554" s="52">
        <v>1</v>
      </c>
      <c r="G2554" s="52">
        <v>5</v>
      </c>
      <c r="H2554" s="52"/>
      <c r="I2554" s="52"/>
      <c r="J2554" s="52"/>
      <c r="K2554" s="53">
        <f t="shared" si="351"/>
        <v>1409.1</v>
      </c>
      <c r="L2554" s="53">
        <f t="shared" si="352"/>
        <v>1409.1</v>
      </c>
      <c r="M2554" s="53">
        <f>IF(E2554&gt;0,ROUND(E2554*UCO!$A$29,2),0)</f>
        <v>1070.68</v>
      </c>
      <c r="N2554" s="53">
        <f>IF(I2554&gt;0,ROUND(I2554*Filme!$B$3,2),0)</f>
        <v>0</v>
      </c>
      <c r="O2554" s="53">
        <f t="shared" si="353"/>
        <v>2479.7800000000002</v>
      </c>
    </row>
    <row r="2555" spans="1:15">
      <c r="A2555" s="48">
        <v>31303269</v>
      </c>
      <c r="B2555" s="48" t="s">
        <v>2572</v>
      </c>
      <c r="C2555" s="49">
        <v>1</v>
      </c>
      <c r="D2555" s="50" t="s">
        <v>93</v>
      </c>
      <c r="E2555" s="51"/>
      <c r="F2555" s="52"/>
      <c r="G2555" s="52"/>
      <c r="H2555" s="52"/>
      <c r="I2555" s="52"/>
      <c r="J2555" s="52"/>
      <c r="K2555" s="53">
        <f t="shared" si="351"/>
        <v>250.68</v>
      </c>
      <c r="L2555" s="53">
        <f t="shared" si="352"/>
        <v>250.68</v>
      </c>
      <c r="M2555" s="53">
        <f>IF(E2555&gt;0,ROUND(E2555*UCO!$A$29,2),0)</f>
        <v>0</v>
      </c>
      <c r="N2555" s="53">
        <f>IF(I2555&gt;0,ROUND(I2555*Filme!$B$3,2),0)</f>
        <v>0</v>
      </c>
      <c r="O2555" s="53">
        <f t="shared" si="353"/>
        <v>250.68</v>
      </c>
    </row>
    <row r="2556" spans="1:15">
      <c r="A2556" s="48">
        <v>31303293</v>
      </c>
      <c r="B2556" s="48" t="s">
        <v>2573</v>
      </c>
      <c r="C2556" s="49">
        <v>1</v>
      </c>
      <c r="D2556" s="50" t="s">
        <v>93</v>
      </c>
      <c r="E2556" s="51"/>
      <c r="F2556" s="52"/>
      <c r="G2556" s="52"/>
      <c r="H2556" s="52"/>
      <c r="I2556" s="52"/>
      <c r="J2556" s="52"/>
      <c r="K2556" s="53">
        <f t="shared" si="351"/>
        <v>250.68</v>
      </c>
      <c r="L2556" s="53">
        <f t="shared" si="352"/>
        <v>250.68</v>
      </c>
      <c r="M2556" s="53">
        <f>IF(E2556&gt;0,ROUND(E2556*UCO!$A$29,2),0)</f>
        <v>0</v>
      </c>
      <c r="N2556" s="53">
        <f>IF(I2556&gt;0,ROUND(I2556*Filme!$B$3,2),0)</f>
        <v>0</v>
      </c>
      <c r="O2556" s="53">
        <f t="shared" si="353"/>
        <v>250.68</v>
      </c>
    </row>
    <row r="2557" spans="1:15">
      <c r="A2557" s="48">
        <v>31303315</v>
      </c>
      <c r="B2557" s="48" t="s">
        <v>2574</v>
      </c>
      <c r="C2557" s="49">
        <v>1</v>
      </c>
      <c r="D2557" s="50" t="s">
        <v>93</v>
      </c>
      <c r="E2557" s="51"/>
      <c r="F2557" s="52"/>
      <c r="G2557" s="52">
        <v>0</v>
      </c>
      <c r="H2557" s="52"/>
      <c r="I2557" s="52"/>
      <c r="J2557" s="52"/>
      <c r="K2557" s="53">
        <f t="shared" si="351"/>
        <v>250.68</v>
      </c>
      <c r="L2557" s="53">
        <f t="shared" si="352"/>
        <v>250.68</v>
      </c>
      <c r="M2557" s="53">
        <f>IF(E2557&gt;0,ROUND(E2557*UCO!$A$29,2),0)</f>
        <v>0</v>
      </c>
      <c r="N2557" s="53">
        <f>IF(I2557&gt;0,ROUND(I2557*Filme!$B$3,2),0)</f>
        <v>0</v>
      </c>
      <c r="O2557" s="53">
        <f t="shared" si="353"/>
        <v>250.68</v>
      </c>
    </row>
    <row r="2558" spans="1:15">
      <c r="A2558" s="48">
        <v>31303323</v>
      </c>
      <c r="B2558" s="48" t="s">
        <v>2575</v>
      </c>
      <c r="C2558" s="49">
        <v>1</v>
      </c>
      <c r="D2558" s="50" t="s">
        <v>331</v>
      </c>
      <c r="E2558" s="51"/>
      <c r="F2558" s="52">
        <v>2</v>
      </c>
      <c r="G2558" s="52">
        <v>4</v>
      </c>
      <c r="H2558" s="52"/>
      <c r="I2558" s="52"/>
      <c r="J2558" s="52"/>
      <c r="K2558" s="53">
        <f t="shared" si="351"/>
        <v>1091.25</v>
      </c>
      <c r="L2558" s="53">
        <f t="shared" si="352"/>
        <v>1091.25</v>
      </c>
      <c r="M2558" s="53">
        <f>IF(E2558&gt;0,ROUND(E2558*UCO!$A$29,2),0)</f>
        <v>0</v>
      </c>
      <c r="N2558" s="53">
        <f>IF(I2558&gt;0,ROUND(I2558*Filme!$B$3,2),0)</f>
        <v>0</v>
      </c>
      <c r="O2558" s="53">
        <f t="shared" si="353"/>
        <v>1091.25</v>
      </c>
    </row>
    <row r="2559" spans="1:15" ht="28.5" customHeight="1">
      <c r="A2559" s="131" t="s">
        <v>2576</v>
      </c>
      <c r="B2559" s="132"/>
      <c r="C2559" s="132"/>
      <c r="D2559" s="132"/>
      <c r="E2559" s="132"/>
      <c r="F2559" s="132"/>
      <c r="G2559" s="132"/>
      <c r="H2559" s="132"/>
      <c r="I2559" s="132"/>
      <c r="J2559" s="132"/>
      <c r="K2559" s="132"/>
      <c r="L2559" s="132"/>
      <c r="M2559" s="132"/>
      <c r="N2559" s="132"/>
      <c r="O2559" s="132"/>
    </row>
    <row r="2560" spans="1:15">
      <c r="A2560" s="48">
        <v>31304010</v>
      </c>
      <c r="B2560" s="48" t="s">
        <v>2577</v>
      </c>
      <c r="C2560" s="49">
        <v>1</v>
      </c>
      <c r="D2560" s="50" t="s">
        <v>382</v>
      </c>
      <c r="E2560" s="51"/>
      <c r="F2560" s="52">
        <v>1</v>
      </c>
      <c r="G2560" s="52">
        <v>3</v>
      </c>
      <c r="H2560" s="52"/>
      <c r="I2560" s="52"/>
      <c r="J2560" s="52"/>
      <c r="K2560" s="53">
        <f t="shared" ref="K2560:K2568" si="354">VLOOKUP(D2560,Porte2026Geral,24,FALSE)</f>
        <v>766.81</v>
      </c>
      <c r="L2560" s="53">
        <f t="shared" ref="L2560:L2568" si="355">ROUND(C2560*K2560,2)</f>
        <v>766.81</v>
      </c>
      <c r="M2560" s="53">
        <f>IF(E2560&gt;0,ROUND(E2560*UCO!$A$14,2),0)</f>
        <v>0</v>
      </c>
      <c r="N2560" s="53">
        <f>IF(I2560&gt;0,ROUND(I2560*Filme!$B$3,2),0)</f>
        <v>0</v>
      </c>
      <c r="O2560" s="53">
        <f t="shared" ref="O2560:O2568" si="356">ROUND(L2560+M2560+N2560,2)</f>
        <v>766.81</v>
      </c>
    </row>
    <row r="2561" spans="1:15">
      <c r="A2561" s="48">
        <v>31304028</v>
      </c>
      <c r="B2561" s="48" t="s">
        <v>2578</v>
      </c>
      <c r="C2561" s="49">
        <v>1</v>
      </c>
      <c r="D2561" s="50" t="s">
        <v>339</v>
      </c>
      <c r="E2561" s="51"/>
      <c r="F2561" s="52">
        <v>1</v>
      </c>
      <c r="G2561" s="52">
        <v>5</v>
      </c>
      <c r="H2561" s="52"/>
      <c r="I2561" s="52"/>
      <c r="J2561" s="52"/>
      <c r="K2561" s="53">
        <f t="shared" si="354"/>
        <v>909.36</v>
      </c>
      <c r="L2561" s="53">
        <f t="shared" si="355"/>
        <v>909.36</v>
      </c>
      <c r="M2561" s="53">
        <f>IF(E2561&gt;0,ROUND(E2561*UCO!$A$14,2),0)</f>
        <v>0</v>
      </c>
      <c r="N2561" s="53">
        <f>IF(I2561&gt;0,ROUND(I2561*Filme!$B$3,2),0)</f>
        <v>0</v>
      </c>
      <c r="O2561" s="53">
        <f t="shared" si="356"/>
        <v>909.36</v>
      </c>
    </row>
    <row r="2562" spans="1:15">
      <c r="A2562" s="48">
        <v>31304036</v>
      </c>
      <c r="B2562" s="48" t="s">
        <v>2579</v>
      </c>
      <c r="C2562" s="49">
        <v>1</v>
      </c>
      <c r="D2562" s="50" t="s">
        <v>339</v>
      </c>
      <c r="E2562" s="51"/>
      <c r="F2562" s="52">
        <v>1</v>
      </c>
      <c r="G2562" s="52">
        <v>4</v>
      </c>
      <c r="H2562" s="52"/>
      <c r="I2562" s="52"/>
      <c r="J2562" s="52"/>
      <c r="K2562" s="53">
        <f t="shared" si="354"/>
        <v>909.36</v>
      </c>
      <c r="L2562" s="53">
        <f t="shared" si="355"/>
        <v>909.36</v>
      </c>
      <c r="M2562" s="53">
        <f>IF(E2562&gt;0,ROUND(E2562*UCO!$A$14,2),0)</f>
        <v>0</v>
      </c>
      <c r="N2562" s="53">
        <f>IF(I2562&gt;0,ROUND(I2562*Filme!$B$3,2),0)</f>
        <v>0</v>
      </c>
      <c r="O2562" s="53">
        <f t="shared" si="356"/>
        <v>909.36</v>
      </c>
    </row>
    <row r="2563" spans="1:15">
      <c r="A2563" s="48">
        <v>31304044</v>
      </c>
      <c r="B2563" s="48" t="s">
        <v>2580</v>
      </c>
      <c r="C2563" s="49">
        <v>1</v>
      </c>
      <c r="D2563" s="50" t="s">
        <v>291</v>
      </c>
      <c r="E2563" s="51"/>
      <c r="F2563" s="52">
        <v>1</v>
      </c>
      <c r="G2563" s="52">
        <v>3</v>
      </c>
      <c r="H2563" s="52"/>
      <c r="I2563" s="52"/>
      <c r="J2563" s="52"/>
      <c r="K2563" s="53">
        <f t="shared" si="354"/>
        <v>709.46</v>
      </c>
      <c r="L2563" s="53">
        <f t="shared" si="355"/>
        <v>709.46</v>
      </c>
      <c r="M2563" s="53">
        <f>IF(E2563&gt;0,ROUND(E2563*UCO!$A$14,2),0)</f>
        <v>0</v>
      </c>
      <c r="N2563" s="53">
        <f>IF(I2563&gt;0,ROUND(I2563*Filme!$B$3,2),0)</f>
        <v>0</v>
      </c>
      <c r="O2563" s="53">
        <f t="shared" si="356"/>
        <v>709.46</v>
      </c>
    </row>
    <row r="2564" spans="1:15">
      <c r="A2564" s="48">
        <v>31304052</v>
      </c>
      <c r="B2564" s="48" t="s">
        <v>2581</v>
      </c>
      <c r="C2564" s="49">
        <v>1</v>
      </c>
      <c r="D2564" s="50" t="s">
        <v>382</v>
      </c>
      <c r="E2564" s="51">
        <v>24.33</v>
      </c>
      <c r="F2564" s="52">
        <v>1</v>
      </c>
      <c r="G2564" s="52">
        <v>5</v>
      </c>
      <c r="H2564" s="52"/>
      <c r="I2564" s="52"/>
      <c r="J2564" s="52"/>
      <c r="K2564" s="53">
        <f t="shared" si="354"/>
        <v>766.81</v>
      </c>
      <c r="L2564" s="53">
        <f t="shared" si="355"/>
        <v>766.81</v>
      </c>
      <c r="M2564" s="53">
        <f>IF(E2564&gt;0,ROUND(E2564*UCO!$A$29,2),0)</f>
        <v>458.86</v>
      </c>
      <c r="N2564" s="53">
        <f>IF(I2564&gt;0,ROUND(I2564*Filme!$B$3,2),0)</f>
        <v>0</v>
      </c>
      <c r="O2564" s="53">
        <f t="shared" si="356"/>
        <v>1225.67</v>
      </c>
    </row>
    <row r="2565" spans="1:15">
      <c r="A2565" s="48">
        <v>31304060</v>
      </c>
      <c r="B2565" s="48" t="s">
        <v>2582</v>
      </c>
      <c r="C2565" s="49">
        <v>1</v>
      </c>
      <c r="D2565" s="50" t="s">
        <v>446</v>
      </c>
      <c r="E2565" s="51">
        <v>52.72</v>
      </c>
      <c r="F2565" s="52">
        <v>1</v>
      </c>
      <c r="G2565" s="52">
        <v>6</v>
      </c>
      <c r="H2565" s="52"/>
      <c r="I2565" s="52"/>
      <c r="J2565" s="52"/>
      <c r="K2565" s="53">
        <f t="shared" si="354"/>
        <v>1171.51</v>
      </c>
      <c r="L2565" s="53">
        <f t="shared" si="355"/>
        <v>1171.51</v>
      </c>
      <c r="M2565" s="53">
        <f>IF(E2565&gt;0,ROUND(E2565*UCO!$A$29,2),0)</f>
        <v>994.3</v>
      </c>
      <c r="N2565" s="53">
        <f>IF(I2565&gt;0,ROUND(I2565*Filme!$B$3,2),0)</f>
        <v>0</v>
      </c>
      <c r="O2565" s="53">
        <f t="shared" si="356"/>
        <v>2165.81</v>
      </c>
    </row>
    <row r="2566" spans="1:15">
      <c r="A2566" s="48">
        <v>31304079</v>
      </c>
      <c r="B2566" s="48" t="s">
        <v>2583</v>
      </c>
      <c r="C2566" s="49">
        <v>1</v>
      </c>
      <c r="D2566" s="50" t="s">
        <v>486</v>
      </c>
      <c r="E2566" s="51">
        <v>56.77</v>
      </c>
      <c r="F2566" s="52">
        <v>1</v>
      </c>
      <c r="G2566" s="52">
        <v>5</v>
      </c>
      <c r="H2566" s="52"/>
      <c r="I2566" s="52"/>
      <c r="J2566" s="52"/>
      <c r="K2566" s="53">
        <f t="shared" si="354"/>
        <v>1409.1</v>
      </c>
      <c r="L2566" s="53">
        <f t="shared" si="355"/>
        <v>1409.1</v>
      </c>
      <c r="M2566" s="53">
        <f>IF(E2566&gt;0,ROUND(E2566*UCO!$A$29,2),0)</f>
        <v>1070.68</v>
      </c>
      <c r="N2566" s="53">
        <f>IF(I2566&gt;0,ROUND(I2566*Filme!$B$3,2),0)</f>
        <v>0</v>
      </c>
      <c r="O2566" s="53">
        <f t="shared" si="356"/>
        <v>2479.7800000000002</v>
      </c>
    </row>
    <row r="2567" spans="1:15">
      <c r="A2567" s="48">
        <v>31304087</v>
      </c>
      <c r="B2567" s="48" t="s">
        <v>2584</v>
      </c>
      <c r="C2567" s="49">
        <v>1</v>
      </c>
      <c r="D2567" s="50" t="s">
        <v>339</v>
      </c>
      <c r="E2567" s="51">
        <v>44.61</v>
      </c>
      <c r="F2567" s="52">
        <v>1</v>
      </c>
      <c r="G2567" s="52">
        <v>5</v>
      </c>
      <c r="H2567" s="52"/>
      <c r="I2567" s="52"/>
      <c r="J2567" s="52"/>
      <c r="K2567" s="53">
        <f t="shared" si="354"/>
        <v>909.36</v>
      </c>
      <c r="L2567" s="53">
        <f t="shared" si="355"/>
        <v>909.36</v>
      </c>
      <c r="M2567" s="53">
        <f>IF(E2567&gt;0,ROUND(E2567*UCO!$A$29,2),0)</f>
        <v>841.34</v>
      </c>
      <c r="N2567" s="53">
        <f>IF(I2567&gt;0,ROUND(I2567*Filme!$B$3,2),0)</f>
        <v>0</v>
      </c>
      <c r="O2567" s="53">
        <f t="shared" si="356"/>
        <v>1750.7</v>
      </c>
    </row>
    <row r="2568" spans="1:15">
      <c r="A2568" s="48">
        <v>31304095</v>
      </c>
      <c r="B2568" s="48" t="s">
        <v>2585</v>
      </c>
      <c r="C2568" s="49">
        <v>1</v>
      </c>
      <c r="D2568" s="50" t="s">
        <v>333</v>
      </c>
      <c r="E2568" s="51"/>
      <c r="F2568" s="52"/>
      <c r="G2568" s="52"/>
      <c r="H2568" s="52"/>
      <c r="I2568" s="52"/>
      <c r="J2568" s="52"/>
      <c r="K2568" s="53">
        <f t="shared" si="354"/>
        <v>417.82</v>
      </c>
      <c r="L2568" s="53">
        <f t="shared" si="355"/>
        <v>417.82</v>
      </c>
      <c r="M2568" s="53">
        <f>IF(E2568&gt;0,ROUND(E2568*UCO!$A$14,2),0)</f>
        <v>0</v>
      </c>
      <c r="N2568" s="53">
        <f>IF(I2568&gt;0,ROUND(I2568*Filme!$B$3,2),0)</f>
        <v>0</v>
      </c>
      <c r="O2568" s="53">
        <f t="shared" si="356"/>
        <v>417.82</v>
      </c>
    </row>
    <row r="2569" spans="1:15" ht="26.25" customHeight="1">
      <c r="A2569" s="129" t="s">
        <v>2586</v>
      </c>
      <c r="B2569" s="130"/>
      <c r="C2569" s="130"/>
      <c r="D2569" s="130"/>
      <c r="E2569" s="130"/>
      <c r="F2569" s="130"/>
      <c r="G2569" s="130"/>
      <c r="H2569" s="130"/>
      <c r="I2569" s="130"/>
      <c r="J2569" s="130"/>
      <c r="K2569" s="130"/>
      <c r="L2569" s="130"/>
      <c r="M2569" s="130"/>
      <c r="N2569" s="130"/>
      <c r="O2569" s="130"/>
    </row>
    <row r="2570" spans="1:15" ht="31.5" customHeight="1">
      <c r="A2570" s="129" t="s">
        <v>2587</v>
      </c>
      <c r="B2570" s="130"/>
      <c r="C2570" s="130"/>
      <c r="D2570" s="130"/>
      <c r="E2570" s="130"/>
      <c r="F2570" s="130"/>
      <c r="G2570" s="130"/>
      <c r="H2570" s="130"/>
      <c r="I2570" s="130"/>
      <c r="J2570" s="130"/>
      <c r="K2570" s="130"/>
      <c r="L2570" s="130"/>
      <c r="M2570" s="130"/>
      <c r="N2570" s="130"/>
      <c r="O2570" s="130"/>
    </row>
    <row r="2571" spans="1:15" ht="23.25" customHeight="1">
      <c r="A2571" s="131" t="s">
        <v>2588</v>
      </c>
      <c r="B2571" s="132"/>
      <c r="C2571" s="132"/>
      <c r="D2571" s="132"/>
      <c r="E2571" s="132"/>
      <c r="F2571" s="132"/>
      <c r="G2571" s="132"/>
      <c r="H2571" s="132"/>
      <c r="I2571" s="132"/>
      <c r="J2571" s="132"/>
      <c r="K2571" s="132"/>
      <c r="L2571" s="132"/>
      <c r="M2571" s="132"/>
      <c r="N2571" s="132"/>
      <c r="O2571" s="132"/>
    </row>
    <row r="2572" spans="1:15">
      <c r="A2572" s="48">
        <v>31305016</v>
      </c>
      <c r="B2572" s="48" t="s">
        <v>2589</v>
      </c>
      <c r="C2572" s="49">
        <v>1</v>
      </c>
      <c r="D2572" s="50" t="s">
        <v>291</v>
      </c>
      <c r="E2572" s="51"/>
      <c r="F2572" s="52">
        <v>1</v>
      </c>
      <c r="G2572" s="52">
        <v>3</v>
      </c>
      <c r="H2572" s="52"/>
      <c r="I2572" s="52"/>
      <c r="J2572" s="52"/>
      <c r="K2572" s="53">
        <f>VLOOKUP(D2572,Porte2026Geral,24,FALSE)</f>
        <v>709.46</v>
      </c>
      <c r="L2572" s="53">
        <f>ROUND(C2572*K2572,2)</f>
        <v>709.46</v>
      </c>
      <c r="M2572" s="53">
        <f>IF(E2572&gt;0,ROUND(E2572*UCO!$A$14,2),0)</f>
        <v>0</v>
      </c>
      <c r="N2572" s="53">
        <f>IF(I2572&gt;0,ROUND(I2572*Filme!$B$3,2),0)</f>
        <v>0</v>
      </c>
      <c r="O2572" s="53">
        <f>ROUND(L2572+M2572+N2572,2)</f>
        <v>709.46</v>
      </c>
    </row>
    <row r="2573" spans="1:15">
      <c r="A2573" s="48">
        <v>31305024</v>
      </c>
      <c r="B2573" s="48" t="s">
        <v>2590</v>
      </c>
      <c r="C2573" s="49">
        <v>1</v>
      </c>
      <c r="D2573" s="50" t="s">
        <v>259</v>
      </c>
      <c r="E2573" s="51"/>
      <c r="F2573" s="52">
        <v>1</v>
      </c>
      <c r="G2573" s="52">
        <v>5</v>
      </c>
      <c r="H2573" s="52"/>
      <c r="I2573" s="52"/>
      <c r="J2573" s="52"/>
      <c r="K2573" s="53">
        <f>VLOOKUP(D2573,Porte2026Geral,24,FALSE)</f>
        <v>852.02</v>
      </c>
      <c r="L2573" s="53">
        <f>ROUND(C2573*K2573,2)</f>
        <v>852.02</v>
      </c>
      <c r="M2573" s="53">
        <f>IF(E2573&gt;0,ROUND(E2573*UCO!$A$14,2),0)</f>
        <v>0</v>
      </c>
      <c r="N2573" s="53">
        <f>IF(I2573&gt;0,ROUND(I2573*Filme!$B$3,2),0)</f>
        <v>0</v>
      </c>
      <c r="O2573" s="53">
        <f>ROUND(L2573+M2573+N2573,2)</f>
        <v>852.02</v>
      </c>
    </row>
    <row r="2574" spans="1:15">
      <c r="A2574" s="48">
        <v>31305032</v>
      </c>
      <c r="B2574" s="48" t="s">
        <v>2591</v>
      </c>
      <c r="C2574" s="49">
        <v>1</v>
      </c>
      <c r="D2574" s="50" t="s">
        <v>339</v>
      </c>
      <c r="E2574" s="51">
        <v>44.61</v>
      </c>
      <c r="F2574" s="52">
        <v>1</v>
      </c>
      <c r="G2574" s="52">
        <v>5</v>
      </c>
      <c r="H2574" s="52"/>
      <c r="I2574" s="52"/>
      <c r="J2574" s="52"/>
      <c r="K2574" s="53">
        <f>VLOOKUP(D2574,Porte2026Geral,24,FALSE)</f>
        <v>909.36</v>
      </c>
      <c r="L2574" s="53">
        <f>ROUND(C2574*K2574,2)</f>
        <v>909.36</v>
      </c>
      <c r="M2574" s="53">
        <f>IF(E2574&gt;0,ROUND(E2574*UCO!$A$29,2),0)</f>
        <v>841.34</v>
      </c>
      <c r="N2574" s="53">
        <f>IF(I2574&gt;0,ROUND(I2574*Filme!$B$3,2),0)</f>
        <v>0</v>
      </c>
      <c r="O2574" s="53">
        <f>ROUND(L2574+M2574+N2574,2)</f>
        <v>1750.7</v>
      </c>
    </row>
    <row r="2575" spans="1:15" ht="26.25" customHeight="1">
      <c r="A2575" s="131" t="s">
        <v>2592</v>
      </c>
      <c r="B2575" s="132"/>
      <c r="C2575" s="132"/>
      <c r="D2575" s="132"/>
      <c r="E2575" s="132"/>
      <c r="F2575" s="132"/>
      <c r="G2575" s="132"/>
      <c r="H2575" s="132"/>
      <c r="I2575" s="132"/>
      <c r="J2575" s="132"/>
      <c r="K2575" s="132"/>
      <c r="L2575" s="132"/>
      <c r="M2575" s="132"/>
      <c r="N2575" s="132"/>
      <c r="O2575" s="132"/>
    </row>
    <row r="2576" spans="1:15">
      <c r="A2576" s="48">
        <v>31306012</v>
      </c>
      <c r="B2576" s="48" t="s">
        <v>2593</v>
      </c>
      <c r="C2576" s="49">
        <v>1</v>
      </c>
      <c r="D2576" s="50" t="s">
        <v>331</v>
      </c>
      <c r="E2576" s="51"/>
      <c r="F2576" s="52">
        <v>2</v>
      </c>
      <c r="G2576" s="52">
        <v>4</v>
      </c>
      <c r="H2576" s="52"/>
      <c r="I2576" s="52"/>
      <c r="J2576" s="52"/>
      <c r="K2576" s="53">
        <f t="shared" ref="K2576:K2583" si="357">VLOOKUP(D2576,Porte2026Geral,24,FALSE)</f>
        <v>1091.25</v>
      </c>
      <c r="L2576" s="53">
        <f t="shared" ref="L2576:L2583" si="358">ROUND(C2576*K2576,2)</f>
        <v>1091.25</v>
      </c>
      <c r="M2576" s="53">
        <f>IF(E2576&gt;0,ROUND(E2576*UCO!$A$14,2),0)</f>
        <v>0</v>
      </c>
      <c r="N2576" s="53">
        <f>IF(I2576&gt;0,ROUND(I2576*Filme!$B$3,2),0)</f>
        <v>0</v>
      </c>
      <c r="O2576" s="53">
        <f t="shared" ref="O2576:O2583" si="359">ROUND(L2576+M2576+N2576,2)</f>
        <v>1091.25</v>
      </c>
    </row>
    <row r="2577" spans="1:15">
      <c r="A2577" s="48">
        <v>31306020</v>
      </c>
      <c r="B2577" s="48" t="s">
        <v>2594</v>
      </c>
      <c r="C2577" s="49">
        <v>1</v>
      </c>
      <c r="D2577" s="50" t="s">
        <v>331</v>
      </c>
      <c r="E2577" s="51"/>
      <c r="F2577" s="52">
        <v>2</v>
      </c>
      <c r="G2577" s="52">
        <v>4</v>
      </c>
      <c r="H2577" s="52"/>
      <c r="I2577" s="52"/>
      <c r="J2577" s="52"/>
      <c r="K2577" s="53">
        <f t="shared" si="357"/>
        <v>1091.25</v>
      </c>
      <c r="L2577" s="53">
        <f t="shared" si="358"/>
        <v>1091.25</v>
      </c>
      <c r="M2577" s="53">
        <f>IF(E2577&gt;0,ROUND(E2577*UCO!$A$14,2),0)</f>
        <v>0</v>
      </c>
      <c r="N2577" s="53">
        <f>IF(I2577&gt;0,ROUND(I2577*Filme!$B$3,2),0)</f>
        <v>0</v>
      </c>
      <c r="O2577" s="53">
        <f t="shared" si="359"/>
        <v>1091.25</v>
      </c>
    </row>
    <row r="2578" spans="1:15">
      <c r="A2578" s="48">
        <v>31306039</v>
      </c>
      <c r="B2578" s="48" t="s">
        <v>2595</v>
      </c>
      <c r="C2578" s="49">
        <v>1</v>
      </c>
      <c r="D2578" s="50" t="s">
        <v>433</v>
      </c>
      <c r="E2578" s="51"/>
      <c r="F2578" s="52">
        <v>2</v>
      </c>
      <c r="G2578" s="52">
        <v>3</v>
      </c>
      <c r="H2578" s="52"/>
      <c r="I2578" s="52"/>
      <c r="J2578" s="52"/>
      <c r="K2578" s="53">
        <f t="shared" si="357"/>
        <v>1269.81</v>
      </c>
      <c r="L2578" s="53">
        <f t="shared" si="358"/>
        <v>1269.81</v>
      </c>
      <c r="M2578" s="53">
        <f>IF(E2578&gt;0,ROUND(E2578*UCO!$A$14,2),0)</f>
        <v>0</v>
      </c>
      <c r="N2578" s="53">
        <f>IF(I2578&gt;0,ROUND(I2578*Filme!$B$3,2),0)</f>
        <v>0</v>
      </c>
      <c r="O2578" s="53">
        <f t="shared" si="359"/>
        <v>1269.81</v>
      </c>
    </row>
    <row r="2579" spans="1:15">
      <c r="A2579" s="48">
        <v>31306047</v>
      </c>
      <c r="B2579" s="48" t="s">
        <v>2596</v>
      </c>
      <c r="C2579" s="49">
        <v>1</v>
      </c>
      <c r="D2579" s="50" t="s">
        <v>74</v>
      </c>
      <c r="E2579" s="51"/>
      <c r="F2579" s="52">
        <v>1</v>
      </c>
      <c r="G2579" s="52">
        <v>1</v>
      </c>
      <c r="H2579" s="52"/>
      <c r="I2579" s="52"/>
      <c r="J2579" s="52"/>
      <c r="K2579" s="53">
        <f t="shared" si="357"/>
        <v>360.46</v>
      </c>
      <c r="L2579" s="53">
        <f t="shared" si="358"/>
        <v>360.46</v>
      </c>
      <c r="M2579" s="53">
        <f>IF(E2579&gt;0,ROUND(E2579*UCO!$A$14,2),0)</f>
        <v>0</v>
      </c>
      <c r="N2579" s="53">
        <f>IF(I2579&gt;0,ROUND(I2579*Filme!$B$3,2),0)</f>
        <v>0</v>
      </c>
      <c r="O2579" s="53">
        <f t="shared" si="359"/>
        <v>360.46</v>
      </c>
    </row>
    <row r="2580" spans="1:15">
      <c r="A2580" s="48">
        <v>31306055</v>
      </c>
      <c r="B2580" s="48" t="s">
        <v>2597</v>
      </c>
      <c r="C2580" s="49">
        <v>1</v>
      </c>
      <c r="D2580" s="50" t="s">
        <v>335</v>
      </c>
      <c r="E2580" s="51"/>
      <c r="F2580" s="52">
        <v>1</v>
      </c>
      <c r="G2580" s="52">
        <v>6</v>
      </c>
      <c r="H2580" s="52"/>
      <c r="I2580" s="52"/>
      <c r="J2580" s="52"/>
      <c r="K2580" s="53">
        <f t="shared" si="357"/>
        <v>991.29</v>
      </c>
      <c r="L2580" s="53">
        <f t="shared" si="358"/>
        <v>991.29</v>
      </c>
      <c r="M2580" s="53">
        <f>IF(E2580&gt;0,ROUND(E2580*UCO!$A$14,2),0)</f>
        <v>0</v>
      </c>
      <c r="N2580" s="53">
        <f>IF(I2580&gt;0,ROUND(I2580*Filme!$B$3,2),0)</f>
        <v>0</v>
      </c>
      <c r="O2580" s="53">
        <f t="shared" si="359"/>
        <v>991.29</v>
      </c>
    </row>
    <row r="2581" spans="1:15">
      <c r="A2581" s="48">
        <v>31306063</v>
      </c>
      <c r="B2581" s="48" t="s">
        <v>2598</v>
      </c>
      <c r="C2581" s="49">
        <v>1</v>
      </c>
      <c r="D2581" s="50" t="s">
        <v>331</v>
      </c>
      <c r="E2581" s="51"/>
      <c r="F2581" s="52">
        <v>2</v>
      </c>
      <c r="G2581" s="52">
        <v>5</v>
      </c>
      <c r="H2581" s="52"/>
      <c r="I2581" s="52"/>
      <c r="J2581" s="52"/>
      <c r="K2581" s="53">
        <f t="shared" si="357"/>
        <v>1091.25</v>
      </c>
      <c r="L2581" s="53">
        <f t="shared" si="358"/>
        <v>1091.25</v>
      </c>
      <c r="M2581" s="53">
        <f>IF(E2581&gt;0,ROUND(E2581*UCO!$A$14,2),0)</f>
        <v>0</v>
      </c>
      <c r="N2581" s="53">
        <f>IF(I2581&gt;0,ROUND(I2581*Filme!$B$3,2),0)</f>
        <v>0</v>
      </c>
      <c r="O2581" s="53">
        <f t="shared" si="359"/>
        <v>1091.25</v>
      </c>
    </row>
    <row r="2582" spans="1:15">
      <c r="A2582" s="48">
        <v>31306071</v>
      </c>
      <c r="B2582" s="48" t="s">
        <v>2599</v>
      </c>
      <c r="C2582" s="49">
        <v>1</v>
      </c>
      <c r="D2582" s="50" t="s">
        <v>259</v>
      </c>
      <c r="E2582" s="51"/>
      <c r="F2582" s="52">
        <v>2</v>
      </c>
      <c r="G2582" s="52">
        <v>4</v>
      </c>
      <c r="H2582" s="52"/>
      <c r="I2582" s="52"/>
      <c r="J2582" s="52"/>
      <c r="K2582" s="53">
        <f t="shared" si="357"/>
        <v>852.02</v>
      </c>
      <c r="L2582" s="53">
        <f t="shared" si="358"/>
        <v>852.02</v>
      </c>
      <c r="M2582" s="53">
        <f>IF(E2582&gt;0,ROUND(E2582*UCO!$A$14,2),0)</f>
        <v>0</v>
      </c>
      <c r="N2582" s="53">
        <f>IF(I2582&gt;0,ROUND(I2582*Filme!$B$3,2),0)</f>
        <v>0</v>
      </c>
      <c r="O2582" s="53">
        <f t="shared" si="359"/>
        <v>852.02</v>
      </c>
    </row>
    <row r="2583" spans="1:15">
      <c r="A2583" s="48">
        <v>31306080</v>
      </c>
      <c r="B2583" s="48" t="s">
        <v>2600</v>
      </c>
      <c r="C2583" s="49">
        <v>1</v>
      </c>
      <c r="D2583" s="50" t="s">
        <v>335</v>
      </c>
      <c r="E2583" s="51"/>
      <c r="F2583" s="52">
        <v>2</v>
      </c>
      <c r="G2583" s="52">
        <v>3</v>
      </c>
      <c r="H2583" s="52"/>
      <c r="I2583" s="52"/>
      <c r="J2583" s="52"/>
      <c r="K2583" s="53">
        <f t="shared" si="357"/>
        <v>991.29</v>
      </c>
      <c r="L2583" s="53">
        <f t="shared" si="358"/>
        <v>991.29</v>
      </c>
      <c r="M2583" s="53">
        <f>IF(E2583&gt;0,ROUND(E2583*UCO!$A$14,2),0)</f>
        <v>0</v>
      </c>
      <c r="N2583" s="53">
        <f>IF(I2583&gt;0,ROUND(I2583*Filme!$B$3,2),0)</f>
        <v>0</v>
      </c>
      <c r="O2583" s="53">
        <f t="shared" si="359"/>
        <v>991.29</v>
      </c>
    </row>
    <row r="2584" spans="1:15" ht="23.25" customHeight="1">
      <c r="A2584" s="131" t="s">
        <v>2601</v>
      </c>
      <c r="B2584" s="132"/>
      <c r="C2584" s="132"/>
      <c r="D2584" s="132"/>
      <c r="E2584" s="132"/>
      <c r="F2584" s="132"/>
      <c r="G2584" s="132"/>
      <c r="H2584" s="132"/>
      <c r="I2584" s="132"/>
      <c r="J2584" s="132"/>
      <c r="K2584" s="132"/>
      <c r="L2584" s="132"/>
      <c r="M2584" s="132"/>
      <c r="N2584" s="132"/>
      <c r="O2584" s="132"/>
    </row>
    <row r="2585" spans="1:15">
      <c r="A2585" s="48">
        <v>31307019</v>
      </c>
      <c r="B2585" s="48" t="s">
        <v>2602</v>
      </c>
      <c r="C2585" s="49">
        <v>1</v>
      </c>
      <c r="D2585" s="50" t="s">
        <v>959</v>
      </c>
      <c r="E2585" s="51"/>
      <c r="F2585" s="52">
        <v>2</v>
      </c>
      <c r="G2585" s="52">
        <v>4</v>
      </c>
      <c r="H2585" s="52"/>
      <c r="I2585" s="52"/>
      <c r="J2585" s="52"/>
      <c r="K2585" s="53">
        <f t="shared" ref="K2585:K2611" si="360">VLOOKUP(D2585,Porte2026Geral,24,FALSE)</f>
        <v>1859.66</v>
      </c>
      <c r="L2585" s="53">
        <f t="shared" ref="L2585:L2611" si="361">ROUND(C2585*K2585,2)</f>
        <v>1859.66</v>
      </c>
      <c r="M2585" s="53">
        <f>IF(E2585&gt;0,ROUND(E2585*UCO!$A$14,2),0)</f>
        <v>0</v>
      </c>
      <c r="N2585" s="53">
        <f>IF(I2585&gt;0,ROUND(I2585*Filme!$B$3,2),0)</f>
        <v>0</v>
      </c>
      <c r="O2585" s="53">
        <f t="shared" ref="O2585:O2611" si="362">ROUND(L2585+M2585+N2585,2)</f>
        <v>1859.66</v>
      </c>
    </row>
    <row r="2586" spans="1:15">
      <c r="A2586" s="48">
        <v>31307027</v>
      </c>
      <c r="B2586" s="48" t="s">
        <v>2603</v>
      </c>
      <c r="C2586" s="49">
        <v>1</v>
      </c>
      <c r="D2586" s="50" t="s">
        <v>331</v>
      </c>
      <c r="E2586" s="51"/>
      <c r="F2586" s="52">
        <v>2</v>
      </c>
      <c r="G2586" s="52">
        <v>3</v>
      </c>
      <c r="H2586" s="52"/>
      <c r="I2586" s="52"/>
      <c r="J2586" s="52"/>
      <c r="K2586" s="53">
        <f t="shared" si="360"/>
        <v>1091.25</v>
      </c>
      <c r="L2586" s="53">
        <f t="shared" si="361"/>
        <v>1091.25</v>
      </c>
      <c r="M2586" s="53">
        <f>IF(E2586&gt;0,ROUND(E2586*UCO!$A$14,2),0)</f>
        <v>0</v>
      </c>
      <c r="N2586" s="53">
        <f>IF(I2586&gt;0,ROUND(I2586*Filme!$B$3,2),0)</f>
        <v>0</v>
      </c>
      <c r="O2586" s="53">
        <f t="shared" si="362"/>
        <v>1091.25</v>
      </c>
    </row>
    <row r="2587" spans="1:15">
      <c r="A2587" s="48">
        <v>31307035</v>
      </c>
      <c r="B2587" s="48" t="s">
        <v>2604</v>
      </c>
      <c r="C2587" s="49">
        <v>1</v>
      </c>
      <c r="D2587" s="50" t="s">
        <v>331</v>
      </c>
      <c r="E2587" s="51"/>
      <c r="F2587" s="52">
        <v>2</v>
      </c>
      <c r="G2587" s="52">
        <v>3</v>
      </c>
      <c r="H2587" s="52"/>
      <c r="I2587" s="52"/>
      <c r="J2587" s="52"/>
      <c r="K2587" s="53">
        <f t="shared" si="360"/>
        <v>1091.25</v>
      </c>
      <c r="L2587" s="53">
        <f t="shared" si="361"/>
        <v>1091.25</v>
      </c>
      <c r="M2587" s="53">
        <f>IF(E2587&gt;0,ROUND(E2587*UCO!$A$14,2),0)</f>
        <v>0</v>
      </c>
      <c r="N2587" s="53">
        <f>IF(I2587&gt;0,ROUND(I2587*Filme!$B$3,2),0)</f>
        <v>0</v>
      </c>
      <c r="O2587" s="53">
        <f t="shared" si="362"/>
        <v>1091.25</v>
      </c>
    </row>
    <row r="2588" spans="1:15">
      <c r="A2588" s="48">
        <v>31307043</v>
      </c>
      <c r="B2588" s="48" t="s">
        <v>2605</v>
      </c>
      <c r="C2588" s="49">
        <v>1</v>
      </c>
      <c r="D2588" s="50" t="s">
        <v>382</v>
      </c>
      <c r="E2588" s="51"/>
      <c r="F2588" s="52">
        <v>2</v>
      </c>
      <c r="G2588" s="52">
        <v>4</v>
      </c>
      <c r="H2588" s="52"/>
      <c r="I2588" s="52"/>
      <c r="J2588" s="52"/>
      <c r="K2588" s="53">
        <f t="shared" si="360"/>
        <v>766.81</v>
      </c>
      <c r="L2588" s="53">
        <f t="shared" si="361"/>
        <v>766.81</v>
      </c>
      <c r="M2588" s="53">
        <f>IF(E2588&gt;0,ROUND(E2588*UCO!$A$14,2),0)</f>
        <v>0</v>
      </c>
      <c r="N2588" s="53">
        <f>IF(I2588&gt;0,ROUND(I2588*Filme!$B$3,2),0)</f>
        <v>0</v>
      </c>
      <c r="O2588" s="53">
        <f t="shared" si="362"/>
        <v>766.81</v>
      </c>
    </row>
    <row r="2589" spans="1:15">
      <c r="A2589" s="48">
        <v>31307051</v>
      </c>
      <c r="B2589" s="48" t="s">
        <v>2606</v>
      </c>
      <c r="C2589" s="49">
        <v>1</v>
      </c>
      <c r="D2589" s="50" t="s">
        <v>291</v>
      </c>
      <c r="E2589" s="51"/>
      <c r="F2589" s="52">
        <v>1</v>
      </c>
      <c r="G2589" s="52">
        <v>3</v>
      </c>
      <c r="H2589" s="52"/>
      <c r="I2589" s="52"/>
      <c r="J2589" s="52"/>
      <c r="K2589" s="53">
        <f t="shared" si="360"/>
        <v>709.46</v>
      </c>
      <c r="L2589" s="53">
        <f t="shared" si="361"/>
        <v>709.46</v>
      </c>
      <c r="M2589" s="53">
        <f>IF(E2589&gt;0,ROUND(E2589*UCO!$A$14,2),0)</f>
        <v>0</v>
      </c>
      <c r="N2589" s="53">
        <f>IF(I2589&gt;0,ROUND(I2589*Filme!$B$3,2),0)</f>
        <v>0</v>
      </c>
      <c r="O2589" s="53">
        <f t="shared" si="362"/>
        <v>709.46</v>
      </c>
    </row>
    <row r="2590" spans="1:15">
      <c r="A2590" s="48">
        <v>31307060</v>
      </c>
      <c r="B2590" s="48" t="s">
        <v>2607</v>
      </c>
      <c r="C2590" s="49">
        <v>1</v>
      </c>
      <c r="D2590" s="50" t="s">
        <v>382</v>
      </c>
      <c r="E2590" s="51"/>
      <c r="F2590" s="52">
        <v>1</v>
      </c>
      <c r="G2590" s="52">
        <v>4</v>
      </c>
      <c r="H2590" s="52"/>
      <c r="I2590" s="52"/>
      <c r="J2590" s="52"/>
      <c r="K2590" s="53">
        <f t="shared" si="360"/>
        <v>766.81</v>
      </c>
      <c r="L2590" s="53">
        <f t="shared" si="361"/>
        <v>766.81</v>
      </c>
      <c r="M2590" s="53">
        <f>IF(E2590&gt;0,ROUND(E2590*UCO!$A$14,2),0)</f>
        <v>0</v>
      </c>
      <c r="N2590" s="53">
        <f>IF(I2590&gt;0,ROUND(I2590*Filme!$B$3,2),0)</f>
        <v>0</v>
      </c>
      <c r="O2590" s="53">
        <f t="shared" si="362"/>
        <v>766.81</v>
      </c>
    </row>
    <row r="2591" spans="1:15">
      <c r="A2591" s="48">
        <v>31307078</v>
      </c>
      <c r="B2591" s="48" t="s">
        <v>2608</v>
      </c>
      <c r="C2591" s="49">
        <v>1</v>
      </c>
      <c r="D2591" s="50" t="s">
        <v>333</v>
      </c>
      <c r="E2591" s="51"/>
      <c r="F2591" s="52">
        <v>1</v>
      </c>
      <c r="G2591" s="52">
        <v>4</v>
      </c>
      <c r="H2591" s="52"/>
      <c r="I2591" s="52"/>
      <c r="J2591" s="52"/>
      <c r="K2591" s="53">
        <f t="shared" si="360"/>
        <v>417.82</v>
      </c>
      <c r="L2591" s="53">
        <f t="shared" si="361"/>
        <v>417.82</v>
      </c>
      <c r="M2591" s="53">
        <f>IF(E2591&gt;0,ROUND(E2591*UCO!$A$14,2),0)</f>
        <v>0</v>
      </c>
      <c r="N2591" s="53">
        <f>IF(I2591&gt;0,ROUND(I2591*Filme!$B$3,2),0)</f>
        <v>0</v>
      </c>
      <c r="O2591" s="53">
        <f t="shared" si="362"/>
        <v>417.82</v>
      </c>
    </row>
    <row r="2592" spans="1:15">
      <c r="A2592" s="48">
        <v>31307086</v>
      </c>
      <c r="B2592" s="48" t="s">
        <v>2609</v>
      </c>
      <c r="C2592" s="49">
        <v>1</v>
      </c>
      <c r="D2592" s="50" t="s">
        <v>74</v>
      </c>
      <c r="E2592" s="51"/>
      <c r="F2592" s="52">
        <v>1</v>
      </c>
      <c r="G2592" s="52">
        <v>3</v>
      </c>
      <c r="H2592" s="52"/>
      <c r="I2592" s="52"/>
      <c r="J2592" s="52"/>
      <c r="K2592" s="53">
        <f t="shared" si="360"/>
        <v>360.46</v>
      </c>
      <c r="L2592" s="53">
        <f t="shared" si="361"/>
        <v>360.46</v>
      </c>
      <c r="M2592" s="53">
        <f>IF(E2592&gt;0,ROUND(E2592*UCO!$A$14,2),0)</f>
        <v>0</v>
      </c>
      <c r="N2592" s="53">
        <f>IF(I2592&gt;0,ROUND(I2592*Filme!$B$3,2),0)</f>
        <v>0</v>
      </c>
      <c r="O2592" s="53">
        <f t="shared" si="362"/>
        <v>360.46</v>
      </c>
    </row>
    <row r="2593" spans="1:15">
      <c r="A2593" s="48">
        <v>31307094</v>
      </c>
      <c r="B2593" s="48" t="s">
        <v>2610</v>
      </c>
      <c r="C2593" s="49">
        <v>1</v>
      </c>
      <c r="D2593" s="50" t="s">
        <v>382</v>
      </c>
      <c r="E2593" s="51"/>
      <c r="F2593" s="52">
        <v>1</v>
      </c>
      <c r="G2593" s="52">
        <v>5</v>
      </c>
      <c r="H2593" s="52"/>
      <c r="I2593" s="52"/>
      <c r="J2593" s="52"/>
      <c r="K2593" s="53">
        <f t="shared" si="360"/>
        <v>766.81</v>
      </c>
      <c r="L2593" s="53">
        <f t="shared" si="361"/>
        <v>766.81</v>
      </c>
      <c r="M2593" s="53">
        <f>IF(E2593&gt;0,ROUND(E2593*UCO!$A$14,2),0)</f>
        <v>0</v>
      </c>
      <c r="N2593" s="53">
        <f>IF(I2593&gt;0,ROUND(I2593*Filme!$B$3,2),0)</f>
        <v>0</v>
      </c>
      <c r="O2593" s="53">
        <f t="shared" si="362"/>
        <v>766.81</v>
      </c>
    </row>
    <row r="2594" spans="1:15">
      <c r="A2594" s="48">
        <v>31307108</v>
      </c>
      <c r="B2594" s="48" t="s">
        <v>2611</v>
      </c>
      <c r="C2594" s="49">
        <v>1</v>
      </c>
      <c r="D2594" s="50" t="s">
        <v>74</v>
      </c>
      <c r="E2594" s="51"/>
      <c r="F2594" s="52">
        <v>1</v>
      </c>
      <c r="G2594" s="52">
        <v>4</v>
      </c>
      <c r="H2594" s="52"/>
      <c r="I2594" s="52"/>
      <c r="J2594" s="52"/>
      <c r="K2594" s="53">
        <f t="shared" si="360"/>
        <v>360.46</v>
      </c>
      <c r="L2594" s="53">
        <f t="shared" si="361"/>
        <v>360.46</v>
      </c>
      <c r="M2594" s="53">
        <f>IF(E2594&gt;0,ROUND(E2594*UCO!$A$14,2),0)</f>
        <v>0</v>
      </c>
      <c r="N2594" s="53">
        <f>IF(I2594&gt;0,ROUND(I2594*Filme!$B$3,2),0)</f>
        <v>0</v>
      </c>
      <c r="O2594" s="53">
        <f t="shared" si="362"/>
        <v>360.46</v>
      </c>
    </row>
    <row r="2595" spans="1:15">
      <c r="A2595" s="48">
        <v>31307116</v>
      </c>
      <c r="B2595" s="48" t="s">
        <v>2612</v>
      </c>
      <c r="C2595" s="49">
        <v>1</v>
      </c>
      <c r="D2595" s="50" t="s">
        <v>291</v>
      </c>
      <c r="E2595" s="51"/>
      <c r="F2595" s="52">
        <v>2</v>
      </c>
      <c r="G2595" s="52">
        <v>3</v>
      </c>
      <c r="H2595" s="52"/>
      <c r="I2595" s="52"/>
      <c r="J2595" s="52"/>
      <c r="K2595" s="53">
        <f t="shared" si="360"/>
        <v>709.46</v>
      </c>
      <c r="L2595" s="53">
        <f t="shared" si="361"/>
        <v>709.46</v>
      </c>
      <c r="M2595" s="53">
        <f>IF(E2595&gt;0,ROUND(E2595*UCO!$A$14,2),0)</f>
        <v>0</v>
      </c>
      <c r="N2595" s="53">
        <f>IF(I2595&gt;0,ROUND(I2595*Filme!$B$3,2),0)</f>
        <v>0</v>
      </c>
      <c r="O2595" s="53">
        <f t="shared" si="362"/>
        <v>709.46</v>
      </c>
    </row>
    <row r="2596" spans="1:15">
      <c r="A2596" s="48">
        <v>31307124</v>
      </c>
      <c r="B2596" s="48" t="s">
        <v>2613</v>
      </c>
      <c r="C2596" s="49">
        <v>1</v>
      </c>
      <c r="D2596" s="50" t="s">
        <v>305</v>
      </c>
      <c r="E2596" s="51"/>
      <c r="F2596" s="52">
        <v>1</v>
      </c>
      <c r="G2596" s="52">
        <v>4</v>
      </c>
      <c r="H2596" s="52"/>
      <c r="I2596" s="52"/>
      <c r="J2596" s="52"/>
      <c r="K2596" s="53">
        <f t="shared" si="360"/>
        <v>802.86</v>
      </c>
      <c r="L2596" s="53">
        <f t="shared" si="361"/>
        <v>802.86</v>
      </c>
      <c r="M2596" s="53">
        <f>IF(E2596&gt;0,ROUND(E2596*UCO!$A$14,2),0)</f>
        <v>0</v>
      </c>
      <c r="N2596" s="53">
        <f>IF(I2596&gt;0,ROUND(I2596*Filme!$B$3,2),0)</f>
        <v>0</v>
      </c>
      <c r="O2596" s="53">
        <f t="shared" si="362"/>
        <v>802.86</v>
      </c>
    </row>
    <row r="2597" spans="1:15">
      <c r="A2597" s="48">
        <v>31307132</v>
      </c>
      <c r="B2597" s="48" t="s">
        <v>2614</v>
      </c>
      <c r="C2597" s="49">
        <v>1</v>
      </c>
      <c r="D2597" s="50" t="s">
        <v>382</v>
      </c>
      <c r="E2597" s="51"/>
      <c r="F2597" s="52">
        <v>1</v>
      </c>
      <c r="G2597" s="52">
        <v>4</v>
      </c>
      <c r="H2597" s="52"/>
      <c r="I2597" s="52"/>
      <c r="J2597" s="52"/>
      <c r="K2597" s="53">
        <f t="shared" si="360"/>
        <v>766.81</v>
      </c>
      <c r="L2597" s="53">
        <f t="shared" si="361"/>
        <v>766.81</v>
      </c>
      <c r="M2597" s="53">
        <f>IF(E2597&gt;0,ROUND(E2597*UCO!$A$14,2),0)</f>
        <v>0</v>
      </c>
      <c r="N2597" s="53">
        <f>IF(I2597&gt;0,ROUND(I2597*Filme!$B$3,2),0)</f>
        <v>0</v>
      </c>
      <c r="O2597" s="53">
        <f t="shared" si="362"/>
        <v>766.81</v>
      </c>
    </row>
    <row r="2598" spans="1:15">
      <c r="A2598" s="48">
        <v>31307140</v>
      </c>
      <c r="B2598" s="48" t="s">
        <v>2615</v>
      </c>
      <c r="C2598" s="49">
        <v>1</v>
      </c>
      <c r="D2598" s="50" t="s">
        <v>74</v>
      </c>
      <c r="E2598" s="51"/>
      <c r="F2598" s="52">
        <v>1</v>
      </c>
      <c r="G2598" s="52">
        <v>4</v>
      </c>
      <c r="H2598" s="52"/>
      <c r="I2598" s="52"/>
      <c r="J2598" s="52"/>
      <c r="K2598" s="53">
        <f t="shared" si="360"/>
        <v>360.46</v>
      </c>
      <c r="L2598" s="53">
        <f t="shared" si="361"/>
        <v>360.46</v>
      </c>
      <c r="M2598" s="53">
        <f>IF(E2598&gt;0,ROUND(E2598*UCO!$A$14,2),0)</f>
        <v>0</v>
      </c>
      <c r="N2598" s="53">
        <f>IF(I2598&gt;0,ROUND(I2598*Filme!$B$3,2),0)</f>
        <v>0</v>
      </c>
      <c r="O2598" s="53">
        <f t="shared" si="362"/>
        <v>360.46</v>
      </c>
    </row>
    <row r="2599" spans="1:15">
      <c r="A2599" s="48">
        <v>31307159</v>
      </c>
      <c r="B2599" s="48" t="s">
        <v>2616</v>
      </c>
      <c r="C2599" s="49">
        <v>1</v>
      </c>
      <c r="D2599" s="50" t="s">
        <v>999</v>
      </c>
      <c r="E2599" s="51">
        <v>81.099999999999994</v>
      </c>
      <c r="F2599" s="52">
        <v>2</v>
      </c>
      <c r="G2599" s="52">
        <v>6</v>
      </c>
      <c r="H2599" s="52"/>
      <c r="I2599" s="52"/>
      <c r="J2599" s="52"/>
      <c r="K2599" s="53">
        <f t="shared" si="360"/>
        <v>2695.3</v>
      </c>
      <c r="L2599" s="53">
        <f t="shared" si="361"/>
        <v>2695.3</v>
      </c>
      <c r="M2599" s="53">
        <f>IF(E2599&gt;0,ROUND(E2599*UCO!$A$29,2),0)</f>
        <v>1529.55</v>
      </c>
      <c r="N2599" s="53">
        <f>IF(I2599&gt;0,ROUND(I2599*Filme!$B$3,2),0)</f>
        <v>0</v>
      </c>
      <c r="O2599" s="53">
        <f t="shared" si="362"/>
        <v>4224.8500000000004</v>
      </c>
    </row>
    <row r="2600" spans="1:15">
      <c r="A2600" s="48">
        <v>31307167</v>
      </c>
      <c r="B2600" s="48" t="s">
        <v>2617</v>
      </c>
      <c r="C2600" s="49">
        <v>1</v>
      </c>
      <c r="D2600" s="50" t="s">
        <v>486</v>
      </c>
      <c r="E2600" s="51">
        <v>56.77</v>
      </c>
      <c r="F2600" s="52">
        <v>2</v>
      </c>
      <c r="G2600" s="52">
        <v>5</v>
      </c>
      <c r="H2600" s="52"/>
      <c r="I2600" s="52"/>
      <c r="J2600" s="52"/>
      <c r="K2600" s="53">
        <f t="shared" si="360"/>
        <v>1409.1</v>
      </c>
      <c r="L2600" s="53">
        <f t="shared" si="361"/>
        <v>1409.1</v>
      </c>
      <c r="M2600" s="53">
        <f>IF(E2600&gt;0,ROUND(E2600*UCO!$A$29,2),0)</f>
        <v>1070.68</v>
      </c>
      <c r="N2600" s="53">
        <f>IF(I2600&gt;0,ROUND(I2600*Filme!$B$3,2),0)</f>
        <v>0</v>
      </c>
      <c r="O2600" s="53">
        <f t="shared" si="362"/>
        <v>2479.7800000000002</v>
      </c>
    </row>
    <row r="2601" spans="1:15">
      <c r="A2601" s="48">
        <v>31307175</v>
      </c>
      <c r="B2601" s="48" t="s">
        <v>2618</v>
      </c>
      <c r="C2601" s="49">
        <v>1</v>
      </c>
      <c r="D2601" s="50" t="s">
        <v>486</v>
      </c>
      <c r="E2601" s="51">
        <v>56.77</v>
      </c>
      <c r="F2601" s="52">
        <v>2</v>
      </c>
      <c r="G2601" s="52">
        <v>5</v>
      </c>
      <c r="H2601" s="52"/>
      <c r="I2601" s="52"/>
      <c r="J2601" s="52"/>
      <c r="K2601" s="53">
        <f t="shared" si="360"/>
        <v>1409.1</v>
      </c>
      <c r="L2601" s="53">
        <f t="shared" si="361"/>
        <v>1409.1</v>
      </c>
      <c r="M2601" s="53">
        <f>IF(E2601&gt;0,ROUND(E2601*UCO!$A$29,2),0)</f>
        <v>1070.68</v>
      </c>
      <c r="N2601" s="53">
        <f>IF(I2601&gt;0,ROUND(I2601*Filme!$B$3,2),0)</f>
        <v>0</v>
      </c>
      <c r="O2601" s="53">
        <f t="shared" si="362"/>
        <v>2479.7800000000002</v>
      </c>
    </row>
    <row r="2602" spans="1:15">
      <c r="A2602" s="48">
        <v>31307183</v>
      </c>
      <c r="B2602" s="48" t="s">
        <v>2619</v>
      </c>
      <c r="C2602" s="49">
        <v>1</v>
      </c>
      <c r="D2602" s="50" t="s">
        <v>335</v>
      </c>
      <c r="E2602" s="51">
        <v>44.61</v>
      </c>
      <c r="F2602" s="52">
        <v>2</v>
      </c>
      <c r="G2602" s="52">
        <v>5</v>
      </c>
      <c r="H2602" s="52"/>
      <c r="I2602" s="52"/>
      <c r="J2602" s="52"/>
      <c r="K2602" s="53">
        <f t="shared" si="360"/>
        <v>991.29</v>
      </c>
      <c r="L2602" s="53">
        <f t="shared" si="361"/>
        <v>991.29</v>
      </c>
      <c r="M2602" s="53">
        <f>IF(E2602&gt;0,ROUND(E2602*UCO!$A$29,2),0)</f>
        <v>841.34</v>
      </c>
      <c r="N2602" s="53">
        <f>IF(I2602&gt;0,ROUND(I2602*Filme!$B$3,2),0)</f>
        <v>0</v>
      </c>
      <c r="O2602" s="53">
        <f t="shared" si="362"/>
        <v>1832.63</v>
      </c>
    </row>
    <row r="2603" spans="1:15">
      <c r="A2603" s="48">
        <v>31307191</v>
      </c>
      <c r="B2603" s="48" t="s">
        <v>2620</v>
      </c>
      <c r="C2603" s="49">
        <v>1</v>
      </c>
      <c r="D2603" s="50" t="s">
        <v>339</v>
      </c>
      <c r="E2603" s="51">
        <v>44.61</v>
      </c>
      <c r="F2603" s="52">
        <v>1</v>
      </c>
      <c r="G2603" s="52">
        <v>5</v>
      </c>
      <c r="H2603" s="52"/>
      <c r="I2603" s="52"/>
      <c r="J2603" s="52"/>
      <c r="K2603" s="53">
        <f t="shared" si="360"/>
        <v>909.36</v>
      </c>
      <c r="L2603" s="53">
        <f t="shared" si="361"/>
        <v>909.36</v>
      </c>
      <c r="M2603" s="53">
        <f>IF(E2603&gt;0,ROUND(E2603*UCO!$A$29,2),0)</f>
        <v>841.34</v>
      </c>
      <c r="N2603" s="53">
        <f>IF(I2603&gt;0,ROUND(I2603*Filme!$B$3,2),0)</f>
        <v>0</v>
      </c>
      <c r="O2603" s="53">
        <f t="shared" si="362"/>
        <v>1750.7</v>
      </c>
    </row>
    <row r="2604" spans="1:15">
      <c r="A2604" s="48">
        <v>31307205</v>
      </c>
      <c r="B2604" s="48" t="s">
        <v>2621</v>
      </c>
      <c r="C2604" s="49">
        <v>1</v>
      </c>
      <c r="D2604" s="50" t="s">
        <v>241</v>
      </c>
      <c r="E2604" s="51">
        <v>36.5</v>
      </c>
      <c r="F2604" s="52">
        <v>1</v>
      </c>
      <c r="G2604" s="52">
        <v>5</v>
      </c>
      <c r="H2604" s="52"/>
      <c r="I2604" s="52"/>
      <c r="J2604" s="52"/>
      <c r="K2604" s="53">
        <f t="shared" si="360"/>
        <v>542.33000000000004</v>
      </c>
      <c r="L2604" s="53">
        <f t="shared" si="361"/>
        <v>542.33000000000004</v>
      </c>
      <c r="M2604" s="53">
        <f>IF(E2604&gt;0,ROUND(E2604*UCO!$A$29,2),0)</f>
        <v>688.39</v>
      </c>
      <c r="N2604" s="53">
        <f>IF(I2604&gt;0,ROUND(I2604*Filme!$B$3,2),0)</f>
        <v>0</v>
      </c>
      <c r="O2604" s="53">
        <f t="shared" si="362"/>
        <v>1230.72</v>
      </c>
    </row>
    <row r="2605" spans="1:15">
      <c r="A2605" s="48">
        <v>31307213</v>
      </c>
      <c r="B2605" s="48" t="s">
        <v>2622</v>
      </c>
      <c r="C2605" s="49">
        <v>1</v>
      </c>
      <c r="D2605" s="50" t="s">
        <v>500</v>
      </c>
      <c r="E2605" s="51">
        <v>30.41</v>
      </c>
      <c r="F2605" s="52">
        <v>1</v>
      </c>
      <c r="G2605" s="52">
        <v>5</v>
      </c>
      <c r="H2605" s="52"/>
      <c r="I2605" s="52"/>
      <c r="J2605" s="52"/>
      <c r="K2605" s="53">
        <f t="shared" si="360"/>
        <v>458.79</v>
      </c>
      <c r="L2605" s="53">
        <f t="shared" si="361"/>
        <v>458.79</v>
      </c>
      <c r="M2605" s="53">
        <f>IF(E2605&gt;0,ROUND(E2605*UCO!$A$29,2),0)</f>
        <v>573.53</v>
      </c>
      <c r="N2605" s="53">
        <f>IF(I2605&gt;0,ROUND(I2605*Filme!$B$3,2),0)</f>
        <v>0</v>
      </c>
      <c r="O2605" s="53">
        <f t="shared" si="362"/>
        <v>1032.32</v>
      </c>
    </row>
    <row r="2606" spans="1:15">
      <c r="A2606" s="48">
        <v>31307221</v>
      </c>
      <c r="B2606" s="48" t="s">
        <v>2623</v>
      </c>
      <c r="C2606" s="49">
        <v>1</v>
      </c>
      <c r="D2606" s="50" t="s">
        <v>335</v>
      </c>
      <c r="E2606" s="51">
        <v>44.61</v>
      </c>
      <c r="F2606" s="52">
        <v>1</v>
      </c>
      <c r="G2606" s="52">
        <v>6</v>
      </c>
      <c r="H2606" s="52"/>
      <c r="I2606" s="52"/>
      <c r="J2606" s="52"/>
      <c r="K2606" s="53">
        <f t="shared" si="360"/>
        <v>991.29</v>
      </c>
      <c r="L2606" s="53">
        <f t="shared" si="361"/>
        <v>991.29</v>
      </c>
      <c r="M2606" s="53">
        <f>IF(E2606&gt;0,ROUND(E2606*UCO!$A$29,2),0)</f>
        <v>841.34</v>
      </c>
      <c r="N2606" s="53">
        <f>IF(I2606&gt;0,ROUND(I2606*Filme!$B$3,2),0)</f>
        <v>0</v>
      </c>
      <c r="O2606" s="53">
        <f t="shared" si="362"/>
        <v>1832.63</v>
      </c>
    </row>
    <row r="2607" spans="1:15">
      <c r="A2607" s="48">
        <v>31307230</v>
      </c>
      <c r="B2607" s="48" t="s">
        <v>2624</v>
      </c>
      <c r="C2607" s="49">
        <v>1</v>
      </c>
      <c r="D2607" s="50" t="s">
        <v>500</v>
      </c>
      <c r="E2607" s="51">
        <v>30.41</v>
      </c>
      <c r="F2607" s="52">
        <v>1</v>
      </c>
      <c r="G2607" s="52">
        <v>5</v>
      </c>
      <c r="H2607" s="52"/>
      <c r="I2607" s="52"/>
      <c r="J2607" s="52"/>
      <c r="K2607" s="53">
        <f t="shared" si="360"/>
        <v>458.79</v>
      </c>
      <c r="L2607" s="53">
        <f t="shared" si="361"/>
        <v>458.79</v>
      </c>
      <c r="M2607" s="53">
        <f>IF(E2607&gt;0,ROUND(E2607*UCO!$A$29,2),0)</f>
        <v>573.53</v>
      </c>
      <c r="N2607" s="53">
        <f>IF(I2607&gt;0,ROUND(I2607*Filme!$B$3,2),0)</f>
        <v>0</v>
      </c>
      <c r="O2607" s="53">
        <f t="shared" si="362"/>
        <v>1032.32</v>
      </c>
    </row>
    <row r="2608" spans="1:15">
      <c r="A2608" s="48">
        <v>31307248</v>
      </c>
      <c r="B2608" s="48" t="s">
        <v>2625</v>
      </c>
      <c r="C2608" s="49">
        <v>1</v>
      </c>
      <c r="D2608" s="50" t="s">
        <v>331</v>
      </c>
      <c r="E2608" s="51">
        <v>44.61</v>
      </c>
      <c r="F2608" s="52">
        <v>2</v>
      </c>
      <c r="G2608" s="52">
        <v>5</v>
      </c>
      <c r="H2608" s="52"/>
      <c r="I2608" s="52"/>
      <c r="J2608" s="52"/>
      <c r="K2608" s="53">
        <f t="shared" si="360"/>
        <v>1091.25</v>
      </c>
      <c r="L2608" s="53">
        <f t="shared" si="361"/>
        <v>1091.25</v>
      </c>
      <c r="M2608" s="53">
        <f>IF(E2608&gt;0,ROUND(E2608*UCO!$A$29,2),0)</f>
        <v>841.34</v>
      </c>
      <c r="N2608" s="53">
        <f>IF(I2608&gt;0,ROUND(I2608*Filme!$B$3,2),0)</f>
        <v>0</v>
      </c>
      <c r="O2608" s="53">
        <f t="shared" si="362"/>
        <v>1932.59</v>
      </c>
    </row>
    <row r="2609" spans="1:15">
      <c r="A2609" s="48">
        <v>31307256</v>
      </c>
      <c r="B2609" s="48" t="s">
        <v>2626</v>
      </c>
      <c r="C2609" s="49">
        <v>1</v>
      </c>
      <c r="D2609" s="50" t="s">
        <v>446</v>
      </c>
      <c r="E2609" s="51">
        <v>44.61</v>
      </c>
      <c r="F2609" s="52">
        <v>1</v>
      </c>
      <c r="G2609" s="52">
        <v>5</v>
      </c>
      <c r="H2609" s="52"/>
      <c r="I2609" s="52"/>
      <c r="J2609" s="52"/>
      <c r="K2609" s="53">
        <f t="shared" si="360"/>
        <v>1171.51</v>
      </c>
      <c r="L2609" s="53">
        <f t="shared" si="361"/>
        <v>1171.51</v>
      </c>
      <c r="M2609" s="53">
        <f>IF(E2609&gt;0,ROUND(E2609*UCO!$A$29,2),0)</f>
        <v>841.34</v>
      </c>
      <c r="N2609" s="53">
        <f>IF(I2609&gt;0,ROUND(I2609*Filme!$B$3,2),0)</f>
        <v>0</v>
      </c>
      <c r="O2609" s="53">
        <f t="shared" si="362"/>
        <v>2012.85</v>
      </c>
    </row>
    <row r="2610" spans="1:15">
      <c r="A2610" s="48">
        <v>31307264</v>
      </c>
      <c r="B2610" s="48" t="s">
        <v>2627</v>
      </c>
      <c r="C2610" s="49">
        <v>1</v>
      </c>
      <c r="D2610" s="50" t="s">
        <v>331</v>
      </c>
      <c r="E2610" s="51">
        <v>44.61</v>
      </c>
      <c r="F2610" s="52">
        <v>1</v>
      </c>
      <c r="G2610" s="52">
        <v>5</v>
      </c>
      <c r="H2610" s="52"/>
      <c r="I2610" s="52"/>
      <c r="J2610" s="52"/>
      <c r="K2610" s="53">
        <f t="shared" si="360"/>
        <v>1091.25</v>
      </c>
      <c r="L2610" s="53">
        <f t="shared" si="361"/>
        <v>1091.25</v>
      </c>
      <c r="M2610" s="53">
        <f>IF(E2610&gt;0,ROUND(E2610*UCO!$A$29,2),0)</f>
        <v>841.34</v>
      </c>
      <c r="N2610" s="53">
        <f>IF(I2610&gt;0,ROUND(I2610*Filme!$B$3,2),0)</f>
        <v>0</v>
      </c>
      <c r="O2610" s="53">
        <f t="shared" si="362"/>
        <v>1932.59</v>
      </c>
    </row>
    <row r="2611" spans="1:15">
      <c r="A2611" s="48">
        <v>31307272</v>
      </c>
      <c r="B2611" s="48" t="s">
        <v>2628</v>
      </c>
      <c r="C2611" s="49">
        <v>1</v>
      </c>
      <c r="D2611" s="50" t="s">
        <v>500</v>
      </c>
      <c r="E2611" s="51">
        <v>30.41</v>
      </c>
      <c r="F2611" s="52">
        <v>1</v>
      </c>
      <c r="G2611" s="52">
        <v>5</v>
      </c>
      <c r="H2611" s="52"/>
      <c r="I2611" s="52"/>
      <c r="J2611" s="52"/>
      <c r="K2611" s="53">
        <f t="shared" si="360"/>
        <v>458.79</v>
      </c>
      <c r="L2611" s="53">
        <f t="shared" si="361"/>
        <v>458.79</v>
      </c>
      <c r="M2611" s="53">
        <f>IF(E2611&gt;0,ROUND(E2611*UCO!$A$29,2),0)</f>
        <v>573.53</v>
      </c>
      <c r="N2611" s="53">
        <f>IF(I2611&gt;0,ROUND(I2611*Filme!$B$3,2),0)</f>
        <v>0</v>
      </c>
      <c r="O2611" s="53">
        <f t="shared" si="362"/>
        <v>1032.32</v>
      </c>
    </row>
    <row r="2612" spans="1:15" ht="31.5" customHeight="1">
      <c r="A2612" s="131" t="s">
        <v>2629</v>
      </c>
      <c r="B2612" s="132"/>
      <c r="C2612" s="132"/>
      <c r="D2612" s="132"/>
      <c r="E2612" s="132"/>
      <c r="F2612" s="132"/>
      <c r="G2612" s="132"/>
      <c r="H2612" s="132"/>
      <c r="I2612" s="132"/>
      <c r="J2612" s="132"/>
      <c r="K2612" s="132"/>
      <c r="L2612" s="132"/>
      <c r="M2612" s="132"/>
      <c r="N2612" s="132"/>
      <c r="O2612" s="132"/>
    </row>
    <row r="2613" spans="1:15">
      <c r="A2613" s="48">
        <v>31308015</v>
      </c>
      <c r="B2613" s="48" t="s">
        <v>2630</v>
      </c>
      <c r="C2613" s="49">
        <v>1</v>
      </c>
      <c r="D2613" s="50" t="s">
        <v>382</v>
      </c>
      <c r="E2613" s="51"/>
      <c r="F2613" s="52"/>
      <c r="G2613" s="52">
        <v>0</v>
      </c>
      <c r="H2613" s="52"/>
      <c r="I2613" s="52"/>
      <c r="J2613" s="52"/>
      <c r="K2613" s="53">
        <f>VLOOKUP(D2613,Porte2026Geral,24,FALSE)</f>
        <v>766.81</v>
      </c>
      <c r="L2613" s="53">
        <f>ROUND(C2613*K2613,2)</f>
        <v>766.81</v>
      </c>
      <c r="M2613" s="53">
        <f>IF(E2613&gt;0,ROUND(E2613*UCO!$A$14,2),0)</f>
        <v>0</v>
      </c>
      <c r="N2613" s="53">
        <f>IF(I2613&gt;0,ROUND(I2613*Filme!$B$3,2),0)</f>
        <v>0</v>
      </c>
      <c r="O2613" s="53">
        <f>ROUND(L2613+M2613+N2613,2)</f>
        <v>766.81</v>
      </c>
    </row>
    <row r="2614" spans="1:15">
      <c r="A2614" s="48">
        <v>31308023</v>
      </c>
      <c r="B2614" s="48" t="s">
        <v>2631</v>
      </c>
      <c r="C2614" s="49">
        <v>1</v>
      </c>
      <c r="D2614" s="50" t="s">
        <v>382</v>
      </c>
      <c r="E2614" s="51"/>
      <c r="F2614" s="52">
        <v>1</v>
      </c>
      <c r="G2614" s="52">
        <v>3</v>
      </c>
      <c r="H2614" s="52"/>
      <c r="I2614" s="52"/>
      <c r="J2614" s="52"/>
      <c r="K2614" s="53">
        <f>VLOOKUP(D2614,Porte2026Geral,24,FALSE)</f>
        <v>766.81</v>
      </c>
      <c r="L2614" s="53">
        <f>ROUND(C2614*K2614,2)</f>
        <v>766.81</v>
      </c>
      <c r="M2614" s="53">
        <f>IF(E2614&gt;0,ROUND(E2614*UCO!$A$14,2),0)</f>
        <v>0</v>
      </c>
      <c r="N2614" s="53">
        <f>IF(I2614&gt;0,ROUND(I2614*Filme!$B$3,2),0)</f>
        <v>0</v>
      </c>
      <c r="O2614" s="53">
        <f>ROUND(L2614+M2614+N2614,2)</f>
        <v>766.81</v>
      </c>
    </row>
    <row r="2615" spans="1:15">
      <c r="A2615" s="48">
        <v>31308031</v>
      </c>
      <c r="B2615" s="48" t="s">
        <v>2632</v>
      </c>
      <c r="C2615" s="49">
        <v>1</v>
      </c>
      <c r="D2615" s="50" t="s">
        <v>93</v>
      </c>
      <c r="E2615" s="51"/>
      <c r="F2615" s="52"/>
      <c r="G2615" s="52">
        <v>0</v>
      </c>
      <c r="H2615" s="52"/>
      <c r="I2615" s="52"/>
      <c r="J2615" s="52"/>
      <c r="K2615" s="53">
        <f>VLOOKUP(D2615,Porte2026Geral,24,FALSE)</f>
        <v>250.68</v>
      </c>
      <c r="L2615" s="53">
        <f>ROUND(C2615*K2615,2)</f>
        <v>250.68</v>
      </c>
      <c r="M2615" s="53">
        <f>IF(E2615&gt;0,ROUND(E2615*UCO!$A$14,2),0)</f>
        <v>0</v>
      </c>
      <c r="N2615" s="53">
        <f>IF(I2615&gt;0,ROUND(I2615*Filme!$B$3,2),0)</f>
        <v>0</v>
      </c>
      <c r="O2615" s="53">
        <f>ROUND(L2615+M2615+N2615,2)</f>
        <v>250.68</v>
      </c>
    </row>
    <row r="2616" spans="1:15">
      <c r="A2616" s="48">
        <v>31308040</v>
      </c>
      <c r="B2616" s="48" t="s">
        <v>2633</v>
      </c>
      <c r="C2616" s="49">
        <v>1</v>
      </c>
      <c r="D2616" s="50" t="s">
        <v>72</v>
      </c>
      <c r="E2616" s="51"/>
      <c r="F2616" s="52"/>
      <c r="G2616" s="52">
        <v>0</v>
      </c>
      <c r="H2616" s="52"/>
      <c r="I2616" s="52"/>
      <c r="J2616" s="52"/>
      <c r="K2616" s="53">
        <f>VLOOKUP(D2616,Porte2026Geral,24,FALSE)</f>
        <v>309.68</v>
      </c>
      <c r="L2616" s="53">
        <f>ROUND(C2616*K2616,2)</f>
        <v>309.68</v>
      </c>
      <c r="M2616" s="53">
        <f>IF(E2616&gt;0,ROUND(E2616*UCO!$A$14,2),0)</f>
        <v>0</v>
      </c>
      <c r="N2616" s="53">
        <f>IF(I2616&gt;0,ROUND(I2616*Filme!$B$3,2),0)</f>
        <v>0</v>
      </c>
      <c r="O2616" s="53">
        <f>ROUND(L2616+M2616+N2616,2)</f>
        <v>309.68</v>
      </c>
    </row>
    <row r="2617" spans="1:15" ht="36" customHeight="1">
      <c r="A2617" s="131" t="s">
        <v>2634</v>
      </c>
      <c r="B2617" s="132"/>
      <c r="C2617" s="132"/>
      <c r="D2617" s="132"/>
      <c r="E2617" s="132"/>
      <c r="F2617" s="132"/>
      <c r="G2617" s="132"/>
      <c r="H2617" s="132"/>
      <c r="I2617" s="132"/>
      <c r="J2617" s="132"/>
      <c r="K2617" s="132"/>
      <c r="L2617" s="132"/>
      <c r="M2617" s="132"/>
      <c r="N2617" s="132"/>
      <c r="O2617" s="132"/>
    </row>
    <row r="2618" spans="1:15">
      <c r="A2618" s="48">
        <v>31309011</v>
      </c>
      <c r="B2618" s="48" t="s">
        <v>2635</v>
      </c>
      <c r="C2618" s="49">
        <v>1</v>
      </c>
      <c r="D2618" s="50" t="s">
        <v>102</v>
      </c>
      <c r="E2618" s="51"/>
      <c r="F2618" s="52"/>
      <c r="G2618" s="52">
        <v>0</v>
      </c>
      <c r="H2618" s="52"/>
      <c r="I2618" s="52"/>
      <c r="J2618" s="52"/>
      <c r="K2618" s="53">
        <f t="shared" ref="K2618:K2640" si="363">VLOOKUP(D2618,Porte2026Geral,24,FALSE)</f>
        <v>183.5</v>
      </c>
      <c r="L2618" s="53">
        <f t="shared" ref="L2618:L2640" si="364">ROUND(C2618*K2618,2)</f>
        <v>183.5</v>
      </c>
      <c r="M2618" s="53">
        <f>IF(E2618&gt;0,ROUND(E2618*UCO!$A$14,2),0)</f>
        <v>0</v>
      </c>
      <c r="N2618" s="53">
        <f>IF(I2618&gt;0,ROUND(I2618*Filme!$B$3,2),0)</f>
        <v>0</v>
      </c>
      <c r="O2618" s="53">
        <f t="shared" ref="O2618:O2640" si="365">ROUND(L2618+M2618+N2618,2)</f>
        <v>183.5</v>
      </c>
    </row>
    <row r="2619" spans="1:15">
      <c r="A2619" s="48">
        <v>31309020</v>
      </c>
      <c r="B2619" s="48" t="s">
        <v>2636</v>
      </c>
      <c r="C2619" s="49">
        <v>1</v>
      </c>
      <c r="D2619" s="50" t="s">
        <v>93</v>
      </c>
      <c r="E2619" s="51"/>
      <c r="F2619" s="52"/>
      <c r="G2619" s="52">
        <v>2</v>
      </c>
      <c r="H2619" s="52"/>
      <c r="I2619" s="52"/>
      <c r="J2619" s="52"/>
      <c r="K2619" s="53">
        <f t="shared" si="363"/>
        <v>250.68</v>
      </c>
      <c r="L2619" s="53">
        <f t="shared" si="364"/>
        <v>250.68</v>
      </c>
      <c r="M2619" s="53">
        <f>IF(E2619&gt;0,ROUND(E2619*UCO!$A$14,2),0)</f>
        <v>0</v>
      </c>
      <c r="N2619" s="53">
        <f>IF(I2619&gt;0,ROUND(I2619*Filme!$B$3,2),0)</f>
        <v>0</v>
      </c>
      <c r="O2619" s="53">
        <f t="shared" si="365"/>
        <v>250.68</v>
      </c>
    </row>
    <row r="2620" spans="1:15" ht="22.5">
      <c r="A2620" s="48">
        <v>31309038</v>
      </c>
      <c r="B2620" s="48" t="s">
        <v>2637</v>
      </c>
      <c r="C2620" s="49">
        <v>1</v>
      </c>
      <c r="D2620" s="50" t="s">
        <v>70</v>
      </c>
      <c r="E2620" s="51"/>
      <c r="F2620" s="52"/>
      <c r="G2620" s="52">
        <v>2</v>
      </c>
      <c r="H2620" s="52"/>
      <c r="I2620" s="52"/>
      <c r="J2620" s="52"/>
      <c r="K2620" s="53">
        <f t="shared" si="363"/>
        <v>209.71</v>
      </c>
      <c r="L2620" s="53">
        <f t="shared" si="364"/>
        <v>209.71</v>
      </c>
      <c r="M2620" s="53">
        <f>IF(E2620&gt;0,ROUND(E2620*UCO!$A$14,2),0)</f>
        <v>0</v>
      </c>
      <c r="N2620" s="53">
        <f>IF(I2620&gt;0,ROUND(I2620*Filme!$B$3,2),0)</f>
        <v>0</v>
      </c>
      <c r="O2620" s="53">
        <f t="shared" si="365"/>
        <v>209.71</v>
      </c>
    </row>
    <row r="2621" spans="1:15">
      <c r="A2621" s="48">
        <v>31309046</v>
      </c>
      <c r="B2621" s="48" t="s">
        <v>2638</v>
      </c>
      <c r="C2621" s="49">
        <v>1</v>
      </c>
      <c r="D2621" s="50" t="s">
        <v>72</v>
      </c>
      <c r="E2621" s="51"/>
      <c r="F2621" s="52">
        <v>1</v>
      </c>
      <c r="G2621" s="52">
        <v>2</v>
      </c>
      <c r="H2621" s="52"/>
      <c r="I2621" s="52"/>
      <c r="J2621" s="52"/>
      <c r="K2621" s="53">
        <f t="shared" si="363"/>
        <v>309.68</v>
      </c>
      <c r="L2621" s="53">
        <f t="shared" si="364"/>
        <v>309.68</v>
      </c>
      <c r="M2621" s="53">
        <f>IF(E2621&gt;0,ROUND(E2621*UCO!$A$14,2),0)</f>
        <v>0</v>
      </c>
      <c r="N2621" s="53">
        <f>IF(I2621&gt;0,ROUND(I2621*Filme!$B$3,2),0)</f>
        <v>0</v>
      </c>
      <c r="O2621" s="53">
        <f t="shared" si="365"/>
        <v>309.68</v>
      </c>
    </row>
    <row r="2622" spans="1:15">
      <c r="A2622" s="48">
        <v>31309054</v>
      </c>
      <c r="B2622" s="48" t="s">
        <v>2639</v>
      </c>
      <c r="C2622" s="49">
        <v>1</v>
      </c>
      <c r="D2622" s="50" t="s">
        <v>305</v>
      </c>
      <c r="E2622" s="51"/>
      <c r="F2622" s="52">
        <v>1</v>
      </c>
      <c r="G2622" s="52">
        <v>5</v>
      </c>
      <c r="H2622" s="52"/>
      <c r="I2622" s="52"/>
      <c r="J2622" s="52"/>
      <c r="K2622" s="53">
        <f t="shared" si="363"/>
        <v>802.86</v>
      </c>
      <c r="L2622" s="53">
        <f t="shared" si="364"/>
        <v>802.86</v>
      </c>
      <c r="M2622" s="53">
        <f>IF(E2622&gt;0,ROUND(E2622*UCO!$A$14,2),0)</f>
        <v>0</v>
      </c>
      <c r="N2622" s="53">
        <f>IF(I2622&gt;0,ROUND(I2622*Filme!$B$3,2),0)</f>
        <v>0</v>
      </c>
      <c r="O2622" s="53">
        <f t="shared" si="365"/>
        <v>802.86</v>
      </c>
    </row>
    <row r="2623" spans="1:15">
      <c r="A2623" s="48">
        <v>31309062</v>
      </c>
      <c r="B2623" s="48" t="s">
        <v>2640</v>
      </c>
      <c r="C2623" s="49">
        <v>1</v>
      </c>
      <c r="D2623" s="50" t="s">
        <v>93</v>
      </c>
      <c r="E2623" s="51"/>
      <c r="F2623" s="52"/>
      <c r="G2623" s="52">
        <v>2</v>
      </c>
      <c r="H2623" s="52"/>
      <c r="I2623" s="52"/>
      <c r="J2623" s="52"/>
      <c r="K2623" s="53">
        <f t="shared" si="363"/>
        <v>250.68</v>
      </c>
      <c r="L2623" s="53">
        <f t="shared" si="364"/>
        <v>250.68</v>
      </c>
      <c r="M2623" s="53">
        <f>IF(E2623&gt;0,ROUND(E2623*UCO!$A$14,2),0)</f>
        <v>0</v>
      </c>
      <c r="N2623" s="53">
        <f>IF(I2623&gt;0,ROUND(I2623*Filme!$B$3,2),0)</f>
        <v>0</v>
      </c>
      <c r="O2623" s="53">
        <f t="shared" si="365"/>
        <v>250.68</v>
      </c>
    </row>
    <row r="2624" spans="1:15">
      <c r="A2624" s="48">
        <v>31309070</v>
      </c>
      <c r="B2624" s="48" t="s">
        <v>2641</v>
      </c>
      <c r="C2624" s="49">
        <v>1</v>
      </c>
      <c r="D2624" s="50" t="s">
        <v>339</v>
      </c>
      <c r="E2624" s="51"/>
      <c r="F2624" s="52"/>
      <c r="G2624" s="52">
        <v>6</v>
      </c>
      <c r="H2624" s="52"/>
      <c r="I2624" s="52"/>
      <c r="J2624" s="52"/>
      <c r="K2624" s="53">
        <f t="shared" si="363"/>
        <v>909.36</v>
      </c>
      <c r="L2624" s="53">
        <f t="shared" si="364"/>
        <v>909.36</v>
      </c>
      <c r="M2624" s="53">
        <f>IF(E2624&gt;0,ROUND(E2624*UCO!$A$14,2),0)</f>
        <v>0</v>
      </c>
      <c r="N2624" s="53">
        <f>IF(I2624&gt;0,ROUND(I2624*Filme!$B$3,2),0)</f>
        <v>0</v>
      </c>
      <c r="O2624" s="53">
        <f t="shared" si="365"/>
        <v>909.36</v>
      </c>
    </row>
    <row r="2625" spans="1:15">
      <c r="A2625" s="48">
        <v>31309089</v>
      </c>
      <c r="B2625" s="48" t="s">
        <v>2642</v>
      </c>
      <c r="C2625" s="49">
        <v>1</v>
      </c>
      <c r="D2625" s="50" t="s">
        <v>382</v>
      </c>
      <c r="E2625" s="51"/>
      <c r="F2625" s="52">
        <v>1</v>
      </c>
      <c r="G2625" s="52">
        <v>4</v>
      </c>
      <c r="H2625" s="52"/>
      <c r="I2625" s="52"/>
      <c r="J2625" s="52"/>
      <c r="K2625" s="53">
        <f t="shared" si="363"/>
        <v>766.81</v>
      </c>
      <c r="L2625" s="53">
        <f t="shared" si="364"/>
        <v>766.81</v>
      </c>
      <c r="M2625" s="53">
        <f>IF(E2625&gt;0,ROUND(E2625*UCO!$A$14,2),0)</f>
        <v>0</v>
      </c>
      <c r="N2625" s="53">
        <f>IF(I2625&gt;0,ROUND(I2625*Filme!$B$3,2),0)</f>
        <v>0</v>
      </c>
      <c r="O2625" s="53">
        <f t="shared" si="365"/>
        <v>766.81</v>
      </c>
    </row>
    <row r="2626" spans="1:15">
      <c r="A2626" s="48">
        <v>31309097</v>
      </c>
      <c r="B2626" s="48" t="s">
        <v>2643</v>
      </c>
      <c r="C2626" s="49">
        <v>1</v>
      </c>
      <c r="D2626" s="50" t="s">
        <v>72</v>
      </c>
      <c r="E2626" s="51"/>
      <c r="F2626" s="52">
        <v>1</v>
      </c>
      <c r="G2626" s="52">
        <v>5</v>
      </c>
      <c r="H2626" s="52"/>
      <c r="I2626" s="52"/>
      <c r="J2626" s="52"/>
      <c r="K2626" s="53">
        <f t="shared" si="363"/>
        <v>309.68</v>
      </c>
      <c r="L2626" s="53">
        <f t="shared" si="364"/>
        <v>309.68</v>
      </c>
      <c r="M2626" s="53">
        <f>IF(E2626&gt;0,ROUND(E2626*UCO!$A$14,2),0)</f>
        <v>0</v>
      </c>
      <c r="N2626" s="53">
        <f>IF(I2626&gt;0,ROUND(I2626*Filme!$B$3,2),0)</f>
        <v>0</v>
      </c>
      <c r="O2626" s="53">
        <f t="shared" si="365"/>
        <v>309.68</v>
      </c>
    </row>
    <row r="2627" spans="1:15">
      <c r="A2627" s="48">
        <v>31309100</v>
      </c>
      <c r="B2627" s="48" t="s">
        <v>2644</v>
      </c>
      <c r="C2627" s="49">
        <v>1</v>
      </c>
      <c r="D2627" s="50" t="s">
        <v>102</v>
      </c>
      <c r="E2627" s="51"/>
      <c r="F2627" s="52"/>
      <c r="G2627" s="52">
        <v>3</v>
      </c>
      <c r="H2627" s="52"/>
      <c r="I2627" s="52"/>
      <c r="J2627" s="52"/>
      <c r="K2627" s="53">
        <f t="shared" si="363"/>
        <v>183.5</v>
      </c>
      <c r="L2627" s="53">
        <f t="shared" si="364"/>
        <v>183.5</v>
      </c>
      <c r="M2627" s="53">
        <f>IF(E2627&gt;0,ROUND(E2627*UCO!$A$14,2),0)</f>
        <v>0</v>
      </c>
      <c r="N2627" s="53">
        <f>IF(I2627&gt;0,ROUND(I2627*Filme!$B$3,2),0)</f>
        <v>0</v>
      </c>
      <c r="O2627" s="53">
        <f t="shared" si="365"/>
        <v>183.5</v>
      </c>
    </row>
    <row r="2628" spans="1:15">
      <c r="A2628" s="48">
        <v>31309119</v>
      </c>
      <c r="B2628" s="48" t="s">
        <v>2645</v>
      </c>
      <c r="C2628" s="49">
        <v>1</v>
      </c>
      <c r="D2628" s="50" t="s">
        <v>335</v>
      </c>
      <c r="E2628" s="51"/>
      <c r="F2628" s="52">
        <v>1</v>
      </c>
      <c r="G2628" s="52">
        <v>3</v>
      </c>
      <c r="H2628" s="52"/>
      <c r="I2628" s="52"/>
      <c r="J2628" s="52"/>
      <c r="K2628" s="53">
        <f t="shared" si="363"/>
        <v>991.29</v>
      </c>
      <c r="L2628" s="53">
        <f t="shared" si="364"/>
        <v>991.29</v>
      </c>
      <c r="M2628" s="53">
        <f>IF(E2628&gt;0,ROUND(E2628*UCO!$A$14,2),0)</f>
        <v>0</v>
      </c>
      <c r="N2628" s="53">
        <f>IF(I2628&gt;0,ROUND(I2628*Filme!$B$3,2),0)</f>
        <v>0</v>
      </c>
      <c r="O2628" s="53">
        <f t="shared" si="365"/>
        <v>991.29</v>
      </c>
    </row>
    <row r="2629" spans="1:15">
      <c r="A2629" s="48">
        <v>31309127</v>
      </c>
      <c r="B2629" s="48" t="s">
        <v>2646</v>
      </c>
      <c r="C2629" s="49">
        <v>1</v>
      </c>
      <c r="D2629" s="50" t="s">
        <v>259</v>
      </c>
      <c r="E2629" s="51"/>
      <c r="F2629" s="52"/>
      <c r="G2629" s="52">
        <v>5</v>
      </c>
      <c r="H2629" s="52"/>
      <c r="I2629" s="52"/>
      <c r="J2629" s="52"/>
      <c r="K2629" s="53">
        <f t="shared" si="363"/>
        <v>852.02</v>
      </c>
      <c r="L2629" s="53">
        <f t="shared" si="364"/>
        <v>852.02</v>
      </c>
      <c r="M2629" s="53">
        <f>IF(E2629&gt;0,ROUND(E2629*UCO!$A$14,2),0)</f>
        <v>0</v>
      </c>
      <c r="N2629" s="53">
        <f>IF(I2629&gt;0,ROUND(I2629*Filme!$B$3,2),0)</f>
        <v>0</v>
      </c>
      <c r="O2629" s="53">
        <f t="shared" si="365"/>
        <v>852.02</v>
      </c>
    </row>
    <row r="2630" spans="1:15">
      <c r="A2630" s="48">
        <v>31309135</v>
      </c>
      <c r="B2630" s="48" t="s">
        <v>2647</v>
      </c>
      <c r="C2630" s="49">
        <v>1</v>
      </c>
      <c r="D2630" s="50" t="s">
        <v>72</v>
      </c>
      <c r="E2630" s="51"/>
      <c r="F2630" s="52">
        <v>1</v>
      </c>
      <c r="G2630" s="52">
        <v>3</v>
      </c>
      <c r="H2630" s="52"/>
      <c r="I2630" s="52"/>
      <c r="J2630" s="52"/>
      <c r="K2630" s="53">
        <f t="shared" si="363"/>
        <v>309.68</v>
      </c>
      <c r="L2630" s="53">
        <f t="shared" si="364"/>
        <v>309.68</v>
      </c>
      <c r="M2630" s="53">
        <f>IF(E2630&gt;0,ROUND(E2630*UCO!$A$14,2),0)</f>
        <v>0</v>
      </c>
      <c r="N2630" s="53">
        <f>IF(I2630&gt;0,ROUND(I2630*Filme!$B$3,2),0)</f>
        <v>0</v>
      </c>
      <c r="O2630" s="53">
        <f t="shared" si="365"/>
        <v>309.68</v>
      </c>
    </row>
    <row r="2631" spans="1:15">
      <c r="A2631" s="48">
        <v>31309143</v>
      </c>
      <c r="B2631" s="48" t="s">
        <v>2648</v>
      </c>
      <c r="C2631" s="49">
        <v>1</v>
      </c>
      <c r="D2631" s="50" t="s">
        <v>65</v>
      </c>
      <c r="E2631" s="51"/>
      <c r="F2631" s="52"/>
      <c r="G2631" s="52">
        <v>0</v>
      </c>
      <c r="H2631" s="52"/>
      <c r="I2631" s="52"/>
      <c r="J2631" s="52"/>
      <c r="K2631" s="53">
        <f t="shared" si="363"/>
        <v>65.56</v>
      </c>
      <c r="L2631" s="53">
        <f t="shared" si="364"/>
        <v>65.56</v>
      </c>
      <c r="M2631" s="53">
        <f>IF(E2631&gt;0,ROUND(E2631*UCO!$A$14,2),0)</f>
        <v>0</v>
      </c>
      <c r="N2631" s="53">
        <f>IF(I2631&gt;0,ROUND(I2631*Filme!$B$3,2),0)</f>
        <v>0</v>
      </c>
      <c r="O2631" s="53">
        <f t="shared" si="365"/>
        <v>65.56</v>
      </c>
    </row>
    <row r="2632" spans="1:15">
      <c r="A2632" s="48">
        <v>31309151</v>
      </c>
      <c r="B2632" s="48" t="s">
        <v>2649</v>
      </c>
      <c r="C2632" s="49">
        <v>1</v>
      </c>
      <c r="D2632" s="50" t="s">
        <v>74</v>
      </c>
      <c r="E2632" s="51"/>
      <c r="F2632" s="52"/>
      <c r="G2632" s="52">
        <v>2</v>
      </c>
      <c r="H2632" s="52"/>
      <c r="I2632" s="52"/>
      <c r="J2632" s="52"/>
      <c r="K2632" s="53">
        <f t="shared" si="363"/>
        <v>360.46</v>
      </c>
      <c r="L2632" s="53">
        <f t="shared" si="364"/>
        <v>360.46</v>
      </c>
      <c r="M2632" s="53">
        <f>IF(E2632&gt;0,ROUND(E2632*UCO!$A$14,2),0)</f>
        <v>0</v>
      </c>
      <c r="N2632" s="53">
        <f>IF(I2632&gt;0,ROUND(I2632*Filme!$B$3,2),0)</f>
        <v>0</v>
      </c>
      <c r="O2632" s="53">
        <f t="shared" si="365"/>
        <v>360.46</v>
      </c>
    </row>
    <row r="2633" spans="1:15">
      <c r="A2633" s="48">
        <v>31309178</v>
      </c>
      <c r="B2633" s="48" t="s">
        <v>2650</v>
      </c>
      <c r="C2633" s="49">
        <v>1</v>
      </c>
      <c r="D2633" s="50" t="s">
        <v>72</v>
      </c>
      <c r="E2633" s="51"/>
      <c r="F2633" s="52"/>
      <c r="G2633" s="52">
        <v>0</v>
      </c>
      <c r="H2633" s="52"/>
      <c r="I2633" s="52"/>
      <c r="J2633" s="52"/>
      <c r="K2633" s="53">
        <f t="shared" si="363"/>
        <v>309.68</v>
      </c>
      <c r="L2633" s="53">
        <f t="shared" si="364"/>
        <v>309.68</v>
      </c>
      <c r="M2633" s="53">
        <f>IF(E2633&gt;0,ROUND(E2633*UCO!$A$14,2),0)</f>
        <v>0</v>
      </c>
      <c r="N2633" s="53">
        <f>IF(I2633&gt;0,ROUND(I2633*Filme!$B$3,2),0)</f>
        <v>0</v>
      </c>
      <c r="O2633" s="53">
        <f t="shared" si="365"/>
        <v>309.68</v>
      </c>
    </row>
    <row r="2634" spans="1:15">
      <c r="A2634" s="48">
        <v>31309186</v>
      </c>
      <c r="B2634" s="48" t="s">
        <v>2651</v>
      </c>
      <c r="C2634" s="49">
        <v>1</v>
      </c>
      <c r="D2634" s="50" t="s">
        <v>335</v>
      </c>
      <c r="E2634" s="51">
        <v>44.61</v>
      </c>
      <c r="F2634" s="52">
        <v>1</v>
      </c>
      <c r="G2634" s="52">
        <v>5</v>
      </c>
      <c r="H2634" s="52"/>
      <c r="I2634" s="52"/>
      <c r="J2634" s="52"/>
      <c r="K2634" s="53">
        <f t="shared" si="363"/>
        <v>991.29</v>
      </c>
      <c r="L2634" s="53">
        <f t="shared" si="364"/>
        <v>991.29</v>
      </c>
      <c r="M2634" s="53">
        <f>IF(E2634&gt;0,ROUND(E2634*UCO!$A$29,2),0)</f>
        <v>841.34</v>
      </c>
      <c r="N2634" s="53">
        <f>IF(I2634&gt;0,ROUND(I2634*Filme!$B$3,2),0)</f>
        <v>0</v>
      </c>
      <c r="O2634" s="53">
        <f t="shared" si="365"/>
        <v>1832.63</v>
      </c>
    </row>
    <row r="2635" spans="1:15">
      <c r="A2635" s="48">
        <v>31309194</v>
      </c>
      <c r="B2635" s="48" t="s">
        <v>2652</v>
      </c>
      <c r="C2635" s="49">
        <v>1</v>
      </c>
      <c r="D2635" s="50" t="s">
        <v>433</v>
      </c>
      <c r="E2635" s="51">
        <v>44.61</v>
      </c>
      <c r="F2635" s="52">
        <v>1</v>
      </c>
      <c r="G2635" s="52">
        <v>5</v>
      </c>
      <c r="H2635" s="52"/>
      <c r="I2635" s="52"/>
      <c r="J2635" s="52"/>
      <c r="K2635" s="53">
        <f t="shared" si="363"/>
        <v>1269.81</v>
      </c>
      <c r="L2635" s="53">
        <f t="shared" si="364"/>
        <v>1269.81</v>
      </c>
      <c r="M2635" s="53">
        <f>IF(E2635&gt;0,ROUND(E2635*UCO!$A$29,2),0)</f>
        <v>841.34</v>
      </c>
      <c r="N2635" s="53">
        <f>IF(I2635&gt;0,ROUND(I2635*Filme!$B$3,2),0)</f>
        <v>0</v>
      </c>
      <c r="O2635" s="53">
        <f t="shared" si="365"/>
        <v>2111.15</v>
      </c>
    </row>
    <row r="2636" spans="1:15">
      <c r="A2636" s="48">
        <v>31309216</v>
      </c>
      <c r="B2636" s="48" t="s">
        <v>2653</v>
      </c>
      <c r="C2636" s="49">
        <v>1</v>
      </c>
      <c r="D2636" s="50" t="s">
        <v>339</v>
      </c>
      <c r="E2636" s="51">
        <v>24.33</v>
      </c>
      <c r="F2636" s="52">
        <v>1</v>
      </c>
      <c r="G2636" s="52">
        <v>5</v>
      </c>
      <c r="H2636" s="52"/>
      <c r="I2636" s="52"/>
      <c r="J2636" s="52"/>
      <c r="K2636" s="53">
        <f t="shared" si="363"/>
        <v>909.36</v>
      </c>
      <c r="L2636" s="53">
        <f t="shared" si="364"/>
        <v>909.36</v>
      </c>
      <c r="M2636" s="53">
        <f>IF(E2636&gt;0,ROUND(E2636*UCO!$A$29,2),0)</f>
        <v>458.86</v>
      </c>
      <c r="N2636" s="53">
        <f>IF(I2636&gt;0,ROUND(I2636*Filme!$B$3,2),0)</f>
        <v>0</v>
      </c>
      <c r="O2636" s="53">
        <f t="shared" si="365"/>
        <v>1368.22</v>
      </c>
    </row>
    <row r="2637" spans="1:15">
      <c r="A2637" s="48">
        <v>31309224</v>
      </c>
      <c r="B2637" s="48" t="s">
        <v>2654</v>
      </c>
      <c r="C2637" s="49">
        <v>1</v>
      </c>
      <c r="D2637" s="50" t="s">
        <v>469</v>
      </c>
      <c r="E2637" s="51">
        <v>24.33</v>
      </c>
      <c r="F2637" s="52">
        <v>1</v>
      </c>
      <c r="G2637" s="52">
        <v>6</v>
      </c>
      <c r="H2637" s="52"/>
      <c r="I2637" s="52"/>
      <c r="J2637" s="52"/>
      <c r="K2637" s="53">
        <f t="shared" si="363"/>
        <v>1491.02</v>
      </c>
      <c r="L2637" s="53">
        <f t="shared" si="364"/>
        <v>1491.02</v>
      </c>
      <c r="M2637" s="53">
        <f>IF(E2637&gt;0,ROUND(E2637*UCO!$A$29,2),0)</f>
        <v>458.86</v>
      </c>
      <c r="N2637" s="53">
        <f>IF(I2637&gt;0,ROUND(I2637*Filme!$B$3,2),0)</f>
        <v>0</v>
      </c>
      <c r="O2637" s="53">
        <f t="shared" si="365"/>
        <v>1949.88</v>
      </c>
    </row>
    <row r="2638" spans="1:15">
      <c r="A2638" s="48">
        <v>31309232</v>
      </c>
      <c r="B2638" s="48" t="s">
        <v>2655</v>
      </c>
      <c r="C2638" s="49">
        <v>1</v>
      </c>
      <c r="D2638" s="50" t="s">
        <v>382</v>
      </c>
      <c r="E2638" s="51"/>
      <c r="F2638" s="52">
        <v>1</v>
      </c>
      <c r="G2638" s="52">
        <v>5</v>
      </c>
      <c r="H2638" s="52"/>
      <c r="I2638" s="52"/>
      <c r="J2638" s="52"/>
      <c r="K2638" s="53">
        <f t="shared" si="363"/>
        <v>766.81</v>
      </c>
      <c r="L2638" s="53">
        <f t="shared" si="364"/>
        <v>766.81</v>
      </c>
      <c r="M2638" s="53">
        <f>IF(E2638&gt;0,ROUND(E2638*UCO!$A$29,2),0)</f>
        <v>0</v>
      </c>
      <c r="N2638" s="53">
        <f>IF(I2638&gt;0,ROUND(I2638*Filme!$B$3,2),0)</f>
        <v>0</v>
      </c>
      <c r="O2638" s="53">
        <f t="shared" si="365"/>
        <v>766.81</v>
      </c>
    </row>
    <row r="2639" spans="1:15">
      <c r="A2639" s="48">
        <v>31309240</v>
      </c>
      <c r="B2639" s="48" t="s">
        <v>2656</v>
      </c>
      <c r="C2639" s="49">
        <v>1</v>
      </c>
      <c r="D2639" s="50" t="s">
        <v>368</v>
      </c>
      <c r="E2639" s="51">
        <v>12.17</v>
      </c>
      <c r="F2639" s="52">
        <v>1</v>
      </c>
      <c r="G2639" s="52">
        <v>0</v>
      </c>
      <c r="H2639" s="52"/>
      <c r="I2639" s="52"/>
      <c r="J2639" s="52"/>
      <c r="K2639" s="53">
        <f t="shared" si="363"/>
        <v>334.24</v>
      </c>
      <c r="L2639" s="53">
        <f t="shared" si="364"/>
        <v>334.24</v>
      </c>
      <c r="M2639" s="53">
        <f>IF(E2639&gt;0,ROUND(E2639*UCO!$A$29,2),0)</f>
        <v>229.53</v>
      </c>
      <c r="N2639" s="53">
        <f>IF(I2639&gt;0,ROUND(I2639*Filme!$B$3,2),0)</f>
        <v>0</v>
      </c>
      <c r="O2639" s="53">
        <f t="shared" si="365"/>
        <v>563.77</v>
      </c>
    </row>
    <row r="2640" spans="1:15">
      <c r="A2640" s="48">
        <v>31309259</v>
      </c>
      <c r="B2640" s="48" t="s">
        <v>2657</v>
      </c>
      <c r="C2640" s="49">
        <v>1</v>
      </c>
      <c r="D2640" s="50" t="s">
        <v>368</v>
      </c>
      <c r="E2640" s="51">
        <v>12.17</v>
      </c>
      <c r="F2640" s="52">
        <v>1</v>
      </c>
      <c r="G2640" s="52">
        <v>0</v>
      </c>
      <c r="H2640" s="52"/>
      <c r="I2640" s="52"/>
      <c r="J2640" s="52"/>
      <c r="K2640" s="53">
        <f t="shared" si="363"/>
        <v>334.24</v>
      </c>
      <c r="L2640" s="53">
        <f t="shared" si="364"/>
        <v>334.24</v>
      </c>
      <c r="M2640" s="53">
        <f>IF(E2640&gt;0,ROUND(E2640*UCO!$A$29,2),0)</f>
        <v>229.53</v>
      </c>
      <c r="N2640" s="53">
        <f>IF(I2640&gt;0,ROUND(I2640*Filme!$B$3,2),0)</f>
        <v>0</v>
      </c>
      <c r="O2640" s="53">
        <f t="shared" si="365"/>
        <v>563.77</v>
      </c>
    </row>
    <row r="2641" spans="1:15" ht="12.75" customHeight="1">
      <c r="A2641" s="129" t="s">
        <v>2658</v>
      </c>
      <c r="B2641" s="130"/>
      <c r="C2641" s="130"/>
      <c r="D2641" s="130"/>
      <c r="E2641" s="130"/>
      <c r="F2641" s="130"/>
      <c r="G2641" s="130"/>
      <c r="H2641" s="130"/>
      <c r="I2641" s="130"/>
      <c r="J2641" s="130"/>
      <c r="K2641" s="130"/>
      <c r="L2641" s="130"/>
      <c r="M2641" s="130"/>
      <c r="N2641" s="130"/>
      <c r="O2641" s="130"/>
    </row>
    <row r="2642" spans="1:15" ht="12.75" customHeight="1">
      <c r="A2642" s="129" t="s">
        <v>2659</v>
      </c>
      <c r="B2642" s="130"/>
      <c r="C2642" s="130"/>
      <c r="D2642" s="130"/>
      <c r="E2642" s="130"/>
      <c r="F2642" s="130"/>
      <c r="G2642" s="130"/>
      <c r="H2642" s="130"/>
      <c r="I2642" s="130"/>
      <c r="J2642" s="130"/>
      <c r="K2642" s="130"/>
      <c r="L2642" s="130"/>
      <c r="M2642" s="130"/>
      <c r="N2642" s="130"/>
      <c r="O2642" s="130"/>
    </row>
    <row r="2643" spans="1:15" ht="29.25" customHeight="1">
      <c r="A2643" s="129" t="s">
        <v>2660</v>
      </c>
      <c r="B2643" s="130"/>
      <c r="C2643" s="130"/>
      <c r="D2643" s="130"/>
      <c r="E2643" s="130"/>
      <c r="F2643" s="130"/>
      <c r="G2643" s="130"/>
      <c r="H2643" s="130"/>
      <c r="I2643" s="130"/>
      <c r="J2643" s="130"/>
      <c r="K2643" s="130"/>
      <c r="L2643" s="130"/>
      <c r="M2643" s="130"/>
      <c r="N2643" s="130"/>
      <c r="O2643" s="130"/>
    </row>
    <row r="2644" spans="1:15" ht="36" customHeight="1">
      <c r="A2644" s="131" t="s">
        <v>2661</v>
      </c>
      <c r="B2644" s="132"/>
      <c r="C2644" s="132"/>
      <c r="D2644" s="132"/>
      <c r="E2644" s="132"/>
      <c r="F2644" s="132"/>
      <c r="G2644" s="132"/>
      <c r="H2644" s="132"/>
      <c r="I2644" s="132"/>
      <c r="J2644" s="132"/>
      <c r="K2644" s="132"/>
      <c r="L2644" s="132"/>
      <c r="M2644" s="132"/>
      <c r="N2644" s="132"/>
      <c r="O2644" s="132"/>
    </row>
    <row r="2645" spans="1:15">
      <c r="A2645" s="48">
        <v>31401015</v>
      </c>
      <c r="B2645" s="48" t="s">
        <v>2662</v>
      </c>
      <c r="C2645" s="49">
        <v>1</v>
      </c>
      <c r="D2645" s="50" t="s">
        <v>446</v>
      </c>
      <c r="E2645" s="51"/>
      <c r="F2645" s="52">
        <v>2</v>
      </c>
      <c r="G2645" s="52">
        <v>5</v>
      </c>
      <c r="H2645" s="52"/>
      <c r="I2645" s="52"/>
      <c r="J2645" s="52"/>
      <c r="K2645" s="53">
        <f t="shared" ref="K2645:K2675" si="366">VLOOKUP(D2645,Porte2026Geral,24,FALSE)</f>
        <v>1171.51</v>
      </c>
      <c r="L2645" s="53">
        <f t="shared" ref="L2645:L2675" si="367">ROUND(C2645*K2645,2)</f>
        <v>1171.51</v>
      </c>
      <c r="M2645" s="53">
        <f>IF(E2645&gt;0,ROUND(E2645*UCO!$A$14,2),0)</f>
        <v>0</v>
      </c>
      <c r="N2645" s="53">
        <f>IF(I2645&gt;0,ROUND(I2645*Filme!$B$3,2),0)</f>
        <v>0</v>
      </c>
      <c r="O2645" s="53">
        <f t="shared" ref="O2645:O2675" si="368">ROUND(L2645+M2645+N2645,2)</f>
        <v>1171.51</v>
      </c>
    </row>
    <row r="2646" spans="1:15">
      <c r="A2646" s="48">
        <v>31401023</v>
      </c>
      <c r="B2646" s="48" t="s">
        <v>2663</v>
      </c>
      <c r="C2646" s="49">
        <v>1</v>
      </c>
      <c r="D2646" s="50" t="s">
        <v>433</v>
      </c>
      <c r="E2646" s="51"/>
      <c r="F2646" s="52">
        <v>2</v>
      </c>
      <c r="G2646" s="52">
        <v>6</v>
      </c>
      <c r="H2646" s="52"/>
      <c r="I2646" s="52"/>
      <c r="J2646" s="52"/>
      <c r="K2646" s="53">
        <f t="shared" si="366"/>
        <v>1269.81</v>
      </c>
      <c r="L2646" s="53">
        <f t="shared" si="367"/>
        <v>1269.81</v>
      </c>
      <c r="M2646" s="53">
        <f>IF(E2646&gt;0,ROUND(E2646*UCO!$A$14,2),0)</f>
        <v>0</v>
      </c>
      <c r="N2646" s="53">
        <f>IF(I2646&gt;0,ROUND(I2646*Filme!$B$3,2),0)</f>
        <v>0</v>
      </c>
      <c r="O2646" s="53">
        <f t="shared" si="368"/>
        <v>1269.81</v>
      </c>
    </row>
    <row r="2647" spans="1:15">
      <c r="A2647" s="48">
        <v>31401031</v>
      </c>
      <c r="B2647" s="48" t="s">
        <v>2664</v>
      </c>
      <c r="C2647" s="49">
        <v>1</v>
      </c>
      <c r="D2647" s="50" t="s">
        <v>469</v>
      </c>
      <c r="E2647" s="51"/>
      <c r="F2647" s="52">
        <v>1</v>
      </c>
      <c r="G2647" s="52">
        <v>7</v>
      </c>
      <c r="H2647" s="52"/>
      <c r="I2647" s="52"/>
      <c r="J2647" s="52"/>
      <c r="K2647" s="53">
        <f t="shared" si="366"/>
        <v>1491.02</v>
      </c>
      <c r="L2647" s="53">
        <f t="shared" si="367"/>
        <v>1491.02</v>
      </c>
      <c r="M2647" s="53">
        <f>IF(E2647&gt;0,ROUND(E2647*UCO!$A$14,2),0)</f>
        <v>0</v>
      </c>
      <c r="N2647" s="53">
        <f>IF(I2647&gt;0,ROUND(I2647*Filme!$B$3,2),0)</f>
        <v>0</v>
      </c>
      <c r="O2647" s="53">
        <f t="shared" si="368"/>
        <v>1491.02</v>
      </c>
    </row>
    <row r="2648" spans="1:15">
      <c r="A2648" s="48">
        <v>31401040</v>
      </c>
      <c r="B2648" s="48" t="s">
        <v>2665</v>
      </c>
      <c r="C2648" s="49">
        <v>1</v>
      </c>
      <c r="D2648" s="50" t="s">
        <v>364</v>
      </c>
      <c r="E2648" s="51"/>
      <c r="F2648" s="52">
        <v>2</v>
      </c>
      <c r="G2648" s="52">
        <v>5</v>
      </c>
      <c r="H2648" s="52"/>
      <c r="I2648" s="52"/>
      <c r="J2648" s="52"/>
      <c r="K2648" s="53">
        <f t="shared" si="366"/>
        <v>1794.15</v>
      </c>
      <c r="L2648" s="53">
        <f t="shared" si="367"/>
        <v>1794.15</v>
      </c>
      <c r="M2648" s="53">
        <f>IF(E2648&gt;0,ROUND(E2648*UCO!$A$14,2),0)</f>
        <v>0</v>
      </c>
      <c r="N2648" s="53">
        <f>IF(I2648&gt;0,ROUND(I2648*Filme!$B$3,2),0)</f>
        <v>0</v>
      </c>
      <c r="O2648" s="53">
        <f t="shared" si="368"/>
        <v>1794.15</v>
      </c>
    </row>
    <row r="2649" spans="1:15">
      <c r="A2649" s="48">
        <v>31401058</v>
      </c>
      <c r="B2649" s="48" t="s">
        <v>2666</v>
      </c>
      <c r="C2649" s="49">
        <v>1</v>
      </c>
      <c r="D2649" s="50" t="s">
        <v>366</v>
      </c>
      <c r="E2649" s="51"/>
      <c r="F2649" s="52">
        <v>1</v>
      </c>
      <c r="G2649" s="52">
        <v>5</v>
      </c>
      <c r="H2649" s="52"/>
      <c r="I2649" s="52"/>
      <c r="J2649" s="52"/>
      <c r="K2649" s="53">
        <f t="shared" si="366"/>
        <v>383.42</v>
      </c>
      <c r="L2649" s="53">
        <f t="shared" si="367"/>
        <v>383.42</v>
      </c>
      <c r="M2649" s="53">
        <f>IF(E2649&gt;0,ROUND(E2649*UCO!$A$14,2),0)</f>
        <v>0</v>
      </c>
      <c r="N2649" s="53">
        <f>IF(I2649&gt;0,ROUND(I2649*Filme!$B$3,2),0)</f>
        <v>0</v>
      </c>
      <c r="O2649" s="53">
        <f t="shared" si="368"/>
        <v>383.42</v>
      </c>
    </row>
    <row r="2650" spans="1:15">
      <c r="A2650" s="48">
        <v>31401066</v>
      </c>
      <c r="B2650" s="48" t="s">
        <v>2667</v>
      </c>
      <c r="C2650" s="49">
        <v>1</v>
      </c>
      <c r="D2650" s="50" t="s">
        <v>446</v>
      </c>
      <c r="E2650" s="51"/>
      <c r="F2650" s="52">
        <v>2</v>
      </c>
      <c r="G2650" s="52">
        <v>6</v>
      </c>
      <c r="H2650" s="52"/>
      <c r="I2650" s="52"/>
      <c r="J2650" s="52"/>
      <c r="K2650" s="53">
        <f t="shared" si="366"/>
        <v>1171.51</v>
      </c>
      <c r="L2650" s="53">
        <f t="shared" si="367"/>
        <v>1171.51</v>
      </c>
      <c r="M2650" s="53">
        <f>IF(E2650&gt;0,ROUND(E2650*UCO!$A$14,2),0)</f>
        <v>0</v>
      </c>
      <c r="N2650" s="53">
        <f>IF(I2650&gt;0,ROUND(I2650*Filme!$B$3,2),0)</f>
        <v>0</v>
      </c>
      <c r="O2650" s="53">
        <f t="shared" si="368"/>
        <v>1171.51</v>
      </c>
    </row>
    <row r="2651" spans="1:15">
      <c r="A2651" s="48">
        <v>31401074</v>
      </c>
      <c r="B2651" s="48" t="s">
        <v>2668</v>
      </c>
      <c r="C2651" s="49">
        <v>1</v>
      </c>
      <c r="D2651" s="50" t="s">
        <v>257</v>
      </c>
      <c r="E2651" s="51"/>
      <c r="F2651" s="52">
        <v>2</v>
      </c>
      <c r="G2651" s="52">
        <v>6</v>
      </c>
      <c r="H2651" s="52"/>
      <c r="I2651" s="52"/>
      <c r="J2651" s="52"/>
      <c r="K2651" s="53">
        <f t="shared" si="366"/>
        <v>1635.2</v>
      </c>
      <c r="L2651" s="53">
        <f t="shared" si="367"/>
        <v>1635.2</v>
      </c>
      <c r="M2651" s="53">
        <f>IF(E2651&gt;0,ROUND(E2651*UCO!$A$14,2),0)</f>
        <v>0</v>
      </c>
      <c r="N2651" s="53">
        <f>IF(I2651&gt;0,ROUND(I2651*Filme!$B$3,2),0)</f>
        <v>0</v>
      </c>
      <c r="O2651" s="53">
        <f t="shared" si="368"/>
        <v>1635.2</v>
      </c>
    </row>
    <row r="2652" spans="1:15">
      <c r="A2652" s="48">
        <v>31401082</v>
      </c>
      <c r="B2652" s="48" t="s">
        <v>2669</v>
      </c>
      <c r="C2652" s="49">
        <v>1</v>
      </c>
      <c r="D2652" s="50" t="s">
        <v>382</v>
      </c>
      <c r="E2652" s="51"/>
      <c r="F2652" s="52">
        <v>1</v>
      </c>
      <c r="G2652" s="52">
        <v>5</v>
      </c>
      <c r="H2652" s="52"/>
      <c r="I2652" s="52"/>
      <c r="J2652" s="52"/>
      <c r="K2652" s="53">
        <f t="shared" si="366"/>
        <v>766.81</v>
      </c>
      <c r="L2652" s="53">
        <f t="shared" si="367"/>
        <v>766.81</v>
      </c>
      <c r="M2652" s="53">
        <f>IF(E2652&gt;0,ROUND(E2652*UCO!$A$14,2),0)</f>
        <v>0</v>
      </c>
      <c r="N2652" s="53">
        <f>IF(I2652&gt;0,ROUND(I2652*Filme!$B$3,2),0)</f>
        <v>0</v>
      </c>
      <c r="O2652" s="53">
        <f t="shared" si="368"/>
        <v>766.81</v>
      </c>
    </row>
    <row r="2653" spans="1:15">
      <c r="A2653" s="48">
        <v>31401090</v>
      </c>
      <c r="B2653" s="48" t="s">
        <v>2670</v>
      </c>
      <c r="C2653" s="49">
        <v>1</v>
      </c>
      <c r="D2653" s="50" t="s">
        <v>382</v>
      </c>
      <c r="E2653" s="51"/>
      <c r="F2653" s="52">
        <v>1</v>
      </c>
      <c r="G2653" s="52">
        <v>6</v>
      </c>
      <c r="H2653" s="52"/>
      <c r="I2653" s="52"/>
      <c r="J2653" s="52"/>
      <c r="K2653" s="53">
        <f t="shared" si="366"/>
        <v>766.81</v>
      </c>
      <c r="L2653" s="53">
        <f t="shared" si="367"/>
        <v>766.81</v>
      </c>
      <c r="M2653" s="53">
        <f>IF(E2653&gt;0,ROUND(E2653*UCO!$A$14,2),0)</f>
        <v>0</v>
      </c>
      <c r="N2653" s="53">
        <f>IF(I2653&gt;0,ROUND(I2653*Filme!$B$3,2),0)</f>
        <v>0</v>
      </c>
      <c r="O2653" s="53">
        <f t="shared" si="368"/>
        <v>766.81</v>
      </c>
    </row>
    <row r="2654" spans="1:15">
      <c r="A2654" s="48">
        <v>31401104</v>
      </c>
      <c r="B2654" s="48" t="s">
        <v>2671</v>
      </c>
      <c r="C2654" s="49">
        <v>1</v>
      </c>
      <c r="D2654" s="50" t="s">
        <v>446</v>
      </c>
      <c r="E2654" s="51"/>
      <c r="F2654" s="52">
        <v>2</v>
      </c>
      <c r="G2654" s="52">
        <v>6</v>
      </c>
      <c r="H2654" s="52"/>
      <c r="I2654" s="52"/>
      <c r="J2654" s="52"/>
      <c r="K2654" s="53">
        <f t="shared" si="366"/>
        <v>1171.51</v>
      </c>
      <c r="L2654" s="53">
        <f t="shared" si="367"/>
        <v>1171.51</v>
      </c>
      <c r="M2654" s="53">
        <f>IF(E2654&gt;0,ROUND(E2654*UCO!$A$14,2),0)</f>
        <v>0</v>
      </c>
      <c r="N2654" s="53">
        <f>IF(I2654&gt;0,ROUND(I2654*Filme!$B$3,2),0)</f>
        <v>0</v>
      </c>
      <c r="O2654" s="53">
        <f t="shared" si="368"/>
        <v>1171.51</v>
      </c>
    </row>
    <row r="2655" spans="1:15">
      <c r="A2655" s="48">
        <v>31401112</v>
      </c>
      <c r="B2655" s="48" t="s">
        <v>2672</v>
      </c>
      <c r="C2655" s="49">
        <v>1</v>
      </c>
      <c r="D2655" s="50" t="s">
        <v>446</v>
      </c>
      <c r="E2655" s="51"/>
      <c r="F2655" s="52">
        <v>2</v>
      </c>
      <c r="G2655" s="52">
        <v>6</v>
      </c>
      <c r="H2655" s="52"/>
      <c r="I2655" s="52"/>
      <c r="J2655" s="52"/>
      <c r="K2655" s="53">
        <f t="shared" si="366"/>
        <v>1171.51</v>
      </c>
      <c r="L2655" s="53">
        <f t="shared" si="367"/>
        <v>1171.51</v>
      </c>
      <c r="M2655" s="53">
        <f>IF(E2655&gt;0,ROUND(E2655*UCO!$A$14,2),0)</f>
        <v>0</v>
      </c>
      <c r="N2655" s="53">
        <f>IF(I2655&gt;0,ROUND(I2655*Filme!$B$3,2),0)</f>
        <v>0</v>
      </c>
      <c r="O2655" s="53">
        <f t="shared" si="368"/>
        <v>1171.51</v>
      </c>
    </row>
    <row r="2656" spans="1:15">
      <c r="A2656" s="48">
        <v>31401120</v>
      </c>
      <c r="B2656" s="48" t="s">
        <v>2673</v>
      </c>
      <c r="C2656" s="49">
        <v>1</v>
      </c>
      <c r="D2656" s="50" t="s">
        <v>259</v>
      </c>
      <c r="E2656" s="51"/>
      <c r="F2656" s="52">
        <v>2</v>
      </c>
      <c r="G2656" s="52">
        <v>5</v>
      </c>
      <c r="H2656" s="52"/>
      <c r="I2656" s="52"/>
      <c r="J2656" s="52"/>
      <c r="K2656" s="53">
        <f t="shared" si="366"/>
        <v>852.02</v>
      </c>
      <c r="L2656" s="53">
        <f t="shared" si="367"/>
        <v>852.02</v>
      </c>
      <c r="M2656" s="53">
        <f>IF(E2656&gt;0,ROUND(E2656*UCO!$A$14,2),0)</f>
        <v>0</v>
      </c>
      <c r="N2656" s="53">
        <f>IF(I2656&gt;0,ROUND(I2656*Filme!$B$3,2),0)</f>
        <v>0</v>
      </c>
      <c r="O2656" s="53">
        <f t="shared" si="368"/>
        <v>852.02</v>
      </c>
    </row>
    <row r="2657" spans="1:15">
      <c r="A2657" s="48">
        <v>31401139</v>
      </c>
      <c r="B2657" s="48" t="s">
        <v>2674</v>
      </c>
      <c r="C2657" s="49">
        <v>1</v>
      </c>
      <c r="D2657" s="50" t="s">
        <v>446</v>
      </c>
      <c r="E2657" s="51"/>
      <c r="F2657" s="52">
        <v>2</v>
      </c>
      <c r="G2657" s="52">
        <v>5</v>
      </c>
      <c r="H2657" s="52"/>
      <c r="I2657" s="52"/>
      <c r="J2657" s="52"/>
      <c r="K2657" s="53">
        <f t="shared" si="366"/>
        <v>1171.51</v>
      </c>
      <c r="L2657" s="53">
        <f t="shared" si="367"/>
        <v>1171.51</v>
      </c>
      <c r="M2657" s="53">
        <f>IF(E2657&gt;0,ROUND(E2657*UCO!$A$14,2),0)</f>
        <v>0</v>
      </c>
      <c r="N2657" s="53">
        <f>IF(I2657&gt;0,ROUND(I2657*Filme!$B$3,2),0)</f>
        <v>0</v>
      </c>
      <c r="O2657" s="53">
        <f t="shared" si="368"/>
        <v>1171.51</v>
      </c>
    </row>
    <row r="2658" spans="1:15">
      <c r="A2658" s="48">
        <v>31401147</v>
      </c>
      <c r="B2658" s="48" t="s">
        <v>2675</v>
      </c>
      <c r="C2658" s="49">
        <v>1</v>
      </c>
      <c r="D2658" s="50" t="s">
        <v>446</v>
      </c>
      <c r="E2658" s="51"/>
      <c r="F2658" s="52">
        <v>1</v>
      </c>
      <c r="G2658" s="52">
        <v>5</v>
      </c>
      <c r="H2658" s="52"/>
      <c r="I2658" s="52"/>
      <c r="J2658" s="52"/>
      <c r="K2658" s="53">
        <f t="shared" si="366"/>
        <v>1171.51</v>
      </c>
      <c r="L2658" s="53">
        <f t="shared" si="367"/>
        <v>1171.51</v>
      </c>
      <c r="M2658" s="53">
        <f>IF(E2658&gt;0,ROUND(E2658*UCO!$A$14,2),0)</f>
        <v>0</v>
      </c>
      <c r="N2658" s="53">
        <f>IF(I2658&gt;0,ROUND(I2658*Filme!$B$3,2),0)</f>
        <v>0</v>
      </c>
      <c r="O2658" s="53">
        <f t="shared" si="368"/>
        <v>1171.51</v>
      </c>
    </row>
    <row r="2659" spans="1:15">
      <c r="A2659" s="48">
        <v>31401155</v>
      </c>
      <c r="B2659" s="48" t="s">
        <v>2676</v>
      </c>
      <c r="C2659" s="49">
        <v>1</v>
      </c>
      <c r="D2659" s="50" t="s">
        <v>269</v>
      </c>
      <c r="E2659" s="51"/>
      <c r="F2659" s="52">
        <v>2</v>
      </c>
      <c r="G2659" s="52">
        <v>7</v>
      </c>
      <c r="H2659" s="52"/>
      <c r="I2659" s="52"/>
      <c r="J2659" s="52"/>
      <c r="K2659" s="53">
        <f t="shared" si="366"/>
        <v>3645.61</v>
      </c>
      <c r="L2659" s="53">
        <f t="shared" si="367"/>
        <v>3645.61</v>
      </c>
      <c r="M2659" s="53">
        <f>IF(E2659&gt;0,ROUND(E2659*UCO!$A$14,2),0)</f>
        <v>0</v>
      </c>
      <c r="N2659" s="53">
        <f>IF(I2659&gt;0,ROUND(I2659*Filme!$B$3,2),0)</f>
        <v>0</v>
      </c>
      <c r="O2659" s="53">
        <f t="shared" si="368"/>
        <v>3645.61</v>
      </c>
    </row>
    <row r="2660" spans="1:15">
      <c r="A2660" s="48">
        <v>31401163</v>
      </c>
      <c r="B2660" s="48" t="s">
        <v>2677</v>
      </c>
      <c r="C2660" s="49">
        <v>1</v>
      </c>
      <c r="D2660" s="50" t="s">
        <v>469</v>
      </c>
      <c r="E2660" s="51"/>
      <c r="F2660" s="52">
        <v>2</v>
      </c>
      <c r="G2660" s="52">
        <v>7</v>
      </c>
      <c r="H2660" s="52"/>
      <c r="I2660" s="52"/>
      <c r="J2660" s="52"/>
      <c r="K2660" s="53">
        <f t="shared" si="366"/>
        <v>1491.02</v>
      </c>
      <c r="L2660" s="53">
        <f t="shared" si="367"/>
        <v>1491.02</v>
      </c>
      <c r="M2660" s="53">
        <f>IF(E2660&gt;0,ROUND(E2660*UCO!$A$14,2),0)</f>
        <v>0</v>
      </c>
      <c r="N2660" s="53">
        <f>IF(I2660&gt;0,ROUND(I2660*Filme!$B$3,2),0)</f>
        <v>0</v>
      </c>
      <c r="O2660" s="53">
        <f t="shared" si="368"/>
        <v>1491.02</v>
      </c>
    </row>
    <row r="2661" spans="1:15">
      <c r="A2661" s="48">
        <v>31401171</v>
      </c>
      <c r="B2661" s="48" t="s">
        <v>2678</v>
      </c>
      <c r="C2661" s="49">
        <v>1</v>
      </c>
      <c r="D2661" s="50" t="s">
        <v>269</v>
      </c>
      <c r="E2661" s="51"/>
      <c r="F2661" s="52">
        <v>2</v>
      </c>
      <c r="G2661" s="52">
        <v>7</v>
      </c>
      <c r="H2661" s="52"/>
      <c r="I2661" s="52"/>
      <c r="J2661" s="52"/>
      <c r="K2661" s="53">
        <f t="shared" si="366"/>
        <v>3645.61</v>
      </c>
      <c r="L2661" s="53">
        <f t="shared" si="367"/>
        <v>3645.61</v>
      </c>
      <c r="M2661" s="53">
        <f>IF(E2661&gt;0,ROUND(E2661*UCO!$A$14,2),0)</f>
        <v>0</v>
      </c>
      <c r="N2661" s="53">
        <f>IF(I2661&gt;0,ROUND(I2661*Filme!$B$3,2),0)</f>
        <v>0</v>
      </c>
      <c r="O2661" s="53">
        <f t="shared" si="368"/>
        <v>3645.61</v>
      </c>
    </row>
    <row r="2662" spans="1:15">
      <c r="A2662" s="48">
        <v>31401198</v>
      </c>
      <c r="B2662" s="48" t="s">
        <v>2679</v>
      </c>
      <c r="C2662" s="49">
        <v>1</v>
      </c>
      <c r="D2662" s="50" t="s">
        <v>51</v>
      </c>
      <c r="E2662" s="51"/>
      <c r="F2662" s="52"/>
      <c r="G2662" s="52">
        <v>3</v>
      </c>
      <c r="H2662" s="52"/>
      <c r="I2662" s="52"/>
      <c r="J2662" s="52"/>
      <c r="K2662" s="53">
        <f t="shared" si="366"/>
        <v>88.48</v>
      </c>
      <c r="L2662" s="53">
        <f t="shared" si="367"/>
        <v>88.48</v>
      </c>
      <c r="M2662" s="53">
        <f>IF(E2662&gt;0,ROUND(E2662*UCO!$A$14,2),0)</f>
        <v>0</v>
      </c>
      <c r="N2662" s="53">
        <f>IF(I2662&gt;0,ROUND(I2662*Filme!$B$3,2),0)</f>
        <v>0</v>
      </c>
      <c r="O2662" s="53">
        <f t="shared" si="368"/>
        <v>88.48</v>
      </c>
    </row>
    <row r="2663" spans="1:15">
      <c r="A2663" s="48">
        <v>31401201</v>
      </c>
      <c r="B2663" s="48" t="s">
        <v>2680</v>
      </c>
      <c r="C2663" s="49">
        <v>1</v>
      </c>
      <c r="D2663" s="50" t="s">
        <v>305</v>
      </c>
      <c r="E2663" s="51"/>
      <c r="F2663" s="52">
        <v>2</v>
      </c>
      <c r="G2663" s="52">
        <v>5</v>
      </c>
      <c r="H2663" s="52"/>
      <c r="I2663" s="52"/>
      <c r="J2663" s="52"/>
      <c r="K2663" s="53">
        <f t="shared" si="366"/>
        <v>802.86</v>
      </c>
      <c r="L2663" s="53">
        <f t="shared" si="367"/>
        <v>802.86</v>
      </c>
      <c r="M2663" s="53">
        <f>IF(E2663&gt;0,ROUND(E2663*UCO!$A$14,2),0)</f>
        <v>0</v>
      </c>
      <c r="N2663" s="53">
        <f>IF(I2663&gt;0,ROUND(I2663*Filme!$B$3,2),0)</f>
        <v>0</v>
      </c>
      <c r="O2663" s="53">
        <f t="shared" si="368"/>
        <v>802.86</v>
      </c>
    </row>
    <row r="2664" spans="1:15">
      <c r="A2664" s="48">
        <v>31401228</v>
      </c>
      <c r="B2664" s="48" t="s">
        <v>2681</v>
      </c>
      <c r="C2664" s="49">
        <v>1</v>
      </c>
      <c r="D2664" s="50" t="s">
        <v>70</v>
      </c>
      <c r="E2664" s="51"/>
      <c r="F2664" s="52"/>
      <c r="G2664" s="52">
        <v>3</v>
      </c>
      <c r="H2664" s="52"/>
      <c r="I2664" s="52"/>
      <c r="J2664" s="52"/>
      <c r="K2664" s="53">
        <f t="shared" si="366"/>
        <v>209.71</v>
      </c>
      <c r="L2664" s="53">
        <f t="shared" si="367"/>
        <v>209.71</v>
      </c>
      <c r="M2664" s="53">
        <f>IF(E2664&gt;0,ROUND(E2664*UCO!$A$14,2),0)</f>
        <v>0</v>
      </c>
      <c r="N2664" s="53">
        <f>IF(I2664&gt;0,ROUND(I2664*Filme!$B$3,2),0)</f>
        <v>0</v>
      </c>
      <c r="O2664" s="53">
        <f t="shared" si="368"/>
        <v>209.71</v>
      </c>
    </row>
    <row r="2665" spans="1:15">
      <c r="A2665" s="48">
        <v>31401236</v>
      </c>
      <c r="B2665" s="48" t="s">
        <v>2682</v>
      </c>
      <c r="C2665" s="49">
        <v>1</v>
      </c>
      <c r="D2665" s="50" t="s">
        <v>433</v>
      </c>
      <c r="E2665" s="51"/>
      <c r="F2665" s="52">
        <v>2</v>
      </c>
      <c r="G2665" s="52">
        <v>6</v>
      </c>
      <c r="H2665" s="52"/>
      <c r="I2665" s="52"/>
      <c r="J2665" s="52"/>
      <c r="K2665" s="53">
        <f t="shared" si="366"/>
        <v>1269.81</v>
      </c>
      <c r="L2665" s="53">
        <f t="shared" si="367"/>
        <v>1269.81</v>
      </c>
      <c r="M2665" s="53">
        <f>IF(E2665&gt;0,ROUND(E2665*UCO!$A$14,2),0)</f>
        <v>0</v>
      </c>
      <c r="N2665" s="53">
        <f>IF(I2665&gt;0,ROUND(I2665*Filme!$B$3,2),0)</f>
        <v>0</v>
      </c>
      <c r="O2665" s="53">
        <f t="shared" si="368"/>
        <v>1269.81</v>
      </c>
    </row>
    <row r="2666" spans="1:15">
      <c r="A2666" s="48">
        <v>31401244</v>
      </c>
      <c r="B2666" s="48" t="s">
        <v>2683</v>
      </c>
      <c r="C2666" s="49">
        <v>1</v>
      </c>
      <c r="D2666" s="50" t="s">
        <v>331</v>
      </c>
      <c r="E2666" s="51"/>
      <c r="F2666" s="52">
        <v>2</v>
      </c>
      <c r="G2666" s="52">
        <v>4</v>
      </c>
      <c r="H2666" s="52"/>
      <c r="I2666" s="52"/>
      <c r="J2666" s="52"/>
      <c r="K2666" s="53">
        <f t="shared" si="366"/>
        <v>1091.25</v>
      </c>
      <c r="L2666" s="53">
        <f t="shared" si="367"/>
        <v>1091.25</v>
      </c>
      <c r="M2666" s="53">
        <f>IF(E2666&gt;0,ROUND(E2666*UCO!$A$14,2),0)</f>
        <v>0</v>
      </c>
      <c r="N2666" s="53">
        <f>IF(I2666&gt;0,ROUND(I2666*Filme!$B$3,2),0)</f>
        <v>0</v>
      </c>
      <c r="O2666" s="53">
        <f t="shared" si="368"/>
        <v>1091.25</v>
      </c>
    </row>
    <row r="2667" spans="1:15">
      <c r="A2667" s="48">
        <v>31401252</v>
      </c>
      <c r="B2667" s="48" t="s">
        <v>2684</v>
      </c>
      <c r="C2667" s="49">
        <v>1</v>
      </c>
      <c r="D2667" s="50" t="s">
        <v>364</v>
      </c>
      <c r="E2667" s="51"/>
      <c r="F2667" s="52">
        <v>2</v>
      </c>
      <c r="G2667" s="52">
        <v>6</v>
      </c>
      <c r="H2667" s="52"/>
      <c r="I2667" s="52"/>
      <c r="J2667" s="52"/>
      <c r="K2667" s="53">
        <f t="shared" si="366"/>
        <v>1794.15</v>
      </c>
      <c r="L2667" s="53">
        <f t="shared" si="367"/>
        <v>1794.15</v>
      </c>
      <c r="M2667" s="53">
        <f>IF(E2667&gt;0,ROUND(E2667*UCO!$A$14,2),0)</f>
        <v>0</v>
      </c>
      <c r="N2667" s="53">
        <f>IF(I2667&gt;0,ROUND(I2667*Filme!$B$3,2),0)</f>
        <v>0</v>
      </c>
      <c r="O2667" s="53">
        <f t="shared" si="368"/>
        <v>1794.15</v>
      </c>
    </row>
    <row r="2668" spans="1:15">
      <c r="A2668" s="48">
        <v>31401260</v>
      </c>
      <c r="B2668" s="48" t="s">
        <v>2685</v>
      </c>
      <c r="C2668" s="49">
        <v>1</v>
      </c>
      <c r="D2668" s="50" t="s">
        <v>486</v>
      </c>
      <c r="E2668" s="51"/>
      <c r="F2668" s="52">
        <v>2</v>
      </c>
      <c r="G2668" s="52">
        <v>6</v>
      </c>
      <c r="H2668" s="52"/>
      <c r="I2668" s="52"/>
      <c r="J2668" s="52"/>
      <c r="K2668" s="53">
        <f t="shared" si="366"/>
        <v>1409.1</v>
      </c>
      <c r="L2668" s="53">
        <f t="shared" si="367"/>
        <v>1409.1</v>
      </c>
      <c r="M2668" s="53">
        <f>IF(E2668&gt;0,ROUND(E2668*UCO!$A$14,2),0)</f>
        <v>0</v>
      </c>
      <c r="N2668" s="53">
        <f>IF(I2668&gt;0,ROUND(I2668*Filme!$B$3,2),0)</f>
        <v>0</v>
      </c>
      <c r="O2668" s="53">
        <f t="shared" si="368"/>
        <v>1409.1</v>
      </c>
    </row>
    <row r="2669" spans="1:15">
      <c r="A2669" s="48">
        <v>31401279</v>
      </c>
      <c r="B2669" s="48" t="s">
        <v>2686</v>
      </c>
      <c r="C2669" s="49">
        <v>1</v>
      </c>
      <c r="D2669" s="50" t="s">
        <v>433</v>
      </c>
      <c r="E2669" s="51"/>
      <c r="F2669" s="52">
        <v>2</v>
      </c>
      <c r="G2669" s="52">
        <v>6</v>
      </c>
      <c r="H2669" s="52"/>
      <c r="I2669" s="52"/>
      <c r="J2669" s="52"/>
      <c r="K2669" s="53">
        <f t="shared" si="366"/>
        <v>1269.81</v>
      </c>
      <c r="L2669" s="53">
        <f t="shared" si="367"/>
        <v>1269.81</v>
      </c>
      <c r="M2669" s="53">
        <f>IF(E2669&gt;0,ROUND(E2669*UCO!$A$14,2),0)</f>
        <v>0</v>
      </c>
      <c r="N2669" s="53">
        <f>IF(I2669&gt;0,ROUND(I2669*Filme!$B$3,2),0)</f>
        <v>0</v>
      </c>
      <c r="O2669" s="53">
        <f t="shared" si="368"/>
        <v>1269.81</v>
      </c>
    </row>
    <row r="2670" spans="1:15">
      <c r="A2670" s="48">
        <v>31401287</v>
      </c>
      <c r="B2670" s="48" t="s">
        <v>2687</v>
      </c>
      <c r="C2670" s="49">
        <v>1</v>
      </c>
      <c r="D2670" s="50" t="s">
        <v>433</v>
      </c>
      <c r="E2670" s="51"/>
      <c r="F2670" s="52">
        <v>2</v>
      </c>
      <c r="G2670" s="52">
        <v>7</v>
      </c>
      <c r="H2670" s="52"/>
      <c r="I2670" s="52"/>
      <c r="J2670" s="52"/>
      <c r="K2670" s="53">
        <f t="shared" si="366"/>
        <v>1269.81</v>
      </c>
      <c r="L2670" s="53">
        <f t="shared" si="367"/>
        <v>1269.81</v>
      </c>
      <c r="M2670" s="53">
        <f>IF(E2670&gt;0,ROUND(E2670*UCO!$A$14,2),0)</f>
        <v>0</v>
      </c>
      <c r="N2670" s="53">
        <f>IF(I2670&gt;0,ROUND(I2670*Filme!$B$3,2),0)</f>
        <v>0</v>
      </c>
      <c r="O2670" s="53">
        <f t="shared" si="368"/>
        <v>1269.81</v>
      </c>
    </row>
    <row r="2671" spans="1:15">
      <c r="A2671" s="48">
        <v>31401295</v>
      </c>
      <c r="B2671" s="48" t="s">
        <v>2688</v>
      </c>
      <c r="C2671" s="49">
        <v>1</v>
      </c>
      <c r="D2671" s="50" t="s">
        <v>364</v>
      </c>
      <c r="E2671" s="51"/>
      <c r="F2671" s="52">
        <v>2</v>
      </c>
      <c r="G2671" s="52">
        <v>5</v>
      </c>
      <c r="H2671" s="52"/>
      <c r="I2671" s="52"/>
      <c r="J2671" s="52"/>
      <c r="K2671" s="53">
        <f t="shared" si="366"/>
        <v>1794.15</v>
      </c>
      <c r="L2671" s="53">
        <f t="shared" si="367"/>
        <v>1794.15</v>
      </c>
      <c r="M2671" s="53">
        <f>IF(E2671&gt;0,ROUND(E2671*UCO!$A$14,2),0)</f>
        <v>0</v>
      </c>
      <c r="N2671" s="53">
        <f>IF(I2671&gt;0,ROUND(I2671*Filme!$B$3,2),0)</f>
        <v>0</v>
      </c>
      <c r="O2671" s="53">
        <f t="shared" si="368"/>
        <v>1794.15</v>
      </c>
    </row>
    <row r="2672" spans="1:15">
      <c r="A2672" s="48">
        <v>31401309</v>
      </c>
      <c r="B2672" s="48" t="s">
        <v>2689</v>
      </c>
      <c r="C2672" s="49">
        <v>1</v>
      </c>
      <c r="D2672" s="50" t="s">
        <v>364</v>
      </c>
      <c r="E2672" s="51"/>
      <c r="F2672" s="52">
        <v>2</v>
      </c>
      <c r="G2672" s="52">
        <v>5</v>
      </c>
      <c r="H2672" s="52"/>
      <c r="I2672" s="52"/>
      <c r="J2672" s="52"/>
      <c r="K2672" s="53">
        <f t="shared" si="366"/>
        <v>1794.15</v>
      </c>
      <c r="L2672" s="53">
        <f t="shared" si="367"/>
        <v>1794.15</v>
      </c>
      <c r="M2672" s="53">
        <f>IF(E2672&gt;0,ROUND(E2672*UCO!$A$14,2),0)</f>
        <v>0</v>
      </c>
      <c r="N2672" s="53">
        <f>IF(I2672&gt;0,ROUND(I2672*Filme!$B$3,2),0)</f>
        <v>0</v>
      </c>
      <c r="O2672" s="53">
        <f t="shared" si="368"/>
        <v>1794.15</v>
      </c>
    </row>
    <row r="2673" spans="1:15">
      <c r="A2673" s="48">
        <v>31401333</v>
      </c>
      <c r="B2673" s="48" t="s">
        <v>2690</v>
      </c>
      <c r="C2673" s="49">
        <v>1</v>
      </c>
      <c r="D2673" s="50" t="s">
        <v>339</v>
      </c>
      <c r="E2673" s="51"/>
      <c r="F2673" s="52">
        <v>2</v>
      </c>
      <c r="G2673" s="52">
        <v>6</v>
      </c>
      <c r="H2673" s="52"/>
      <c r="I2673" s="52"/>
      <c r="J2673" s="52"/>
      <c r="K2673" s="53">
        <f t="shared" si="366"/>
        <v>909.36</v>
      </c>
      <c r="L2673" s="53">
        <f t="shared" si="367"/>
        <v>909.36</v>
      </c>
      <c r="M2673" s="53">
        <f>IF(E2673&gt;0,ROUND(E2673*UCO!$A$14,2),0)</f>
        <v>0</v>
      </c>
      <c r="N2673" s="53">
        <f>IF(I2673&gt;0,ROUND(I2673*Filme!$B$3,2),0)</f>
        <v>0</v>
      </c>
      <c r="O2673" s="53">
        <f t="shared" si="368"/>
        <v>909.36</v>
      </c>
    </row>
    <row r="2674" spans="1:15">
      <c r="A2674" s="48">
        <v>31401341</v>
      </c>
      <c r="B2674" s="48" t="s">
        <v>2691</v>
      </c>
      <c r="C2674" s="49">
        <v>1</v>
      </c>
      <c r="D2674" s="50" t="s">
        <v>382</v>
      </c>
      <c r="E2674" s="51"/>
      <c r="F2674" s="52">
        <v>1</v>
      </c>
      <c r="G2674" s="52">
        <v>4</v>
      </c>
      <c r="H2674" s="52"/>
      <c r="I2674" s="52"/>
      <c r="J2674" s="52"/>
      <c r="K2674" s="53">
        <f t="shared" si="366"/>
        <v>766.81</v>
      </c>
      <c r="L2674" s="53">
        <f t="shared" si="367"/>
        <v>766.81</v>
      </c>
      <c r="M2674" s="53">
        <f>IF(E2674&gt;0,ROUND(E2674*UCO!$A$14,2),0)</f>
        <v>0</v>
      </c>
      <c r="N2674" s="53">
        <f>IF(I2674&gt;0,ROUND(I2674*Filme!$B$3,2),0)</f>
        <v>0</v>
      </c>
      <c r="O2674" s="53">
        <f t="shared" si="368"/>
        <v>766.81</v>
      </c>
    </row>
    <row r="2675" spans="1:15">
      <c r="A2675" s="48">
        <v>31401350</v>
      </c>
      <c r="B2675" s="48" t="s">
        <v>2692</v>
      </c>
      <c r="C2675" s="49">
        <v>1</v>
      </c>
      <c r="D2675" s="50" t="s">
        <v>446</v>
      </c>
      <c r="E2675" s="51"/>
      <c r="F2675" s="52">
        <v>2</v>
      </c>
      <c r="G2675" s="52">
        <v>5</v>
      </c>
      <c r="H2675" s="52"/>
      <c r="I2675" s="52"/>
      <c r="J2675" s="52"/>
      <c r="K2675" s="53">
        <f t="shared" si="366"/>
        <v>1171.51</v>
      </c>
      <c r="L2675" s="53">
        <f t="shared" si="367"/>
        <v>1171.51</v>
      </c>
      <c r="M2675" s="53">
        <f>IF(E2675&gt;0,ROUND(E2675*UCO!$A$14,2),0)</f>
        <v>0</v>
      </c>
      <c r="N2675" s="53">
        <f>IF(I2675&gt;0,ROUND(I2675*Filme!$B$3,2),0)</f>
        <v>0</v>
      </c>
      <c r="O2675" s="53">
        <f t="shared" si="368"/>
        <v>1171.51</v>
      </c>
    </row>
    <row r="2676" spans="1:15" ht="25.5" customHeight="1">
      <c r="A2676" s="131" t="s">
        <v>2693</v>
      </c>
      <c r="B2676" s="132"/>
      <c r="C2676" s="132"/>
      <c r="D2676" s="132"/>
      <c r="E2676" s="132"/>
      <c r="F2676" s="132"/>
      <c r="G2676" s="132"/>
      <c r="H2676" s="132"/>
      <c r="I2676" s="132"/>
      <c r="J2676" s="132"/>
      <c r="K2676" s="132"/>
      <c r="L2676" s="132"/>
      <c r="M2676" s="132"/>
      <c r="N2676" s="132"/>
      <c r="O2676" s="132"/>
    </row>
    <row r="2677" spans="1:15">
      <c r="A2677" s="48">
        <v>31402011</v>
      </c>
      <c r="B2677" s="48" t="s">
        <v>2694</v>
      </c>
      <c r="C2677" s="49">
        <v>1</v>
      </c>
      <c r="D2677" s="50" t="s">
        <v>446</v>
      </c>
      <c r="E2677" s="51"/>
      <c r="F2677" s="52">
        <v>2</v>
      </c>
      <c r="G2677" s="52">
        <v>6</v>
      </c>
      <c r="H2677" s="52"/>
      <c r="I2677" s="52"/>
      <c r="J2677" s="52"/>
      <c r="K2677" s="53">
        <f>VLOOKUP(D2677,Porte2026Geral,24,FALSE)</f>
        <v>1171.51</v>
      </c>
      <c r="L2677" s="53">
        <f>ROUND(C2677*K2677,2)</f>
        <v>1171.51</v>
      </c>
      <c r="M2677" s="53">
        <f>IF(E2677&gt;0,ROUND(E2677*UCO!$A$14,2),0)</f>
        <v>0</v>
      </c>
      <c r="N2677" s="53">
        <f>IF(I2677&gt;0,ROUND(I2677*Filme!$B$3,2),0)</f>
        <v>0</v>
      </c>
      <c r="O2677" s="53">
        <f>ROUND(L2677+M2677+N2677,2)</f>
        <v>1171.51</v>
      </c>
    </row>
    <row r="2678" spans="1:15">
      <c r="A2678" s="48">
        <v>31402020</v>
      </c>
      <c r="B2678" s="48" t="s">
        <v>2695</v>
      </c>
      <c r="C2678" s="49">
        <v>1</v>
      </c>
      <c r="D2678" s="50" t="s">
        <v>433</v>
      </c>
      <c r="E2678" s="51"/>
      <c r="F2678" s="52">
        <v>2</v>
      </c>
      <c r="G2678" s="52">
        <v>6</v>
      </c>
      <c r="H2678" s="52"/>
      <c r="I2678" s="52"/>
      <c r="J2678" s="52"/>
      <c r="K2678" s="53">
        <f>VLOOKUP(D2678,Porte2026Geral,24,FALSE)</f>
        <v>1269.81</v>
      </c>
      <c r="L2678" s="53">
        <f>ROUND(C2678*K2678,2)</f>
        <v>1269.81</v>
      </c>
      <c r="M2678" s="53">
        <f>IF(E2678&gt;0,ROUND(E2678*UCO!$A$14,2),0)</f>
        <v>0</v>
      </c>
      <c r="N2678" s="53">
        <f>IF(I2678&gt;0,ROUND(I2678*Filme!$B$3,2),0)</f>
        <v>0</v>
      </c>
      <c r="O2678" s="53">
        <f>ROUND(L2678+M2678+N2678,2)</f>
        <v>1269.81</v>
      </c>
    </row>
    <row r="2679" spans="1:15">
      <c r="A2679" s="48">
        <v>31402038</v>
      </c>
      <c r="B2679" s="48" t="s">
        <v>2696</v>
      </c>
      <c r="C2679" s="49">
        <v>1</v>
      </c>
      <c r="D2679" s="50" t="s">
        <v>70</v>
      </c>
      <c r="E2679" s="51"/>
      <c r="F2679" s="52"/>
      <c r="G2679" s="52">
        <v>2</v>
      </c>
      <c r="H2679" s="52"/>
      <c r="I2679" s="52"/>
      <c r="J2679" s="52"/>
      <c r="K2679" s="53">
        <f>VLOOKUP(D2679,Porte2026Geral,24,FALSE)</f>
        <v>209.71</v>
      </c>
      <c r="L2679" s="53">
        <f>ROUND(C2679*K2679,2)</f>
        <v>209.71</v>
      </c>
      <c r="M2679" s="53">
        <f>IF(E2679&gt;0,ROUND(E2679*UCO!$A$14,2),0)</f>
        <v>0</v>
      </c>
      <c r="N2679" s="53">
        <f>IF(I2679&gt;0,ROUND(I2679*Filme!$B$3,2),0)</f>
        <v>0</v>
      </c>
      <c r="O2679" s="53">
        <f>ROUND(L2679+M2679+N2679,2)</f>
        <v>209.71</v>
      </c>
    </row>
    <row r="2680" spans="1:15" ht="12.75" customHeight="1">
      <c r="A2680" s="129" t="s">
        <v>2697</v>
      </c>
      <c r="B2680" s="130"/>
      <c r="C2680" s="130"/>
      <c r="D2680" s="130"/>
      <c r="E2680" s="130"/>
      <c r="F2680" s="130"/>
      <c r="G2680" s="130"/>
      <c r="H2680" s="130"/>
      <c r="I2680" s="130"/>
      <c r="J2680" s="130"/>
      <c r="K2680" s="130"/>
      <c r="L2680" s="130"/>
      <c r="M2680" s="130"/>
      <c r="N2680" s="130"/>
      <c r="O2680" s="130"/>
    </row>
    <row r="2681" spans="1:15" ht="25.5" customHeight="1">
      <c r="A2681" s="129" t="s">
        <v>2698</v>
      </c>
      <c r="B2681" s="130"/>
      <c r="C2681" s="130"/>
      <c r="D2681" s="130"/>
      <c r="E2681" s="130"/>
      <c r="F2681" s="130"/>
      <c r="G2681" s="130"/>
      <c r="H2681" s="130"/>
      <c r="I2681" s="130"/>
      <c r="J2681" s="130"/>
      <c r="K2681" s="130"/>
      <c r="L2681" s="130"/>
      <c r="M2681" s="130"/>
      <c r="N2681" s="130"/>
      <c r="O2681" s="130"/>
    </row>
    <row r="2682" spans="1:15" ht="28.5" customHeight="1">
      <c r="A2682" s="131" t="s">
        <v>2699</v>
      </c>
      <c r="B2682" s="132"/>
      <c r="C2682" s="132"/>
      <c r="D2682" s="132"/>
      <c r="E2682" s="132"/>
      <c r="F2682" s="132"/>
      <c r="G2682" s="132"/>
      <c r="H2682" s="132"/>
      <c r="I2682" s="132"/>
      <c r="J2682" s="132"/>
      <c r="K2682" s="132"/>
      <c r="L2682" s="132"/>
      <c r="M2682" s="132"/>
      <c r="N2682" s="132"/>
      <c r="O2682" s="132"/>
    </row>
    <row r="2683" spans="1:15">
      <c r="A2683" s="48">
        <v>31403018</v>
      </c>
      <c r="B2683" s="48" t="s">
        <v>2700</v>
      </c>
      <c r="C2683" s="49">
        <v>1</v>
      </c>
      <c r="D2683" s="50" t="s">
        <v>70</v>
      </c>
      <c r="E2683" s="51"/>
      <c r="F2683" s="52">
        <v>1</v>
      </c>
      <c r="G2683" s="52">
        <v>1</v>
      </c>
      <c r="H2683" s="52"/>
      <c r="I2683" s="52"/>
      <c r="J2683" s="52"/>
      <c r="K2683" s="53">
        <f t="shared" ref="K2683:K2717" si="369">VLOOKUP(D2683,Porte2026Geral,24,FALSE)</f>
        <v>209.71</v>
      </c>
      <c r="L2683" s="53">
        <f t="shared" ref="L2683:L2717" si="370">ROUND(C2683*K2683,2)</f>
        <v>209.71</v>
      </c>
      <c r="M2683" s="53">
        <f>IF(E2683&gt;0,ROUND(E2683*UCO!$A$14,2),0)</f>
        <v>0</v>
      </c>
      <c r="N2683" s="53">
        <f>IF(I2683&gt;0,ROUND(I2683*Filme!$B$3,2),0)</f>
        <v>0</v>
      </c>
      <c r="O2683" s="53">
        <f t="shared" ref="O2683:O2717" si="371">ROUND(L2683+M2683+N2683,2)</f>
        <v>209.71</v>
      </c>
    </row>
    <row r="2684" spans="1:15">
      <c r="A2684" s="48">
        <v>31403026</v>
      </c>
      <c r="B2684" s="48" t="s">
        <v>2701</v>
      </c>
      <c r="C2684" s="49">
        <v>1</v>
      </c>
      <c r="D2684" s="50" t="s">
        <v>102</v>
      </c>
      <c r="E2684" s="51"/>
      <c r="F2684" s="52">
        <v>1</v>
      </c>
      <c r="G2684" s="52">
        <v>2</v>
      </c>
      <c r="H2684" s="52"/>
      <c r="I2684" s="52"/>
      <c r="J2684" s="52"/>
      <c r="K2684" s="53">
        <f t="shared" si="369"/>
        <v>183.5</v>
      </c>
      <c r="L2684" s="53">
        <f t="shared" si="370"/>
        <v>183.5</v>
      </c>
      <c r="M2684" s="53">
        <f>IF(E2684&gt;0,ROUND(E2684*UCO!$A$14,2),0)</f>
        <v>0</v>
      </c>
      <c r="N2684" s="53">
        <f>IF(I2684&gt;0,ROUND(I2684*Filme!$B$3,2),0)</f>
        <v>0</v>
      </c>
      <c r="O2684" s="53">
        <f t="shared" si="371"/>
        <v>183.5</v>
      </c>
    </row>
    <row r="2685" spans="1:15">
      <c r="A2685" s="48">
        <v>31403034</v>
      </c>
      <c r="B2685" s="48" t="s">
        <v>2702</v>
      </c>
      <c r="C2685" s="49">
        <v>1</v>
      </c>
      <c r="D2685" s="50" t="s">
        <v>331</v>
      </c>
      <c r="E2685" s="51"/>
      <c r="F2685" s="52">
        <v>1</v>
      </c>
      <c r="G2685" s="52">
        <v>4</v>
      </c>
      <c r="H2685" s="52"/>
      <c r="I2685" s="52"/>
      <c r="J2685" s="52"/>
      <c r="K2685" s="53">
        <f t="shared" si="369"/>
        <v>1091.25</v>
      </c>
      <c r="L2685" s="53">
        <f t="shared" si="370"/>
        <v>1091.25</v>
      </c>
      <c r="M2685" s="53">
        <f>IF(E2685&gt;0,ROUND(E2685*UCO!$A$14,2),0)</f>
        <v>0</v>
      </c>
      <c r="N2685" s="53">
        <f>IF(I2685&gt;0,ROUND(I2685*Filme!$B$3,2),0)</f>
        <v>0</v>
      </c>
      <c r="O2685" s="53">
        <f t="shared" si="371"/>
        <v>1091.25</v>
      </c>
    </row>
    <row r="2686" spans="1:15">
      <c r="A2686" s="48">
        <v>31403042</v>
      </c>
      <c r="B2686" s="48" t="s">
        <v>2703</v>
      </c>
      <c r="C2686" s="49">
        <v>1</v>
      </c>
      <c r="D2686" s="50" t="s">
        <v>305</v>
      </c>
      <c r="E2686" s="51"/>
      <c r="F2686" s="52">
        <v>2</v>
      </c>
      <c r="G2686" s="52">
        <v>4</v>
      </c>
      <c r="H2686" s="52"/>
      <c r="I2686" s="52"/>
      <c r="J2686" s="52"/>
      <c r="K2686" s="53">
        <f t="shared" si="369"/>
        <v>802.86</v>
      </c>
      <c r="L2686" s="53">
        <f t="shared" si="370"/>
        <v>802.86</v>
      </c>
      <c r="M2686" s="53">
        <f>IF(E2686&gt;0,ROUND(E2686*UCO!$A$14,2),0)</f>
        <v>0</v>
      </c>
      <c r="N2686" s="53">
        <f>IF(I2686&gt;0,ROUND(I2686*Filme!$B$3,2),0)</f>
        <v>0</v>
      </c>
      <c r="O2686" s="53">
        <f t="shared" si="371"/>
        <v>802.86</v>
      </c>
    </row>
    <row r="2687" spans="1:15">
      <c r="A2687" s="48">
        <v>31403050</v>
      </c>
      <c r="B2687" s="48" t="s">
        <v>2704</v>
      </c>
      <c r="C2687" s="49">
        <v>1</v>
      </c>
      <c r="D2687" s="50" t="s">
        <v>469</v>
      </c>
      <c r="E2687" s="51"/>
      <c r="F2687" s="52">
        <v>1</v>
      </c>
      <c r="G2687" s="52">
        <v>6</v>
      </c>
      <c r="H2687" s="52"/>
      <c r="I2687" s="52"/>
      <c r="J2687" s="52"/>
      <c r="K2687" s="53">
        <f t="shared" si="369"/>
        <v>1491.02</v>
      </c>
      <c r="L2687" s="53">
        <f t="shared" si="370"/>
        <v>1491.02</v>
      </c>
      <c r="M2687" s="53">
        <f>IF(E2687&gt;0,ROUND(E2687*UCO!$A$14,2),0)</f>
        <v>0</v>
      </c>
      <c r="N2687" s="53">
        <f>IF(I2687&gt;0,ROUND(I2687*Filme!$B$3,2),0)</f>
        <v>0</v>
      </c>
      <c r="O2687" s="53">
        <f t="shared" si="371"/>
        <v>1491.02</v>
      </c>
    </row>
    <row r="2688" spans="1:15">
      <c r="A2688" s="48">
        <v>31403069</v>
      </c>
      <c r="B2688" s="48" t="s">
        <v>2705</v>
      </c>
      <c r="C2688" s="49">
        <v>1</v>
      </c>
      <c r="D2688" s="50" t="s">
        <v>469</v>
      </c>
      <c r="E2688" s="51"/>
      <c r="F2688" s="52">
        <v>1</v>
      </c>
      <c r="G2688" s="52">
        <v>6</v>
      </c>
      <c r="H2688" s="52"/>
      <c r="I2688" s="52"/>
      <c r="J2688" s="52"/>
      <c r="K2688" s="53">
        <f t="shared" si="369"/>
        <v>1491.02</v>
      </c>
      <c r="L2688" s="53">
        <f t="shared" si="370"/>
        <v>1491.02</v>
      </c>
      <c r="M2688" s="53">
        <f>IF(E2688&gt;0,ROUND(E2688*UCO!$A$14,2),0)</f>
        <v>0</v>
      </c>
      <c r="N2688" s="53">
        <f>IF(I2688&gt;0,ROUND(I2688*Filme!$B$3,2),0)</f>
        <v>0</v>
      </c>
      <c r="O2688" s="53">
        <f t="shared" si="371"/>
        <v>1491.02</v>
      </c>
    </row>
    <row r="2689" spans="1:15">
      <c r="A2689" s="48">
        <v>31403077</v>
      </c>
      <c r="B2689" s="48" t="s">
        <v>2706</v>
      </c>
      <c r="C2689" s="49">
        <v>1</v>
      </c>
      <c r="D2689" s="50" t="s">
        <v>997</v>
      </c>
      <c r="E2689" s="51"/>
      <c r="F2689" s="52">
        <v>3</v>
      </c>
      <c r="G2689" s="52">
        <v>6</v>
      </c>
      <c r="H2689" s="52"/>
      <c r="I2689" s="52"/>
      <c r="J2689" s="52"/>
      <c r="K2689" s="53">
        <f t="shared" si="369"/>
        <v>2449.52</v>
      </c>
      <c r="L2689" s="53">
        <f t="shared" si="370"/>
        <v>2449.52</v>
      </c>
      <c r="M2689" s="53">
        <f>IF(E2689&gt;0,ROUND(E2689*UCO!$A$14,2),0)</f>
        <v>0</v>
      </c>
      <c r="N2689" s="53">
        <f>IF(I2689&gt;0,ROUND(I2689*Filme!$B$3,2),0)</f>
        <v>0</v>
      </c>
      <c r="O2689" s="53">
        <f t="shared" si="371"/>
        <v>2449.52</v>
      </c>
    </row>
    <row r="2690" spans="1:15">
      <c r="A2690" s="48">
        <v>31403085</v>
      </c>
      <c r="B2690" s="48" t="s">
        <v>2707</v>
      </c>
      <c r="C2690" s="49">
        <v>1</v>
      </c>
      <c r="D2690" s="50" t="s">
        <v>339</v>
      </c>
      <c r="E2690" s="51"/>
      <c r="F2690" s="52">
        <v>1</v>
      </c>
      <c r="G2690" s="52">
        <v>5</v>
      </c>
      <c r="H2690" s="52"/>
      <c r="I2690" s="52"/>
      <c r="J2690" s="52"/>
      <c r="K2690" s="53">
        <f t="shared" si="369"/>
        <v>909.36</v>
      </c>
      <c r="L2690" s="53">
        <f t="shared" si="370"/>
        <v>909.36</v>
      </c>
      <c r="M2690" s="53">
        <f>IF(E2690&gt;0,ROUND(E2690*UCO!$A$14,2),0)</f>
        <v>0</v>
      </c>
      <c r="N2690" s="53">
        <f>IF(I2690&gt;0,ROUND(I2690*Filme!$B$3,2),0)</f>
        <v>0</v>
      </c>
      <c r="O2690" s="53">
        <f t="shared" si="371"/>
        <v>909.36</v>
      </c>
    </row>
    <row r="2691" spans="1:15">
      <c r="A2691" s="48">
        <v>31403093</v>
      </c>
      <c r="B2691" s="48" t="s">
        <v>2708</v>
      </c>
      <c r="C2691" s="49">
        <v>1</v>
      </c>
      <c r="D2691" s="50" t="s">
        <v>335</v>
      </c>
      <c r="E2691" s="51"/>
      <c r="F2691" s="52">
        <v>3</v>
      </c>
      <c r="G2691" s="52">
        <v>5</v>
      </c>
      <c r="H2691" s="52"/>
      <c r="I2691" s="52"/>
      <c r="J2691" s="52"/>
      <c r="K2691" s="53">
        <f t="shared" si="369"/>
        <v>991.29</v>
      </c>
      <c r="L2691" s="53">
        <f t="shared" si="370"/>
        <v>991.29</v>
      </c>
      <c r="M2691" s="53">
        <f>IF(E2691&gt;0,ROUND(E2691*UCO!$A$14,2),0)</f>
        <v>0</v>
      </c>
      <c r="N2691" s="53">
        <f>IF(I2691&gt;0,ROUND(I2691*Filme!$B$3,2),0)</f>
        <v>0</v>
      </c>
      <c r="O2691" s="53">
        <f t="shared" si="371"/>
        <v>991.29</v>
      </c>
    </row>
    <row r="2692" spans="1:15">
      <c r="A2692" s="48">
        <v>31403107</v>
      </c>
      <c r="B2692" s="48" t="s">
        <v>2709</v>
      </c>
      <c r="C2692" s="49">
        <v>1</v>
      </c>
      <c r="D2692" s="50" t="s">
        <v>335</v>
      </c>
      <c r="E2692" s="51"/>
      <c r="F2692" s="52">
        <v>1</v>
      </c>
      <c r="G2692" s="52">
        <v>5</v>
      </c>
      <c r="H2692" s="52"/>
      <c r="I2692" s="52"/>
      <c r="J2692" s="52"/>
      <c r="K2692" s="53">
        <f t="shared" si="369"/>
        <v>991.29</v>
      </c>
      <c r="L2692" s="53">
        <f t="shared" si="370"/>
        <v>991.29</v>
      </c>
      <c r="M2692" s="53">
        <f>IF(E2692&gt;0,ROUND(E2692*UCO!$A$14,2),0)</f>
        <v>0</v>
      </c>
      <c r="N2692" s="53">
        <f>IF(I2692&gt;0,ROUND(I2692*Filme!$B$3,2),0)</f>
        <v>0</v>
      </c>
      <c r="O2692" s="53">
        <f t="shared" si="371"/>
        <v>991.29</v>
      </c>
    </row>
    <row r="2693" spans="1:15">
      <c r="A2693" s="48">
        <v>31403115</v>
      </c>
      <c r="B2693" s="48" t="s">
        <v>2710</v>
      </c>
      <c r="C2693" s="49">
        <v>1</v>
      </c>
      <c r="D2693" s="50" t="s">
        <v>291</v>
      </c>
      <c r="E2693" s="51"/>
      <c r="F2693" s="52">
        <v>1</v>
      </c>
      <c r="G2693" s="52">
        <v>4</v>
      </c>
      <c r="H2693" s="52"/>
      <c r="I2693" s="52"/>
      <c r="J2693" s="52"/>
      <c r="K2693" s="53">
        <f t="shared" si="369"/>
        <v>709.46</v>
      </c>
      <c r="L2693" s="53">
        <f t="shared" si="370"/>
        <v>709.46</v>
      </c>
      <c r="M2693" s="53">
        <f>IF(E2693&gt;0,ROUND(E2693*UCO!$A$14,2),0)</f>
        <v>0</v>
      </c>
      <c r="N2693" s="53">
        <f>IF(I2693&gt;0,ROUND(I2693*Filme!$B$3,2),0)</f>
        <v>0</v>
      </c>
      <c r="O2693" s="53">
        <f t="shared" si="371"/>
        <v>709.46</v>
      </c>
    </row>
    <row r="2694" spans="1:15">
      <c r="A2694" s="48">
        <v>31403123</v>
      </c>
      <c r="B2694" s="48" t="s">
        <v>2711</v>
      </c>
      <c r="C2694" s="49">
        <v>1</v>
      </c>
      <c r="D2694" s="50" t="s">
        <v>74</v>
      </c>
      <c r="E2694" s="51"/>
      <c r="F2694" s="52">
        <v>1</v>
      </c>
      <c r="G2694" s="52">
        <v>3</v>
      </c>
      <c r="H2694" s="52"/>
      <c r="I2694" s="52"/>
      <c r="J2694" s="52"/>
      <c r="K2694" s="53">
        <f t="shared" si="369"/>
        <v>360.46</v>
      </c>
      <c r="L2694" s="53">
        <f t="shared" si="370"/>
        <v>360.46</v>
      </c>
      <c r="M2694" s="53">
        <f>IF(E2694&gt;0,ROUND(E2694*UCO!$A$14,2),0)</f>
        <v>0</v>
      </c>
      <c r="N2694" s="53">
        <f>IF(I2694&gt;0,ROUND(I2694*Filme!$B$3,2),0)</f>
        <v>0</v>
      </c>
      <c r="O2694" s="53">
        <f t="shared" si="371"/>
        <v>360.46</v>
      </c>
    </row>
    <row r="2695" spans="1:15">
      <c r="A2695" s="48">
        <v>31403131</v>
      </c>
      <c r="B2695" s="48" t="s">
        <v>2712</v>
      </c>
      <c r="C2695" s="49">
        <v>1</v>
      </c>
      <c r="D2695" s="50" t="s">
        <v>93</v>
      </c>
      <c r="E2695" s="51"/>
      <c r="F2695" s="52">
        <v>1</v>
      </c>
      <c r="G2695" s="52">
        <v>2</v>
      </c>
      <c r="H2695" s="52"/>
      <c r="I2695" s="52"/>
      <c r="J2695" s="52"/>
      <c r="K2695" s="53">
        <f t="shared" si="369"/>
        <v>250.68</v>
      </c>
      <c r="L2695" s="53">
        <f t="shared" si="370"/>
        <v>250.68</v>
      </c>
      <c r="M2695" s="53">
        <f>IF(E2695&gt;0,ROUND(E2695*UCO!$A$14,2),0)</f>
        <v>0</v>
      </c>
      <c r="N2695" s="53">
        <f>IF(I2695&gt;0,ROUND(I2695*Filme!$B$3,2),0)</f>
        <v>0</v>
      </c>
      <c r="O2695" s="53">
        <f t="shared" si="371"/>
        <v>250.68</v>
      </c>
    </row>
    <row r="2696" spans="1:15">
      <c r="A2696" s="48">
        <v>31403140</v>
      </c>
      <c r="B2696" s="48" t="s">
        <v>2713</v>
      </c>
      <c r="C2696" s="49">
        <v>1</v>
      </c>
      <c r="D2696" s="50" t="s">
        <v>382</v>
      </c>
      <c r="E2696" s="51"/>
      <c r="F2696" s="52">
        <v>1</v>
      </c>
      <c r="G2696" s="52">
        <v>2</v>
      </c>
      <c r="H2696" s="52"/>
      <c r="I2696" s="52"/>
      <c r="J2696" s="52"/>
      <c r="K2696" s="53">
        <f t="shared" si="369"/>
        <v>766.81</v>
      </c>
      <c r="L2696" s="53">
        <f t="shared" si="370"/>
        <v>766.81</v>
      </c>
      <c r="M2696" s="53">
        <f>IF(E2696&gt;0,ROUND(E2696*UCO!$A$14,2),0)</f>
        <v>0</v>
      </c>
      <c r="N2696" s="53">
        <f>IF(I2696&gt;0,ROUND(I2696*Filme!$B$3,2),0)</f>
        <v>0</v>
      </c>
      <c r="O2696" s="53">
        <f t="shared" si="371"/>
        <v>766.81</v>
      </c>
    </row>
    <row r="2697" spans="1:15">
      <c r="A2697" s="48">
        <v>31403158</v>
      </c>
      <c r="B2697" s="48" t="s">
        <v>2714</v>
      </c>
      <c r="C2697" s="49">
        <v>1</v>
      </c>
      <c r="D2697" s="50" t="s">
        <v>259</v>
      </c>
      <c r="E2697" s="51"/>
      <c r="F2697" s="52">
        <v>1</v>
      </c>
      <c r="G2697" s="52">
        <v>3</v>
      </c>
      <c r="H2697" s="52"/>
      <c r="I2697" s="52"/>
      <c r="J2697" s="52"/>
      <c r="K2697" s="53">
        <f t="shared" si="369"/>
        <v>852.02</v>
      </c>
      <c r="L2697" s="53">
        <f t="shared" si="370"/>
        <v>852.02</v>
      </c>
      <c r="M2697" s="53">
        <f>IF(E2697&gt;0,ROUND(E2697*UCO!$A$14,2),0)</f>
        <v>0</v>
      </c>
      <c r="N2697" s="53">
        <f>IF(I2697&gt;0,ROUND(I2697*Filme!$B$3,2),0)</f>
        <v>0</v>
      </c>
      <c r="O2697" s="53">
        <f t="shared" si="371"/>
        <v>852.02</v>
      </c>
    </row>
    <row r="2698" spans="1:15">
      <c r="A2698" s="48">
        <v>31403166</v>
      </c>
      <c r="B2698" s="48" t="s">
        <v>2715</v>
      </c>
      <c r="C2698" s="49">
        <v>1</v>
      </c>
      <c r="D2698" s="50" t="s">
        <v>433</v>
      </c>
      <c r="E2698" s="51"/>
      <c r="F2698" s="52">
        <v>2</v>
      </c>
      <c r="G2698" s="52">
        <v>6</v>
      </c>
      <c r="H2698" s="52"/>
      <c r="I2698" s="52"/>
      <c r="J2698" s="52"/>
      <c r="K2698" s="53">
        <f t="shared" si="369"/>
        <v>1269.81</v>
      </c>
      <c r="L2698" s="53">
        <f t="shared" si="370"/>
        <v>1269.81</v>
      </c>
      <c r="M2698" s="53">
        <f>IF(E2698&gt;0,ROUND(E2698*UCO!$A$14,2),0)</f>
        <v>0</v>
      </c>
      <c r="N2698" s="53">
        <f>IF(I2698&gt;0,ROUND(I2698*Filme!$B$3,2),0)</f>
        <v>0</v>
      </c>
      <c r="O2698" s="53">
        <f t="shared" si="371"/>
        <v>1269.81</v>
      </c>
    </row>
    <row r="2699" spans="1:15">
      <c r="A2699" s="48">
        <v>31403174</v>
      </c>
      <c r="B2699" s="48" t="s">
        <v>2716</v>
      </c>
      <c r="C2699" s="49">
        <v>1</v>
      </c>
      <c r="D2699" s="50" t="s">
        <v>999</v>
      </c>
      <c r="E2699" s="51"/>
      <c r="F2699" s="52">
        <v>2</v>
      </c>
      <c r="G2699" s="52">
        <v>7</v>
      </c>
      <c r="H2699" s="52"/>
      <c r="I2699" s="52"/>
      <c r="J2699" s="52"/>
      <c r="K2699" s="53">
        <f t="shared" si="369"/>
        <v>2695.3</v>
      </c>
      <c r="L2699" s="53">
        <f t="shared" si="370"/>
        <v>2695.3</v>
      </c>
      <c r="M2699" s="53">
        <f>IF(E2699&gt;0,ROUND(E2699*UCO!$A$14,2),0)</f>
        <v>0</v>
      </c>
      <c r="N2699" s="53">
        <f>IF(I2699&gt;0,ROUND(I2699*Filme!$B$3,2),0)</f>
        <v>0</v>
      </c>
      <c r="O2699" s="53">
        <f t="shared" si="371"/>
        <v>2695.3</v>
      </c>
    </row>
    <row r="2700" spans="1:15">
      <c r="A2700" s="48">
        <v>31403182</v>
      </c>
      <c r="B2700" s="48" t="s">
        <v>2717</v>
      </c>
      <c r="C2700" s="49">
        <v>1</v>
      </c>
      <c r="D2700" s="50" t="s">
        <v>997</v>
      </c>
      <c r="E2700" s="51"/>
      <c r="F2700" s="52">
        <v>2</v>
      </c>
      <c r="G2700" s="52">
        <v>5</v>
      </c>
      <c r="H2700" s="52"/>
      <c r="I2700" s="52"/>
      <c r="J2700" s="52"/>
      <c r="K2700" s="53">
        <f t="shared" si="369"/>
        <v>2449.52</v>
      </c>
      <c r="L2700" s="53">
        <f t="shared" si="370"/>
        <v>2449.52</v>
      </c>
      <c r="M2700" s="53">
        <f>IF(E2700&gt;0,ROUND(E2700*UCO!$A$14,2),0)</f>
        <v>0</v>
      </c>
      <c r="N2700" s="53">
        <f>IF(I2700&gt;0,ROUND(I2700*Filme!$B$3,2),0)</f>
        <v>0</v>
      </c>
      <c r="O2700" s="53">
        <f t="shared" si="371"/>
        <v>2449.52</v>
      </c>
    </row>
    <row r="2701" spans="1:15">
      <c r="A2701" s="48">
        <v>31403204</v>
      </c>
      <c r="B2701" s="48" t="s">
        <v>2718</v>
      </c>
      <c r="C2701" s="49">
        <v>1</v>
      </c>
      <c r="D2701" s="50" t="s">
        <v>291</v>
      </c>
      <c r="E2701" s="51"/>
      <c r="F2701" s="52">
        <v>1</v>
      </c>
      <c r="G2701" s="52">
        <v>4</v>
      </c>
      <c r="H2701" s="52"/>
      <c r="I2701" s="52"/>
      <c r="J2701" s="52"/>
      <c r="K2701" s="53">
        <f t="shared" si="369"/>
        <v>709.46</v>
      </c>
      <c r="L2701" s="53">
        <f t="shared" si="370"/>
        <v>709.46</v>
      </c>
      <c r="M2701" s="53">
        <f>IF(E2701&gt;0,ROUND(E2701*UCO!$A$14,2),0)</f>
        <v>0</v>
      </c>
      <c r="N2701" s="53">
        <f>IF(I2701&gt;0,ROUND(I2701*Filme!$B$3,2),0)</f>
        <v>0</v>
      </c>
      <c r="O2701" s="53">
        <f t="shared" si="371"/>
        <v>709.46</v>
      </c>
    </row>
    <row r="2702" spans="1:15">
      <c r="A2702" s="48">
        <v>31403212</v>
      </c>
      <c r="B2702" s="48" t="s">
        <v>2719</v>
      </c>
      <c r="C2702" s="49">
        <v>1</v>
      </c>
      <c r="D2702" s="50" t="s">
        <v>305</v>
      </c>
      <c r="E2702" s="51"/>
      <c r="F2702" s="52">
        <v>1</v>
      </c>
      <c r="G2702" s="52">
        <v>4</v>
      </c>
      <c r="H2702" s="52"/>
      <c r="I2702" s="52"/>
      <c r="J2702" s="52"/>
      <c r="K2702" s="53">
        <f t="shared" si="369"/>
        <v>802.86</v>
      </c>
      <c r="L2702" s="53">
        <f t="shared" si="370"/>
        <v>802.86</v>
      </c>
      <c r="M2702" s="53">
        <f>IF(E2702&gt;0,ROUND(E2702*UCO!$A$14,2),0)</f>
        <v>0</v>
      </c>
      <c r="N2702" s="53">
        <f>IF(I2702&gt;0,ROUND(I2702*Filme!$B$3,2),0)</f>
        <v>0</v>
      </c>
      <c r="O2702" s="53">
        <f t="shared" si="371"/>
        <v>802.86</v>
      </c>
    </row>
    <row r="2703" spans="1:15">
      <c r="A2703" s="48">
        <v>31403220</v>
      </c>
      <c r="B2703" s="48" t="s">
        <v>2720</v>
      </c>
      <c r="C2703" s="49">
        <v>1</v>
      </c>
      <c r="D2703" s="50" t="s">
        <v>305</v>
      </c>
      <c r="E2703" s="51"/>
      <c r="F2703" s="52">
        <v>1</v>
      </c>
      <c r="G2703" s="52">
        <v>4</v>
      </c>
      <c r="H2703" s="52"/>
      <c r="I2703" s="52"/>
      <c r="J2703" s="52"/>
      <c r="K2703" s="53">
        <f t="shared" si="369"/>
        <v>802.86</v>
      </c>
      <c r="L2703" s="53">
        <f t="shared" si="370"/>
        <v>802.86</v>
      </c>
      <c r="M2703" s="53">
        <f>IF(E2703&gt;0,ROUND(E2703*UCO!$A$14,2),0)</f>
        <v>0</v>
      </c>
      <c r="N2703" s="53">
        <f>IF(I2703&gt;0,ROUND(I2703*Filme!$B$3,2),0)</f>
        <v>0</v>
      </c>
      <c r="O2703" s="53">
        <f t="shared" si="371"/>
        <v>802.86</v>
      </c>
    </row>
    <row r="2704" spans="1:15">
      <c r="A2704" s="48">
        <v>31403239</v>
      </c>
      <c r="B2704" s="48" t="s">
        <v>2721</v>
      </c>
      <c r="C2704" s="49">
        <v>1</v>
      </c>
      <c r="D2704" s="50" t="s">
        <v>333</v>
      </c>
      <c r="E2704" s="51"/>
      <c r="F2704" s="52">
        <v>1</v>
      </c>
      <c r="G2704" s="52">
        <v>3</v>
      </c>
      <c r="H2704" s="52"/>
      <c r="I2704" s="52"/>
      <c r="J2704" s="52"/>
      <c r="K2704" s="53">
        <f t="shared" si="369"/>
        <v>417.82</v>
      </c>
      <c r="L2704" s="53">
        <f t="shared" si="370"/>
        <v>417.82</v>
      </c>
      <c r="M2704" s="53">
        <f>IF(E2704&gt;0,ROUND(E2704*UCO!$A$14,2),0)</f>
        <v>0</v>
      </c>
      <c r="N2704" s="53">
        <f>IF(I2704&gt;0,ROUND(I2704*Filme!$B$3,2),0)</f>
        <v>0</v>
      </c>
      <c r="O2704" s="53">
        <f t="shared" si="371"/>
        <v>417.82</v>
      </c>
    </row>
    <row r="2705" spans="1:15">
      <c r="A2705" s="48">
        <v>31403255</v>
      </c>
      <c r="B2705" s="48" t="s">
        <v>2722</v>
      </c>
      <c r="C2705" s="49">
        <v>1</v>
      </c>
      <c r="D2705" s="50" t="s">
        <v>305</v>
      </c>
      <c r="E2705" s="51"/>
      <c r="F2705" s="52">
        <v>2</v>
      </c>
      <c r="G2705" s="52">
        <v>4</v>
      </c>
      <c r="H2705" s="52"/>
      <c r="I2705" s="52"/>
      <c r="J2705" s="52"/>
      <c r="K2705" s="53">
        <f t="shared" si="369"/>
        <v>802.86</v>
      </c>
      <c r="L2705" s="53">
        <f t="shared" si="370"/>
        <v>802.86</v>
      </c>
      <c r="M2705" s="53">
        <f>IF(E2705&gt;0,ROUND(E2705*UCO!$A$14,2),0)</f>
        <v>0</v>
      </c>
      <c r="N2705" s="53">
        <f>IF(I2705&gt;0,ROUND(I2705*Filme!$B$3,2),0)</f>
        <v>0</v>
      </c>
      <c r="O2705" s="53">
        <f t="shared" si="371"/>
        <v>802.86</v>
      </c>
    </row>
    <row r="2706" spans="1:15">
      <c r="A2706" s="48">
        <v>31403263</v>
      </c>
      <c r="B2706" s="48" t="s">
        <v>2723</v>
      </c>
      <c r="C2706" s="49">
        <v>1</v>
      </c>
      <c r="D2706" s="50" t="s">
        <v>488</v>
      </c>
      <c r="E2706" s="51"/>
      <c r="F2706" s="52">
        <v>2</v>
      </c>
      <c r="G2706" s="52">
        <v>5</v>
      </c>
      <c r="H2706" s="52"/>
      <c r="I2706" s="52"/>
      <c r="J2706" s="52"/>
      <c r="K2706" s="53">
        <f t="shared" si="369"/>
        <v>1998.93</v>
      </c>
      <c r="L2706" s="53">
        <f t="shared" si="370"/>
        <v>1998.93</v>
      </c>
      <c r="M2706" s="53">
        <f>IF(E2706&gt;0,ROUND(E2706*UCO!$A$14,2),0)</f>
        <v>0</v>
      </c>
      <c r="N2706" s="53">
        <f>IF(I2706&gt;0,ROUND(I2706*Filme!$B$3,2),0)</f>
        <v>0</v>
      </c>
      <c r="O2706" s="53">
        <f t="shared" si="371"/>
        <v>1998.93</v>
      </c>
    </row>
    <row r="2707" spans="1:15">
      <c r="A2707" s="48">
        <v>31403271</v>
      </c>
      <c r="B2707" s="48" t="s">
        <v>2724</v>
      </c>
      <c r="C2707" s="49">
        <v>1</v>
      </c>
      <c r="D2707" s="50" t="s">
        <v>382</v>
      </c>
      <c r="E2707" s="51"/>
      <c r="F2707" s="52">
        <v>1</v>
      </c>
      <c r="G2707" s="52">
        <v>4</v>
      </c>
      <c r="H2707" s="52"/>
      <c r="I2707" s="52"/>
      <c r="J2707" s="52"/>
      <c r="K2707" s="53">
        <f t="shared" si="369"/>
        <v>766.81</v>
      </c>
      <c r="L2707" s="53">
        <f t="shared" si="370"/>
        <v>766.81</v>
      </c>
      <c r="M2707" s="53">
        <f>IF(E2707&gt;0,ROUND(E2707*UCO!$A$14,2),0)</f>
        <v>0</v>
      </c>
      <c r="N2707" s="53">
        <f>IF(I2707&gt;0,ROUND(I2707*Filme!$B$3,2),0)</f>
        <v>0</v>
      </c>
      <c r="O2707" s="53">
        <f t="shared" si="371"/>
        <v>766.81</v>
      </c>
    </row>
    <row r="2708" spans="1:15">
      <c r="A2708" s="48">
        <v>31403280</v>
      </c>
      <c r="B2708" s="48" t="s">
        <v>2725</v>
      </c>
      <c r="C2708" s="49">
        <v>1</v>
      </c>
      <c r="D2708" s="50" t="s">
        <v>639</v>
      </c>
      <c r="E2708" s="51"/>
      <c r="F2708" s="52">
        <v>1</v>
      </c>
      <c r="G2708" s="52">
        <v>3</v>
      </c>
      <c r="H2708" s="52"/>
      <c r="I2708" s="52"/>
      <c r="J2708" s="52"/>
      <c r="K2708" s="53">
        <f t="shared" si="369"/>
        <v>501.37</v>
      </c>
      <c r="L2708" s="53">
        <f t="shared" si="370"/>
        <v>501.37</v>
      </c>
      <c r="M2708" s="53">
        <f>IF(E2708&gt;0,ROUND(E2708*UCO!$A$14,2),0)</f>
        <v>0</v>
      </c>
      <c r="N2708" s="53">
        <f>IF(I2708&gt;0,ROUND(I2708*Filme!$B$3,2),0)</f>
        <v>0</v>
      </c>
      <c r="O2708" s="53">
        <f t="shared" si="371"/>
        <v>501.37</v>
      </c>
    </row>
    <row r="2709" spans="1:15">
      <c r="A2709" s="48">
        <v>31403298</v>
      </c>
      <c r="B2709" s="48" t="s">
        <v>2726</v>
      </c>
      <c r="C2709" s="49">
        <v>1</v>
      </c>
      <c r="D2709" s="50" t="s">
        <v>102</v>
      </c>
      <c r="E2709" s="51"/>
      <c r="F2709" s="52">
        <v>2</v>
      </c>
      <c r="G2709" s="52">
        <v>2</v>
      </c>
      <c r="H2709" s="52"/>
      <c r="I2709" s="52"/>
      <c r="J2709" s="52"/>
      <c r="K2709" s="53">
        <f t="shared" si="369"/>
        <v>183.5</v>
      </c>
      <c r="L2709" s="53">
        <f t="shared" si="370"/>
        <v>183.5</v>
      </c>
      <c r="M2709" s="53">
        <f>IF(E2709&gt;0,ROUND(E2709*UCO!$A$14,2),0)</f>
        <v>0</v>
      </c>
      <c r="N2709" s="53">
        <f>IF(I2709&gt;0,ROUND(I2709*Filme!$B$3,2),0)</f>
        <v>0</v>
      </c>
      <c r="O2709" s="53">
        <f t="shared" si="371"/>
        <v>183.5</v>
      </c>
    </row>
    <row r="2710" spans="1:15">
      <c r="A2710" s="48">
        <v>31403301</v>
      </c>
      <c r="B2710" s="48" t="s">
        <v>2727</v>
      </c>
      <c r="C2710" s="49">
        <v>1</v>
      </c>
      <c r="D2710" s="50" t="s">
        <v>134</v>
      </c>
      <c r="E2710" s="51"/>
      <c r="F2710" s="52"/>
      <c r="G2710" s="52">
        <v>3</v>
      </c>
      <c r="H2710" s="52"/>
      <c r="I2710" s="52"/>
      <c r="J2710" s="52"/>
      <c r="K2710" s="53">
        <f t="shared" si="369"/>
        <v>32.78</v>
      </c>
      <c r="L2710" s="53">
        <f t="shared" si="370"/>
        <v>32.78</v>
      </c>
      <c r="M2710" s="53">
        <f>IF(E2710&gt;0,ROUND(E2710*UCO!$A$14,2),0)</f>
        <v>0</v>
      </c>
      <c r="N2710" s="53">
        <f>IF(I2710&gt;0,ROUND(I2710*Filme!$B$3,2),0)</f>
        <v>0</v>
      </c>
      <c r="O2710" s="53">
        <f t="shared" si="371"/>
        <v>32.78</v>
      </c>
    </row>
    <row r="2711" spans="1:15">
      <c r="A2711" s="48">
        <v>31403310</v>
      </c>
      <c r="B2711" s="48" t="s">
        <v>2728</v>
      </c>
      <c r="C2711" s="49">
        <v>1</v>
      </c>
      <c r="D2711" s="50" t="s">
        <v>93</v>
      </c>
      <c r="E2711" s="51"/>
      <c r="F2711" s="52">
        <v>2</v>
      </c>
      <c r="G2711" s="52">
        <v>3</v>
      </c>
      <c r="H2711" s="52"/>
      <c r="I2711" s="52"/>
      <c r="J2711" s="52"/>
      <c r="K2711" s="53">
        <f t="shared" si="369"/>
        <v>250.68</v>
      </c>
      <c r="L2711" s="53">
        <f t="shared" si="370"/>
        <v>250.68</v>
      </c>
      <c r="M2711" s="53">
        <f>IF(E2711&gt;0,ROUND(E2711*UCO!$A$14,2),0)</f>
        <v>0</v>
      </c>
      <c r="N2711" s="53">
        <f>IF(I2711&gt;0,ROUND(I2711*Filme!$B$3,2),0)</f>
        <v>0</v>
      </c>
      <c r="O2711" s="53">
        <f t="shared" si="371"/>
        <v>250.68</v>
      </c>
    </row>
    <row r="2712" spans="1:15">
      <c r="A2712" s="48">
        <v>31403328</v>
      </c>
      <c r="B2712" s="48" t="s">
        <v>2729</v>
      </c>
      <c r="C2712" s="49">
        <v>1</v>
      </c>
      <c r="D2712" s="50" t="s">
        <v>333</v>
      </c>
      <c r="E2712" s="51"/>
      <c r="F2712" s="52"/>
      <c r="G2712" s="52">
        <v>3</v>
      </c>
      <c r="H2712" s="52"/>
      <c r="I2712" s="52"/>
      <c r="J2712" s="52"/>
      <c r="K2712" s="53">
        <f t="shared" si="369"/>
        <v>417.82</v>
      </c>
      <c r="L2712" s="53">
        <f t="shared" si="370"/>
        <v>417.82</v>
      </c>
      <c r="M2712" s="53">
        <f>IF(E2712&gt;0,ROUND(E2712*UCO!$A$14,2),0)</f>
        <v>0</v>
      </c>
      <c r="N2712" s="53">
        <f>IF(I2712&gt;0,ROUND(I2712*Filme!$B$3,2),0)</f>
        <v>0</v>
      </c>
      <c r="O2712" s="53">
        <f t="shared" si="371"/>
        <v>417.82</v>
      </c>
    </row>
    <row r="2713" spans="1:15">
      <c r="A2713" s="48">
        <v>31403336</v>
      </c>
      <c r="B2713" s="48" t="s">
        <v>2730</v>
      </c>
      <c r="C2713" s="49">
        <v>1</v>
      </c>
      <c r="D2713" s="50" t="s">
        <v>486</v>
      </c>
      <c r="E2713" s="51"/>
      <c r="F2713" s="52">
        <v>1</v>
      </c>
      <c r="G2713" s="52">
        <v>5</v>
      </c>
      <c r="H2713" s="52"/>
      <c r="I2713" s="52"/>
      <c r="J2713" s="52"/>
      <c r="K2713" s="53">
        <f t="shared" si="369"/>
        <v>1409.1</v>
      </c>
      <c r="L2713" s="53">
        <f t="shared" si="370"/>
        <v>1409.1</v>
      </c>
      <c r="M2713" s="53">
        <f>IF(E2713&gt;0,ROUND(E2713*UCO!$A$14,2),0)</f>
        <v>0</v>
      </c>
      <c r="N2713" s="53">
        <f>IF(I2713&gt;0,ROUND(I2713*Filme!$B$3,2),0)</f>
        <v>0</v>
      </c>
      <c r="O2713" s="53">
        <f t="shared" si="371"/>
        <v>1409.1</v>
      </c>
    </row>
    <row r="2714" spans="1:15">
      <c r="A2714" s="48">
        <v>31403344</v>
      </c>
      <c r="B2714" s="48" t="s">
        <v>2731</v>
      </c>
      <c r="C2714" s="49">
        <v>1</v>
      </c>
      <c r="D2714" s="50" t="s">
        <v>335</v>
      </c>
      <c r="E2714" s="51"/>
      <c r="F2714" s="52">
        <v>1</v>
      </c>
      <c r="G2714" s="52">
        <v>5</v>
      </c>
      <c r="H2714" s="52"/>
      <c r="I2714" s="52"/>
      <c r="J2714" s="52"/>
      <c r="K2714" s="53">
        <f t="shared" si="369"/>
        <v>991.29</v>
      </c>
      <c r="L2714" s="53">
        <f t="shared" si="370"/>
        <v>991.29</v>
      </c>
      <c r="M2714" s="53">
        <f>IF(E2714&gt;0,ROUND(E2714*UCO!$A$14,2),0)</f>
        <v>0</v>
      </c>
      <c r="N2714" s="53">
        <f>IF(I2714&gt;0,ROUND(I2714*Filme!$B$3,2),0)</f>
        <v>0</v>
      </c>
      <c r="O2714" s="53">
        <f t="shared" si="371"/>
        <v>991.29</v>
      </c>
    </row>
    <row r="2715" spans="1:15">
      <c r="A2715" s="48">
        <v>31403352</v>
      </c>
      <c r="B2715" s="48" t="s">
        <v>2732</v>
      </c>
      <c r="C2715" s="49">
        <v>1</v>
      </c>
      <c r="D2715" s="50" t="s">
        <v>446</v>
      </c>
      <c r="E2715" s="51"/>
      <c r="F2715" s="52">
        <v>1</v>
      </c>
      <c r="G2715" s="52">
        <v>2</v>
      </c>
      <c r="H2715" s="52"/>
      <c r="I2715" s="52"/>
      <c r="J2715" s="52"/>
      <c r="K2715" s="53">
        <f t="shared" si="369"/>
        <v>1171.51</v>
      </c>
      <c r="L2715" s="53">
        <f t="shared" si="370"/>
        <v>1171.51</v>
      </c>
      <c r="M2715" s="53">
        <f>IF(E2715&gt;0,ROUND(E2715*UCO!$A$14,2),0)</f>
        <v>0</v>
      </c>
      <c r="N2715" s="53">
        <f>IF(I2715&gt;0,ROUND(I2715*Filme!$B$3,2),0)</f>
        <v>0</v>
      </c>
      <c r="O2715" s="53">
        <f t="shared" si="371"/>
        <v>1171.51</v>
      </c>
    </row>
    <row r="2716" spans="1:15">
      <c r="A2716" s="48">
        <v>31403360</v>
      </c>
      <c r="B2716" s="48" t="s">
        <v>2733</v>
      </c>
      <c r="C2716" s="49">
        <v>1</v>
      </c>
      <c r="D2716" s="50" t="s">
        <v>305</v>
      </c>
      <c r="E2716" s="51"/>
      <c r="F2716" s="52">
        <v>2</v>
      </c>
      <c r="G2716" s="52">
        <v>5</v>
      </c>
      <c r="H2716" s="52"/>
      <c r="I2716" s="52"/>
      <c r="J2716" s="52"/>
      <c r="K2716" s="53">
        <f t="shared" si="369"/>
        <v>802.86</v>
      </c>
      <c r="L2716" s="53">
        <f t="shared" si="370"/>
        <v>802.86</v>
      </c>
      <c r="M2716" s="53">
        <f>IF(E2716&gt;0,ROUND(E2716*UCO!$A$14,2),0)</f>
        <v>0</v>
      </c>
      <c r="N2716" s="53">
        <f>IF(I2716&gt;0,ROUND(I2716*Filme!$B$3,2),0)</f>
        <v>0</v>
      </c>
      <c r="O2716" s="53">
        <f t="shared" si="371"/>
        <v>802.86</v>
      </c>
    </row>
    <row r="2717" spans="1:15">
      <c r="A2717" s="48">
        <v>31403379</v>
      </c>
      <c r="B2717" s="48" t="s">
        <v>2734</v>
      </c>
      <c r="C2717" s="49">
        <v>1</v>
      </c>
      <c r="D2717" s="50" t="s">
        <v>433</v>
      </c>
      <c r="E2717" s="51">
        <v>38.5</v>
      </c>
      <c r="F2717" s="52">
        <v>1</v>
      </c>
      <c r="G2717" s="52">
        <v>6</v>
      </c>
      <c r="H2717" s="52"/>
      <c r="I2717" s="52"/>
      <c r="J2717" s="52"/>
      <c r="K2717" s="53">
        <f t="shared" si="369"/>
        <v>1269.81</v>
      </c>
      <c r="L2717" s="53">
        <f t="shared" si="370"/>
        <v>1269.81</v>
      </c>
      <c r="M2717" s="53">
        <f>IF(E2717&gt;0,ROUND(E2717*UCO!$A$29,2),0)</f>
        <v>726.11</v>
      </c>
      <c r="N2717" s="53">
        <f>IF(I2717&gt;0,ROUND(I2717*Filme!$B$3,2),0)</f>
        <v>0</v>
      </c>
      <c r="O2717" s="53">
        <f t="shared" si="371"/>
        <v>1995.92</v>
      </c>
    </row>
    <row r="2718" spans="1:15" ht="27" customHeight="1">
      <c r="A2718" s="131" t="s">
        <v>2735</v>
      </c>
      <c r="B2718" s="132"/>
      <c r="C2718" s="132"/>
      <c r="D2718" s="132"/>
      <c r="E2718" s="132"/>
      <c r="F2718" s="132"/>
      <c r="G2718" s="132"/>
      <c r="H2718" s="132"/>
      <c r="I2718" s="132"/>
      <c r="J2718" s="132"/>
      <c r="K2718" s="132"/>
      <c r="L2718" s="132"/>
      <c r="M2718" s="132"/>
      <c r="N2718" s="132"/>
      <c r="O2718" s="132"/>
    </row>
    <row r="2719" spans="1:15">
      <c r="A2719" s="48">
        <v>31404014</v>
      </c>
      <c r="B2719" s="48" t="s">
        <v>2736</v>
      </c>
      <c r="C2719" s="49">
        <v>1</v>
      </c>
      <c r="D2719" s="50" t="s">
        <v>469</v>
      </c>
      <c r="E2719" s="51"/>
      <c r="F2719" s="52">
        <v>2</v>
      </c>
      <c r="G2719" s="52">
        <v>6</v>
      </c>
      <c r="H2719" s="52"/>
      <c r="I2719" s="52"/>
      <c r="J2719" s="52"/>
      <c r="K2719" s="53">
        <f>VLOOKUP(D2719,Porte2026Geral,24,FALSE)</f>
        <v>1491.02</v>
      </c>
      <c r="L2719" s="53">
        <f>ROUND(C2719*K2719,2)</f>
        <v>1491.02</v>
      </c>
      <c r="M2719" s="53">
        <f>IF(E2719&gt;0,ROUND(E2719*UCO!$A$14,2),0)</f>
        <v>0</v>
      </c>
      <c r="N2719" s="53">
        <f>IF(I2719&gt;0,ROUND(I2719*Filme!$B$3,2),0)</f>
        <v>0</v>
      </c>
      <c r="O2719" s="53">
        <f>ROUND(L2719+M2719+N2719,2)</f>
        <v>1491.02</v>
      </c>
    </row>
    <row r="2720" spans="1:15">
      <c r="A2720" s="48">
        <v>31404022</v>
      </c>
      <c r="B2720" s="48" t="s">
        <v>2737</v>
      </c>
      <c r="C2720" s="49">
        <v>1</v>
      </c>
      <c r="D2720" s="50" t="s">
        <v>446</v>
      </c>
      <c r="E2720" s="51"/>
      <c r="F2720" s="52">
        <v>2</v>
      </c>
      <c r="G2720" s="52">
        <v>6</v>
      </c>
      <c r="H2720" s="52"/>
      <c r="I2720" s="52"/>
      <c r="J2720" s="52"/>
      <c r="K2720" s="53">
        <f>VLOOKUP(D2720,Porte2026Geral,24,FALSE)</f>
        <v>1171.51</v>
      </c>
      <c r="L2720" s="53">
        <f>ROUND(C2720*K2720,2)</f>
        <v>1171.51</v>
      </c>
      <c r="M2720" s="53">
        <f>IF(E2720&gt;0,ROUND(E2720*UCO!$A$14,2),0)</f>
        <v>0</v>
      </c>
      <c r="N2720" s="53">
        <f>IF(I2720&gt;0,ROUND(I2720*Filme!$B$3,2),0)</f>
        <v>0</v>
      </c>
      <c r="O2720" s="53">
        <f>ROUND(L2720+M2720+N2720,2)</f>
        <v>1171.51</v>
      </c>
    </row>
    <row r="2721" spans="1:15" ht="22.5">
      <c r="A2721" s="48">
        <v>31404030</v>
      </c>
      <c r="B2721" s="48" t="s">
        <v>2738</v>
      </c>
      <c r="C2721" s="49">
        <v>1</v>
      </c>
      <c r="D2721" s="50" t="s">
        <v>446</v>
      </c>
      <c r="E2721" s="51"/>
      <c r="F2721" s="52">
        <v>1</v>
      </c>
      <c r="G2721" s="52">
        <v>4</v>
      </c>
      <c r="H2721" s="52"/>
      <c r="I2721" s="52"/>
      <c r="J2721" s="52"/>
      <c r="K2721" s="53">
        <f>VLOOKUP(D2721,Porte2026Geral,24,FALSE)</f>
        <v>1171.51</v>
      </c>
      <c r="L2721" s="53">
        <f>ROUND(C2721*K2721,2)</f>
        <v>1171.51</v>
      </c>
      <c r="M2721" s="53">
        <f>IF(E2721&gt;0,ROUND(E2721*UCO!$A$14,2),0)</f>
        <v>0</v>
      </c>
      <c r="N2721" s="53">
        <f>IF(I2721&gt;0,ROUND(I2721*Filme!$B$3,2),0)</f>
        <v>0</v>
      </c>
      <c r="O2721" s="53">
        <f>ROUND(L2721+M2721+N2721,2)</f>
        <v>1171.51</v>
      </c>
    </row>
    <row r="2722" spans="1:15" ht="31.5" customHeight="1">
      <c r="A2722" s="131" t="s">
        <v>2739</v>
      </c>
      <c r="B2722" s="132"/>
      <c r="C2722" s="132"/>
      <c r="D2722" s="132"/>
      <c r="E2722" s="132"/>
      <c r="F2722" s="132"/>
      <c r="G2722" s="132"/>
      <c r="H2722" s="132"/>
      <c r="I2722" s="132"/>
      <c r="J2722" s="132"/>
      <c r="K2722" s="132"/>
      <c r="L2722" s="132"/>
      <c r="M2722" s="132"/>
      <c r="N2722" s="132"/>
      <c r="O2722" s="132"/>
    </row>
    <row r="2723" spans="1:15">
      <c r="A2723" s="48">
        <v>31405010</v>
      </c>
      <c r="B2723" s="48" t="s">
        <v>2740</v>
      </c>
      <c r="C2723" s="49">
        <v>1</v>
      </c>
      <c r="D2723" s="50" t="s">
        <v>333</v>
      </c>
      <c r="E2723" s="51"/>
      <c r="F2723" s="52">
        <v>1</v>
      </c>
      <c r="G2723" s="52">
        <v>2</v>
      </c>
      <c r="H2723" s="52"/>
      <c r="I2723" s="52"/>
      <c r="J2723" s="52"/>
      <c r="K2723" s="53">
        <f>VLOOKUP(D2723,Porte2026Geral,24,FALSE)</f>
        <v>417.82</v>
      </c>
      <c r="L2723" s="53">
        <f>ROUND(C2723*K2723,2)</f>
        <v>417.82</v>
      </c>
      <c r="M2723" s="53">
        <f>IF(E2723&gt;0,ROUND(E2723*UCO!$A$14,2),0)</f>
        <v>0</v>
      </c>
      <c r="N2723" s="53">
        <f>IF(I2723&gt;0,ROUND(I2723*Filme!$B$3,2),0)</f>
        <v>0</v>
      </c>
      <c r="O2723" s="53">
        <f>ROUND(L2723+M2723+N2723,2)</f>
        <v>417.82</v>
      </c>
    </row>
    <row r="2724" spans="1:15">
      <c r="A2724" s="48">
        <v>31405029</v>
      </c>
      <c r="B2724" s="48" t="s">
        <v>2741</v>
      </c>
      <c r="C2724" s="49">
        <v>1</v>
      </c>
      <c r="D2724" s="50" t="s">
        <v>70</v>
      </c>
      <c r="E2724" s="51"/>
      <c r="F2724" s="52">
        <v>1</v>
      </c>
      <c r="G2724" s="52">
        <v>2</v>
      </c>
      <c r="H2724" s="52"/>
      <c r="I2724" s="52"/>
      <c r="J2724" s="52"/>
      <c r="K2724" s="53">
        <f>VLOOKUP(D2724,Porte2026Geral,24,FALSE)</f>
        <v>209.71</v>
      </c>
      <c r="L2724" s="53">
        <f>ROUND(C2724*K2724,2)</f>
        <v>209.71</v>
      </c>
      <c r="M2724" s="53">
        <f>IF(E2724&gt;0,ROUND(E2724*UCO!$A$14,2),0)</f>
        <v>0</v>
      </c>
      <c r="N2724" s="53">
        <f>IF(I2724&gt;0,ROUND(I2724*Filme!$B$3,2),0)</f>
        <v>0</v>
      </c>
      <c r="O2724" s="53">
        <f>ROUND(L2724+M2724+N2724,2)</f>
        <v>209.71</v>
      </c>
    </row>
    <row r="2725" spans="1:15">
      <c r="A2725" s="48">
        <v>31405037</v>
      </c>
      <c r="B2725" s="48" t="s">
        <v>2742</v>
      </c>
      <c r="C2725" s="49">
        <v>1</v>
      </c>
      <c r="D2725" s="50" t="s">
        <v>335</v>
      </c>
      <c r="E2725" s="51"/>
      <c r="F2725" s="52">
        <v>2</v>
      </c>
      <c r="G2725" s="52">
        <v>5</v>
      </c>
      <c r="H2725" s="52"/>
      <c r="I2725" s="52"/>
      <c r="J2725" s="52"/>
      <c r="K2725" s="53">
        <f>VLOOKUP(D2725,Porte2026Geral,24,FALSE)</f>
        <v>991.29</v>
      </c>
      <c r="L2725" s="53">
        <f>ROUND(C2725*K2725,2)</f>
        <v>991.29</v>
      </c>
      <c r="M2725" s="53">
        <f>IF(E2725&gt;0,ROUND(E2725*UCO!$A$14,2),0)</f>
        <v>0</v>
      </c>
      <c r="N2725" s="53">
        <f>IF(I2725&gt;0,ROUND(I2725*Filme!$B$3,2),0)</f>
        <v>0</v>
      </c>
      <c r="O2725" s="53">
        <f>ROUND(L2725+M2725+N2725,2)</f>
        <v>991.29</v>
      </c>
    </row>
    <row r="2726" spans="1:15" ht="21" customHeight="1">
      <c r="A2726" s="131" t="s">
        <v>2743</v>
      </c>
      <c r="B2726" s="132"/>
      <c r="C2726" s="132"/>
      <c r="D2726" s="132"/>
      <c r="E2726" s="132"/>
      <c r="F2726" s="132"/>
      <c r="G2726" s="132"/>
      <c r="H2726" s="132"/>
      <c r="I2726" s="132"/>
      <c r="J2726" s="132"/>
      <c r="K2726" s="132"/>
      <c r="L2726" s="132"/>
      <c r="M2726" s="132"/>
      <c r="N2726" s="132"/>
      <c r="O2726" s="132"/>
    </row>
    <row r="2727" spans="1:15">
      <c r="A2727" s="48">
        <v>31501010</v>
      </c>
      <c r="B2727" s="48" t="s">
        <v>2744</v>
      </c>
      <c r="C2727" s="49">
        <v>1</v>
      </c>
      <c r="D2727" s="50" t="s">
        <v>433</v>
      </c>
      <c r="E2727" s="51"/>
      <c r="F2727" s="52">
        <v>1</v>
      </c>
      <c r="G2727" s="52">
        <v>5</v>
      </c>
      <c r="H2727" s="52"/>
      <c r="I2727" s="52"/>
      <c r="J2727" s="52"/>
      <c r="K2727" s="53">
        <f>VLOOKUP(D2727,Porte2026Geral,24,FALSE)</f>
        <v>1269.81</v>
      </c>
      <c r="L2727" s="53">
        <f>ROUND(C2727*K2727,2)</f>
        <v>1269.81</v>
      </c>
      <c r="M2727" s="53">
        <f>IF(E2727&gt;0,ROUND(E2727*UCO!$A$14,2),0)</f>
        <v>0</v>
      </c>
      <c r="N2727" s="53">
        <f>IF(I2727&gt;0,ROUND(I2727*Filme!$B$3,2),0)</f>
        <v>0</v>
      </c>
      <c r="O2727" s="53">
        <f>ROUND(L2727+M2727+N2727,2)</f>
        <v>1269.81</v>
      </c>
    </row>
    <row r="2728" spans="1:15">
      <c r="A2728" s="48">
        <v>31501028</v>
      </c>
      <c r="B2728" s="48" t="s">
        <v>2745</v>
      </c>
      <c r="C2728" s="49">
        <v>1</v>
      </c>
      <c r="D2728" s="50" t="s">
        <v>596</v>
      </c>
      <c r="E2728" s="51"/>
      <c r="F2728" s="52"/>
      <c r="G2728" s="52"/>
      <c r="H2728" s="52"/>
      <c r="I2728" s="52"/>
      <c r="J2728" s="52"/>
      <c r="K2728" s="53">
        <f>VLOOKUP(D2728,Porte2026Geral,24,FALSE)</f>
        <v>599.66</v>
      </c>
      <c r="L2728" s="53">
        <f>ROUND(C2728*K2728,2)</f>
        <v>599.66</v>
      </c>
      <c r="M2728" s="53">
        <f>IF(E2728&gt;0,ROUND(E2728*UCO!$A$14,2),0)</f>
        <v>0</v>
      </c>
      <c r="N2728" s="53">
        <f>IF(I2728&gt;0,ROUND(I2728*Filme!$B$3,2),0)</f>
        <v>0</v>
      </c>
      <c r="O2728" s="53">
        <f>ROUND(L2728+M2728+N2728,2)</f>
        <v>599.66</v>
      </c>
    </row>
    <row r="2729" spans="1:15" s="35" customFormat="1" ht="18.75" customHeight="1">
      <c r="A2729" s="131" t="s">
        <v>2746</v>
      </c>
      <c r="B2729" s="132"/>
      <c r="C2729" s="132"/>
      <c r="D2729" s="132"/>
      <c r="E2729" s="132"/>
      <c r="F2729" s="132"/>
      <c r="G2729" s="132"/>
      <c r="H2729" s="132"/>
      <c r="I2729" s="132"/>
      <c r="J2729" s="132"/>
      <c r="K2729" s="132"/>
      <c r="L2729" s="132"/>
      <c r="M2729" s="132"/>
      <c r="N2729" s="132"/>
      <c r="O2729" s="132"/>
    </row>
    <row r="2730" spans="1:15">
      <c r="A2730" s="48">
        <v>31502016</v>
      </c>
      <c r="B2730" s="48" t="s">
        <v>2747</v>
      </c>
      <c r="C2730" s="49">
        <v>1</v>
      </c>
      <c r="D2730" s="50" t="s">
        <v>433</v>
      </c>
      <c r="E2730" s="51"/>
      <c r="F2730" s="52">
        <v>2</v>
      </c>
      <c r="G2730" s="52">
        <v>5</v>
      </c>
      <c r="H2730" s="52"/>
      <c r="I2730" s="52"/>
      <c r="J2730" s="52"/>
      <c r="K2730" s="53">
        <f>VLOOKUP(D2730,Porte2026Geral,24,FALSE)</f>
        <v>1269.81</v>
      </c>
      <c r="L2730" s="53">
        <f>ROUND(C2730*K2730,2)</f>
        <v>1269.81</v>
      </c>
      <c r="M2730" s="53">
        <f>IF(E2730&gt;0,ROUND(E2730*UCO!$A$14,2),0)</f>
        <v>0</v>
      </c>
      <c r="N2730" s="53">
        <f>IF(I2730&gt;0,ROUND(I2730*Filme!$B$3,2),0)</f>
        <v>0</v>
      </c>
      <c r="O2730" s="53">
        <f>ROUND(L2730+M2730+N2730,2)</f>
        <v>1269.81</v>
      </c>
    </row>
    <row r="2731" spans="1:15">
      <c r="A2731" s="48">
        <v>31502024</v>
      </c>
      <c r="B2731" s="48" t="s">
        <v>2748</v>
      </c>
      <c r="C2731" s="49">
        <v>1</v>
      </c>
      <c r="D2731" s="50" t="s">
        <v>269</v>
      </c>
      <c r="E2731" s="51"/>
      <c r="F2731" s="52">
        <v>3</v>
      </c>
      <c r="G2731" s="52">
        <v>8</v>
      </c>
      <c r="H2731" s="52"/>
      <c r="I2731" s="52"/>
      <c r="J2731" s="52"/>
      <c r="K2731" s="53">
        <f>VLOOKUP(D2731,Porte2026Geral,24,FALSE)</f>
        <v>3645.61</v>
      </c>
      <c r="L2731" s="53">
        <f>ROUND(C2731*K2731,2)</f>
        <v>3645.61</v>
      </c>
      <c r="M2731" s="53">
        <f>IF(E2731&gt;0,ROUND(E2731*UCO!$A$14,2),0)</f>
        <v>0</v>
      </c>
      <c r="N2731" s="53">
        <f>IF(I2731&gt;0,ROUND(I2731*Filme!$B$3,2),0)</f>
        <v>0</v>
      </c>
      <c r="O2731" s="53">
        <f>ROUND(L2731+M2731+N2731,2)</f>
        <v>3645.61</v>
      </c>
    </row>
    <row r="2732" spans="1:15" ht="22.5" customHeight="1">
      <c r="A2732" s="131" t="s">
        <v>2749</v>
      </c>
      <c r="B2732" s="132"/>
      <c r="C2732" s="132"/>
      <c r="D2732" s="132"/>
      <c r="E2732" s="132"/>
      <c r="F2732" s="132"/>
      <c r="G2732" s="132"/>
      <c r="H2732" s="132"/>
      <c r="I2732" s="132"/>
      <c r="J2732" s="132"/>
      <c r="K2732" s="132"/>
      <c r="L2732" s="132"/>
      <c r="M2732" s="132"/>
      <c r="N2732" s="132"/>
      <c r="O2732" s="132"/>
    </row>
    <row r="2733" spans="1:15">
      <c r="A2733" s="48">
        <v>31503012</v>
      </c>
      <c r="B2733" s="48" t="s">
        <v>2750</v>
      </c>
      <c r="C2733" s="49">
        <v>1</v>
      </c>
      <c r="D2733" s="50" t="s">
        <v>488</v>
      </c>
      <c r="E2733" s="51"/>
      <c r="F2733" s="52">
        <v>3</v>
      </c>
      <c r="G2733" s="52">
        <v>8</v>
      </c>
      <c r="H2733" s="52"/>
      <c r="I2733" s="52"/>
      <c r="J2733" s="52"/>
      <c r="K2733" s="53">
        <f>VLOOKUP(D2733,Porte2026Geral,24,FALSE)</f>
        <v>1998.93</v>
      </c>
      <c r="L2733" s="53">
        <f>ROUND(C2733*K2733,2)</f>
        <v>1998.93</v>
      </c>
      <c r="M2733" s="53">
        <f>IF(E2733&gt;0,ROUND(E2733*UCO!$A$14,2),0)</f>
        <v>0</v>
      </c>
      <c r="N2733" s="53">
        <f>IF(I2733&gt;0,ROUND(I2733*Filme!$B$3,2),0)</f>
        <v>0</v>
      </c>
      <c r="O2733" s="53">
        <f>ROUND(L2733+M2733+N2733,2)</f>
        <v>1998.93</v>
      </c>
    </row>
    <row r="2734" spans="1:15">
      <c r="A2734" s="48">
        <v>31503020</v>
      </c>
      <c r="B2734" s="48" t="s">
        <v>2751</v>
      </c>
      <c r="C2734" s="49">
        <v>1</v>
      </c>
      <c r="D2734" s="50" t="s">
        <v>2752</v>
      </c>
      <c r="E2734" s="51"/>
      <c r="F2734" s="52">
        <v>3</v>
      </c>
      <c r="G2734" s="52">
        <v>8</v>
      </c>
      <c r="H2734" s="52"/>
      <c r="I2734" s="52"/>
      <c r="J2734" s="52"/>
      <c r="K2734" s="53">
        <f>VLOOKUP(D2734,Porte2026Geral,24,FALSE)</f>
        <v>4374.7299999999996</v>
      </c>
      <c r="L2734" s="53">
        <f>ROUND(C2734*K2734,2)</f>
        <v>4374.7299999999996</v>
      </c>
      <c r="M2734" s="53">
        <f>IF(E2734&gt;0,ROUND(E2734*UCO!$A$14,2),0)</f>
        <v>0</v>
      </c>
      <c r="N2734" s="53">
        <f>IF(I2734&gt;0,ROUND(I2734*Filme!$B$3,2),0)</f>
        <v>0</v>
      </c>
      <c r="O2734" s="53">
        <f>ROUND(L2734+M2734+N2734,2)</f>
        <v>4374.7299999999996</v>
      </c>
    </row>
    <row r="2735" spans="1:15" ht="21.75" customHeight="1">
      <c r="A2735" s="131" t="s">
        <v>2753</v>
      </c>
      <c r="B2735" s="132"/>
      <c r="C2735" s="132"/>
      <c r="D2735" s="132"/>
      <c r="E2735" s="132"/>
      <c r="F2735" s="132"/>
      <c r="G2735" s="132"/>
      <c r="H2735" s="132"/>
      <c r="I2735" s="132"/>
      <c r="J2735" s="132"/>
      <c r="K2735" s="132"/>
      <c r="L2735" s="132"/>
      <c r="M2735" s="132"/>
      <c r="N2735" s="132"/>
      <c r="O2735" s="132"/>
    </row>
    <row r="2736" spans="1:15">
      <c r="A2736" s="48">
        <v>31504019</v>
      </c>
      <c r="B2736" s="48" t="s">
        <v>2754</v>
      </c>
      <c r="C2736" s="49">
        <v>1</v>
      </c>
      <c r="D2736" s="50" t="s">
        <v>257</v>
      </c>
      <c r="E2736" s="51"/>
      <c r="F2736" s="52">
        <v>3</v>
      </c>
      <c r="G2736" s="52">
        <v>8</v>
      </c>
      <c r="H2736" s="52"/>
      <c r="I2736" s="52"/>
      <c r="J2736" s="52"/>
      <c r="K2736" s="53">
        <f>VLOOKUP(D2736,Porte2026Geral,24,FALSE)</f>
        <v>1635.2</v>
      </c>
      <c r="L2736" s="53">
        <f>ROUND(C2736*K2736,2)</f>
        <v>1635.2</v>
      </c>
      <c r="M2736" s="53">
        <f>IF(E2736&gt;0,ROUND(E2736*UCO!$A$14,2),0)</f>
        <v>0</v>
      </c>
      <c r="N2736" s="53">
        <f>IF(I2736&gt;0,ROUND(I2736*Filme!$B$3,2),0)</f>
        <v>0</v>
      </c>
      <c r="O2736" s="53">
        <f>ROUND(L2736+M2736+N2736,2)</f>
        <v>1635.2</v>
      </c>
    </row>
    <row r="2737" spans="1:15">
      <c r="A2737" s="48">
        <v>31504027</v>
      </c>
      <c r="B2737" s="48" t="s">
        <v>2755</v>
      </c>
      <c r="C2737" s="49">
        <v>1</v>
      </c>
      <c r="D2737" s="50" t="s">
        <v>269</v>
      </c>
      <c r="E2737" s="51"/>
      <c r="F2737" s="52">
        <v>3</v>
      </c>
      <c r="G2737" s="52"/>
      <c r="H2737" s="52"/>
      <c r="I2737" s="52"/>
      <c r="J2737" s="52"/>
      <c r="K2737" s="53">
        <f>VLOOKUP(D2737,Porte2026Geral,24,FALSE)</f>
        <v>3645.61</v>
      </c>
      <c r="L2737" s="53">
        <f>ROUND(C2737*K2737,2)</f>
        <v>3645.61</v>
      </c>
      <c r="M2737" s="53">
        <f>IF(E2737&gt;0,ROUND(E2737*UCO!$A$14,2),0)</f>
        <v>0</v>
      </c>
      <c r="N2737" s="53">
        <f>IF(I2737&gt;0,ROUND(I2737*Filme!$B$3,2),0)</f>
        <v>0</v>
      </c>
      <c r="O2737" s="53">
        <f>ROUND(L2737+M2737+N2737,2)</f>
        <v>3645.61</v>
      </c>
    </row>
    <row r="2738" spans="1:15" ht="31.5" customHeight="1">
      <c r="A2738" s="131" t="s">
        <v>2756</v>
      </c>
      <c r="B2738" s="132"/>
      <c r="C2738" s="132"/>
      <c r="D2738" s="132"/>
      <c r="E2738" s="132"/>
      <c r="F2738" s="132"/>
      <c r="G2738" s="132"/>
      <c r="H2738" s="132"/>
      <c r="I2738" s="132"/>
      <c r="J2738" s="132"/>
      <c r="K2738" s="132"/>
      <c r="L2738" s="132"/>
      <c r="M2738" s="132"/>
      <c r="N2738" s="132"/>
      <c r="O2738" s="132"/>
    </row>
    <row r="2739" spans="1:15">
      <c r="A2739" s="48">
        <v>31505015</v>
      </c>
      <c r="B2739" s="48" t="s">
        <v>2757</v>
      </c>
      <c r="C2739" s="49">
        <v>1</v>
      </c>
      <c r="D2739" s="50" t="s">
        <v>2752</v>
      </c>
      <c r="E2739" s="51"/>
      <c r="F2739" s="52">
        <v>3</v>
      </c>
      <c r="G2739" s="52">
        <v>8</v>
      </c>
      <c r="H2739" s="52"/>
      <c r="I2739" s="52"/>
      <c r="J2739" s="52"/>
      <c r="K2739" s="53">
        <f>VLOOKUP(D2739,Porte2026Geral,24,FALSE)</f>
        <v>4374.7299999999996</v>
      </c>
      <c r="L2739" s="53">
        <f>ROUND(C2739*K2739,2)</f>
        <v>4374.7299999999996</v>
      </c>
      <c r="M2739" s="53">
        <f>IF(E2739&gt;0,ROUND(E2739*UCO!$A$14,2),0)</f>
        <v>0</v>
      </c>
      <c r="N2739" s="53">
        <f>IF(I2739&gt;0,ROUND(I2739*Filme!$B$3,2),0)</f>
        <v>0</v>
      </c>
      <c r="O2739" s="53">
        <f>ROUND(L2739+M2739+N2739,2)</f>
        <v>4374.7299999999996</v>
      </c>
    </row>
    <row r="2740" spans="1:15">
      <c r="A2740" s="48">
        <v>31505023</v>
      </c>
      <c r="B2740" s="48" t="s">
        <v>2758</v>
      </c>
      <c r="C2740" s="49">
        <v>1</v>
      </c>
      <c r="D2740" s="50" t="s">
        <v>997</v>
      </c>
      <c r="E2740" s="51"/>
      <c r="F2740" s="52">
        <v>3</v>
      </c>
      <c r="G2740" s="52">
        <v>8</v>
      </c>
      <c r="H2740" s="52"/>
      <c r="I2740" s="52"/>
      <c r="J2740" s="52"/>
      <c r="K2740" s="53">
        <f>VLOOKUP(D2740,Porte2026Geral,24,FALSE)</f>
        <v>2449.52</v>
      </c>
      <c r="L2740" s="53">
        <f>ROUND(C2740*K2740,2)</f>
        <v>2449.52</v>
      </c>
      <c r="M2740" s="53">
        <f>IF(E2740&gt;0,ROUND(E2740*UCO!$A$14,2),0)</f>
        <v>0</v>
      </c>
      <c r="N2740" s="53">
        <f>IF(I2740&gt;0,ROUND(I2740*Filme!$B$3,2),0)</f>
        <v>0</v>
      </c>
      <c r="O2740" s="53">
        <f>ROUND(L2740+M2740+N2740,2)</f>
        <v>2449.52</v>
      </c>
    </row>
    <row r="2741" spans="1:15" ht="31.5" customHeight="1">
      <c r="A2741" s="131" t="s">
        <v>2759</v>
      </c>
      <c r="B2741" s="132"/>
      <c r="C2741" s="132"/>
      <c r="D2741" s="132"/>
      <c r="E2741" s="132"/>
      <c r="F2741" s="132"/>
      <c r="G2741" s="132"/>
      <c r="H2741" s="132"/>
      <c r="I2741" s="132"/>
      <c r="J2741" s="132"/>
      <c r="K2741" s="132"/>
      <c r="L2741" s="132"/>
      <c r="M2741" s="132"/>
      <c r="N2741" s="132"/>
      <c r="O2741" s="132"/>
    </row>
    <row r="2742" spans="1:15">
      <c r="A2742" s="48">
        <v>31506011</v>
      </c>
      <c r="B2742" s="48" t="s">
        <v>2760</v>
      </c>
      <c r="C2742" s="49">
        <v>1</v>
      </c>
      <c r="D2742" s="50" t="s">
        <v>269</v>
      </c>
      <c r="E2742" s="51"/>
      <c r="F2742" s="52">
        <v>2</v>
      </c>
      <c r="G2742" s="52">
        <v>7</v>
      </c>
      <c r="H2742" s="52"/>
      <c r="I2742" s="52"/>
      <c r="J2742" s="52"/>
      <c r="K2742" s="53">
        <f>VLOOKUP(D2742,Porte2026Geral,24,FALSE)</f>
        <v>3645.61</v>
      </c>
      <c r="L2742" s="53">
        <f>ROUND(C2742*K2742,2)</f>
        <v>3645.61</v>
      </c>
      <c r="M2742" s="53">
        <f>IF(E2742&gt;0,ROUND(E2742*UCO!$A$14,2),0)</f>
        <v>0</v>
      </c>
      <c r="N2742" s="53">
        <f>IF(I2742&gt;0,ROUND(I2742*Filme!$B$3,2),0)</f>
        <v>0</v>
      </c>
      <c r="O2742" s="53">
        <f>ROUND(L2742+M2742+N2742,2)</f>
        <v>3645.61</v>
      </c>
    </row>
    <row r="2743" spans="1:15">
      <c r="A2743" s="48">
        <v>31506038</v>
      </c>
      <c r="B2743" s="48" t="s">
        <v>2761</v>
      </c>
      <c r="C2743" s="49">
        <v>1</v>
      </c>
      <c r="D2743" s="50" t="s">
        <v>469</v>
      </c>
      <c r="E2743" s="51"/>
      <c r="F2743" s="52">
        <v>2</v>
      </c>
      <c r="G2743" s="52">
        <v>5</v>
      </c>
      <c r="H2743" s="52"/>
      <c r="I2743" s="52"/>
      <c r="J2743" s="52"/>
      <c r="K2743" s="53">
        <f>VLOOKUP(D2743,Porte2026Geral,24,FALSE)</f>
        <v>1491.02</v>
      </c>
      <c r="L2743" s="53">
        <f>ROUND(C2743*K2743,2)</f>
        <v>1491.02</v>
      </c>
      <c r="M2743" s="53">
        <f>IF(E2743&gt;0,ROUND(E2743*UCO!$A$14,2),0)</f>
        <v>0</v>
      </c>
      <c r="N2743" s="53">
        <f>IF(I2743&gt;0,ROUND(I2743*Filme!$B$3,2),0)</f>
        <v>0</v>
      </c>
      <c r="O2743" s="53">
        <f>ROUND(L2743+M2743+N2743,2)</f>
        <v>1491.02</v>
      </c>
    </row>
    <row r="2744" spans="1:15">
      <c r="A2744" s="48">
        <v>31506046</v>
      </c>
      <c r="B2744" s="48" t="s">
        <v>2762</v>
      </c>
      <c r="C2744" s="49">
        <v>1</v>
      </c>
      <c r="D2744" s="50" t="s">
        <v>997</v>
      </c>
      <c r="E2744" s="51">
        <v>52.72</v>
      </c>
      <c r="F2744" s="52">
        <v>2</v>
      </c>
      <c r="G2744" s="52">
        <v>6</v>
      </c>
      <c r="H2744" s="52"/>
      <c r="I2744" s="52"/>
      <c r="J2744" s="52"/>
      <c r="K2744" s="53">
        <f>VLOOKUP(D2744,Porte2026Geral,24,FALSE)</f>
        <v>2449.52</v>
      </c>
      <c r="L2744" s="53">
        <f>ROUND(C2744*K2744,2)</f>
        <v>2449.52</v>
      </c>
      <c r="M2744" s="53">
        <f>IF(E2744&gt;0,ROUND(E2744*UCO!$A$29,2),0)</f>
        <v>994.3</v>
      </c>
      <c r="N2744" s="53">
        <f>IF(I2744&gt;0,ROUND(I2744*Filme!$B$3,2),0)</f>
        <v>0</v>
      </c>
      <c r="O2744" s="53">
        <f>ROUND(L2744+M2744+N2744,2)</f>
        <v>3443.82</v>
      </c>
    </row>
    <row r="2745" spans="1:15" ht="29.25" customHeight="1">
      <c r="A2745" s="131" t="s">
        <v>2763</v>
      </c>
      <c r="B2745" s="132"/>
      <c r="C2745" s="132"/>
      <c r="D2745" s="132"/>
      <c r="E2745" s="132"/>
      <c r="F2745" s="132"/>
      <c r="G2745" s="132"/>
      <c r="H2745" s="132"/>
      <c r="I2745" s="132"/>
      <c r="J2745" s="132"/>
      <c r="K2745" s="132"/>
      <c r="L2745" s="132"/>
      <c r="M2745" s="132"/>
      <c r="N2745" s="132"/>
      <c r="O2745" s="132"/>
    </row>
    <row r="2746" spans="1:15">
      <c r="A2746" s="48">
        <v>31507018</v>
      </c>
      <c r="B2746" s="48" t="s">
        <v>2764</v>
      </c>
      <c r="C2746" s="49">
        <v>1</v>
      </c>
      <c r="D2746" s="50" t="s">
        <v>269</v>
      </c>
      <c r="E2746" s="51"/>
      <c r="F2746" s="52">
        <v>2</v>
      </c>
      <c r="G2746" s="52">
        <v>7</v>
      </c>
      <c r="H2746" s="52"/>
      <c r="I2746" s="52"/>
      <c r="J2746" s="52"/>
      <c r="K2746" s="53">
        <f>VLOOKUP(D2746,Porte2026Geral,24,FALSE)</f>
        <v>3645.61</v>
      </c>
      <c r="L2746" s="53">
        <f>ROUND(C2746*K2746,2)</f>
        <v>3645.61</v>
      </c>
      <c r="M2746" s="53">
        <f>IF(E2746&gt;0,ROUND(E2746*UCO!$A$14,2),0)</f>
        <v>0</v>
      </c>
      <c r="N2746" s="53">
        <f>IF(I2746&gt;0,ROUND(I2746*Filme!$B$3,2),0)</f>
        <v>0</v>
      </c>
      <c r="O2746" s="53">
        <f>ROUND(L2746+M2746+N2746,2)</f>
        <v>3645.61</v>
      </c>
    </row>
    <row r="2747" spans="1:15">
      <c r="A2747" s="48">
        <v>31507026</v>
      </c>
      <c r="B2747" s="48" t="s">
        <v>2765</v>
      </c>
      <c r="C2747" s="49">
        <v>1</v>
      </c>
      <c r="D2747" s="50" t="s">
        <v>469</v>
      </c>
      <c r="E2747" s="51"/>
      <c r="F2747" s="52">
        <v>2</v>
      </c>
      <c r="G2747" s="52">
        <v>5</v>
      </c>
      <c r="H2747" s="52"/>
      <c r="I2747" s="52"/>
      <c r="J2747" s="52"/>
      <c r="K2747" s="53">
        <f>VLOOKUP(D2747,Porte2026Geral,24,FALSE)</f>
        <v>1491.02</v>
      </c>
      <c r="L2747" s="53">
        <f>ROUND(C2747*K2747,2)</f>
        <v>1491.02</v>
      </c>
      <c r="M2747" s="53">
        <f>IF(E2747&gt;0,ROUND(E2747*UCO!$A$14,2),0)</f>
        <v>0</v>
      </c>
      <c r="N2747" s="53">
        <f>IF(I2747&gt;0,ROUND(I2747*Filme!$B$3,2),0)</f>
        <v>0</v>
      </c>
      <c r="O2747" s="53">
        <f>ROUND(L2747+M2747+N2747,2)</f>
        <v>1491.02</v>
      </c>
    </row>
    <row r="2748" spans="1:15" ht="33.75" customHeight="1">
      <c r="A2748" s="131" t="s">
        <v>2766</v>
      </c>
      <c r="B2748" s="132"/>
      <c r="C2748" s="132"/>
      <c r="D2748" s="132"/>
      <c r="E2748" s="132"/>
      <c r="F2748" s="132"/>
      <c r="G2748" s="132"/>
      <c r="H2748" s="132"/>
      <c r="I2748" s="132"/>
      <c r="J2748" s="132"/>
      <c r="K2748" s="132"/>
      <c r="L2748" s="132"/>
      <c r="M2748" s="132"/>
      <c r="N2748" s="132"/>
      <c r="O2748" s="132"/>
    </row>
    <row r="2749" spans="1:15">
      <c r="A2749" s="48">
        <v>31602010</v>
      </c>
      <c r="B2749" s="48" t="s">
        <v>2767</v>
      </c>
      <c r="C2749" s="49">
        <v>1</v>
      </c>
      <c r="D2749" s="50">
        <v>0</v>
      </c>
      <c r="E2749" s="51"/>
      <c r="F2749" s="52"/>
      <c r="G2749" s="52">
        <v>1</v>
      </c>
      <c r="H2749" s="52"/>
      <c r="I2749" s="52"/>
      <c r="J2749" s="52"/>
      <c r="K2749" s="53">
        <f>VLOOKUP(D2749,Porte23,17,FALSE)</f>
        <v>0</v>
      </c>
      <c r="L2749" s="53">
        <f>C2749*K2749</f>
        <v>0</v>
      </c>
      <c r="M2749" s="53">
        <f>IF(E2749&gt;0,ROUND(E2749*UCO!$A$14,2),0)</f>
        <v>0</v>
      </c>
      <c r="N2749" s="53">
        <f>IF(I2749&gt;0,ROUND(I2749*Filme!$B$3,2),0)</f>
        <v>0</v>
      </c>
      <c r="O2749" s="53">
        <v>0</v>
      </c>
    </row>
    <row r="2750" spans="1:15">
      <c r="A2750" s="48">
        <v>31602029</v>
      </c>
      <c r="B2750" s="48" t="s">
        <v>2768</v>
      </c>
      <c r="C2750" s="49">
        <v>1</v>
      </c>
      <c r="D2750" s="50">
        <v>0</v>
      </c>
      <c r="E2750" s="51"/>
      <c r="F2750" s="52"/>
      <c r="G2750" s="52">
        <v>1</v>
      </c>
      <c r="H2750" s="52"/>
      <c r="I2750" s="52"/>
      <c r="J2750" s="52"/>
      <c r="K2750" s="53">
        <f>VLOOKUP(D2750,Porte23,17,FALSE)</f>
        <v>0</v>
      </c>
      <c r="L2750" s="53">
        <f>C2750*K2750</f>
        <v>0</v>
      </c>
      <c r="M2750" s="53">
        <f>IF(E2750&gt;0,ROUND(E2750*UCO!$A$14,2),0)</f>
        <v>0</v>
      </c>
      <c r="N2750" s="53">
        <f>IF(I2750&gt;0,ROUND(I2750*Filme!$B$3,2),0)</f>
        <v>0</v>
      </c>
      <c r="O2750" s="53">
        <v>0</v>
      </c>
    </row>
    <row r="2751" spans="1:15">
      <c r="A2751" s="48">
        <v>31602037</v>
      </c>
      <c r="B2751" s="48" t="s">
        <v>2769</v>
      </c>
      <c r="C2751" s="49">
        <v>1</v>
      </c>
      <c r="D2751" s="50">
        <v>0</v>
      </c>
      <c r="E2751" s="51"/>
      <c r="F2751" s="52"/>
      <c r="G2751" s="52">
        <v>4</v>
      </c>
      <c r="H2751" s="52"/>
      <c r="I2751" s="52"/>
      <c r="J2751" s="52"/>
      <c r="K2751" s="53">
        <f>VLOOKUP(D2751,Porte23,17,FALSE)</f>
        <v>0</v>
      </c>
      <c r="L2751" s="53">
        <f>C2751*K2751</f>
        <v>0</v>
      </c>
      <c r="M2751" s="53">
        <f>IF(E2751&gt;0,ROUND(E2751*UCO!$A$14,2),0)</f>
        <v>0</v>
      </c>
      <c r="N2751" s="53">
        <f>IF(I2751&gt;0,ROUND(I2751*Filme!$B$3,2),0)</f>
        <v>0</v>
      </c>
      <c r="O2751" s="53">
        <v>0</v>
      </c>
    </row>
    <row r="2752" spans="1:15">
      <c r="A2752" s="48">
        <v>31602045</v>
      </c>
      <c r="B2752" s="48" t="s">
        <v>2770</v>
      </c>
      <c r="C2752" s="49">
        <v>1</v>
      </c>
      <c r="D2752" s="50" t="s">
        <v>70</v>
      </c>
      <c r="E2752" s="51"/>
      <c r="F2752" s="52"/>
      <c r="G2752" s="52">
        <v>2</v>
      </c>
      <c r="H2752" s="52"/>
      <c r="I2752" s="52"/>
      <c r="J2752" s="52"/>
      <c r="K2752" s="53">
        <f t="shared" ref="K2752:K2766" si="372">VLOOKUP(D2752,Porte2026Geral,24,FALSE)</f>
        <v>209.71</v>
      </c>
      <c r="L2752" s="53">
        <f t="shared" ref="L2752:L2766" si="373">ROUND(C2752*K2752,2)</f>
        <v>209.71</v>
      </c>
      <c r="M2752" s="53">
        <f>IF(E2752&gt;0,ROUND(E2752*UCO!$A$14,2),0)</f>
        <v>0</v>
      </c>
      <c r="N2752" s="53">
        <f>IF(I2752&gt;0,ROUND(I2752*Filme!$B$3,2),0)</f>
        <v>0</v>
      </c>
      <c r="O2752" s="53">
        <f t="shared" ref="O2752:O2780" si="374">ROUND(L2752+M2752+N2752,2)</f>
        <v>209.71</v>
      </c>
    </row>
    <row r="2753" spans="1:15">
      <c r="A2753" s="48">
        <v>31602053</v>
      </c>
      <c r="B2753" s="48" t="s">
        <v>2771</v>
      </c>
      <c r="C2753" s="49">
        <v>1</v>
      </c>
      <c r="D2753" s="50" t="s">
        <v>70</v>
      </c>
      <c r="E2753" s="51"/>
      <c r="F2753" s="52"/>
      <c r="G2753" s="52">
        <v>2</v>
      </c>
      <c r="H2753" s="52"/>
      <c r="I2753" s="52"/>
      <c r="J2753" s="52"/>
      <c r="K2753" s="53">
        <f t="shared" si="372"/>
        <v>209.71</v>
      </c>
      <c r="L2753" s="53">
        <f t="shared" si="373"/>
        <v>209.71</v>
      </c>
      <c r="M2753" s="53">
        <f>IF(E2753&gt;0,ROUND(E2753*UCO!$A$14,2),0)</f>
        <v>0</v>
      </c>
      <c r="N2753" s="53">
        <f>IF(I2753&gt;0,ROUND(I2753*Filme!$B$3,2),0)</f>
        <v>0</v>
      </c>
      <c r="O2753" s="53">
        <f t="shared" si="374"/>
        <v>209.71</v>
      </c>
    </row>
    <row r="2754" spans="1:15">
      <c r="A2754" s="48">
        <v>31602061</v>
      </c>
      <c r="B2754" s="48" t="s">
        <v>2772</v>
      </c>
      <c r="C2754" s="49">
        <v>1</v>
      </c>
      <c r="D2754" s="50" t="s">
        <v>70</v>
      </c>
      <c r="E2754" s="51"/>
      <c r="F2754" s="52"/>
      <c r="G2754" s="52">
        <v>2</v>
      </c>
      <c r="H2754" s="52"/>
      <c r="I2754" s="52"/>
      <c r="J2754" s="52"/>
      <c r="K2754" s="53">
        <f t="shared" si="372"/>
        <v>209.71</v>
      </c>
      <c r="L2754" s="53">
        <f t="shared" si="373"/>
        <v>209.71</v>
      </c>
      <c r="M2754" s="53">
        <f>IF(E2754&gt;0,ROUND(E2754*UCO!$A$14,2),0)</f>
        <v>0</v>
      </c>
      <c r="N2754" s="53">
        <f>IF(I2754&gt;0,ROUND(I2754*Filme!$B$3,2),0)</f>
        <v>0</v>
      </c>
      <c r="O2754" s="53">
        <f t="shared" si="374"/>
        <v>209.71</v>
      </c>
    </row>
    <row r="2755" spans="1:15">
      <c r="A2755" s="48">
        <v>31602070</v>
      </c>
      <c r="B2755" s="48" t="s">
        <v>2773</v>
      </c>
      <c r="C2755" s="49">
        <v>1</v>
      </c>
      <c r="D2755" s="50" t="s">
        <v>72</v>
      </c>
      <c r="E2755" s="51"/>
      <c r="F2755" s="52"/>
      <c r="G2755" s="52">
        <v>3</v>
      </c>
      <c r="H2755" s="52"/>
      <c r="I2755" s="52"/>
      <c r="J2755" s="52"/>
      <c r="K2755" s="53">
        <f t="shared" si="372"/>
        <v>309.68</v>
      </c>
      <c r="L2755" s="53">
        <f t="shared" si="373"/>
        <v>309.68</v>
      </c>
      <c r="M2755" s="53">
        <f>IF(E2755&gt;0,ROUND(E2755*UCO!$A$14,2),0)</f>
        <v>0</v>
      </c>
      <c r="N2755" s="53">
        <f>IF(I2755&gt;0,ROUND(I2755*Filme!$B$3,2),0)</f>
        <v>0</v>
      </c>
      <c r="O2755" s="53">
        <f t="shared" si="374"/>
        <v>309.68</v>
      </c>
    </row>
    <row r="2756" spans="1:15">
      <c r="A2756" s="48">
        <v>31602088</v>
      </c>
      <c r="B2756" s="48" t="s">
        <v>2774</v>
      </c>
      <c r="C2756" s="49">
        <v>1</v>
      </c>
      <c r="D2756" s="50" t="s">
        <v>70</v>
      </c>
      <c r="E2756" s="51"/>
      <c r="F2756" s="52"/>
      <c r="G2756" s="52">
        <v>2</v>
      </c>
      <c r="H2756" s="52"/>
      <c r="I2756" s="52"/>
      <c r="J2756" s="52"/>
      <c r="K2756" s="53">
        <f t="shared" si="372"/>
        <v>209.71</v>
      </c>
      <c r="L2756" s="53">
        <f t="shared" si="373"/>
        <v>209.71</v>
      </c>
      <c r="M2756" s="53">
        <f>IF(E2756&gt;0,ROUND(E2756*UCO!$A$14,2),0)</f>
        <v>0</v>
      </c>
      <c r="N2756" s="53">
        <f>IF(I2756&gt;0,ROUND(I2756*Filme!$B$3,2),0)</f>
        <v>0</v>
      </c>
      <c r="O2756" s="53">
        <f t="shared" si="374"/>
        <v>209.71</v>
      </c>
    </row>
    <row r="2757" spans="1:15">
      <c r="A2757" s="48">
        <v>31602096</v>
      </c>
      <c r="B2757" s="48" t="s">
        <v>2775</v>
      </c>
      <c r="C2757" s="49">
        <v>1</v>
      </c>
      <c r="D2757" s="50" t="s">
        <v>70</v>
      </c>
      <c r="E2757" s="51"/>
      <c r="F2757" s="52"/>
      <c r="G2757" s="52">
        <v>2</v>
      </c>
      <c r="H2757" s="52"/>
      <c r="I2757" s="52"/>
      <c r="J2757" s="52"/>
      <c r="K2757" s="53">
        <f t="shared" si="372"/>
        <v>209.71</v>
      </c>
      <c r="L2757" s="53">
        <f t="shared" si="373"/>
        <v>209.71</v>
      </c>
      <c r="M2757" s="53">
        <f>IF(E2757&gt;0,ROUND(E2757*UCO!$A$14,2),0)</f>
        <v>0</v>
      </c>
      <c r="N2757" s="53">
        <f>IF(I2757&gt;0,ROUND(I2757*Filme!$B$3,2),0)</f>
        <v>0</v>
      </c>
      <c r="O2757" s="53">
        <f t="shared" si="374"/>
        <v>209.71</v>
      </c>
    </row>
    <row r="2758" spans="1:15">
      <c r="A2758" s="48">
        <v>31602100</v>
      </c>
      <c r="B2758" s="48" t="s">
        <v>2776</v>
      </c>
      <c r="C2758" s="49">
        <v>1</v>
      </c>
      <c r="D2758" s="50" t="s">
        <v>500</v>
      </c>
      <c r="E2758" s="51"/>
      <c r="F2758" s="52"/>
      <c r="G2758" s="52">
        <v>4</v>
      </c>
      <c r="H2758" s="52"/>
      <c r="I2758" s="52"/>
      <c r="J2758" s="52"/>
      <c r="K2758" s="53">
        <f t="shared" si="372"/>
        <v>458.79</v>
      </c>
      <c r="L2758" s="53">
        <f t="shared" si="373"/>
        <v>458.79</v>
      </c>
      <c r="M2758" s="53">
        <f>IF(E2758&gt;0,ROUND(E2758*UCO!$A$14,2),0)</f>
        <v>0</v>
      </c>
      <c r="N2758" s="53">
        <f>IF(I2758&gt;0,ROUND(I2758*Filme!$B$3,2),0)</f>
        <v>0</v>
      </c>
      <c r="O2758" s="53">
        <f t="shared" si="374"/>
        <v>458.79</v>
      </c>
    </row>
    <row r="2759" spans="1:15">
      <c r="A2759" s="48">
        <v>31602118</v>
      </c>
      <c r="B2759" s="48" t="s">
        <v>2701</v>
      </c>
      <c r="C2759" s="49">
        <v>1</v>
      </c>
      <c r="D2759" s="50" t="s">
        <v>53</v>
      </c>
      <c r="E2759" s="51"/>
      <c r="F2759" s="52"/>
      <c r="G2759" s="52">
        <v>1</v>
      </c>
      <c r="H2759" s="52"/>
      <c r="I2759" s="52"/>
      <c r="J2759" s="52"/>
      <c r="K2759" s="53">
        <f t="shared" si="372"/>
        <v>144.19999999999999</v>
      </c>
      <c r="L2759" s="53">
        <f t="shared" si="373"/>
        <v>144.19999999999999</v>
      </c>
      <c r="M2759" s="53">
        <f>IF(E2759&gt;0,ROUND(E2759*UCO!$A$14,2),0)</f>
        <v>0</v>
      </c>
      <c r="N2759" s="53">
        <f>IF(I2759&gt;0,ROUND(I2759*Filme!$B$3,2),0)</f>
        <v>0</v>
      </c>
      <c r="O2759" s="53">
        <f t="shared" si="374"/>
        <v>144.19999999999999</v>
      </c>
    </row>
    <row r="2760" spans="1:15">
      <c r="A2760" s="48">
        <v>31602126</v>
      </c>
      <c r="B2760" s="48" t="s">
        <v>2777</v>
      </c>
      <c r="C2760" s="49">
        <v>1</v>
      </c>
      <c r="D2760" s="50" t="s">
        <v>72</v>
      </c>
      <c r="E2760" s="51"/>
      <c r="F2760" s="52"/>
      <c r="G2760" s="52">
        <v>3</v>
      </c>
      <c r="H2760" s="52"/>
      <c r="I2760" s="52"/>
      <c r="J2760" s="52"/>
      <c r="K2760" s="53">
        <f t="shared" si="372"/>
        <v>309.68</v>
      </c>
      <c r="L2760" s="53">
        <f t="shared" si="373"/>
        <v>309.68</v>
      </c>
      <c r="M2760" s="53">
        <f>IF(E2760&gt;0,ROUND(E2760*UCO!$A$14,2),0)</f>
        <v>0</v>
      </c>
      <c r="N2760" s="53">
        <f>IF(I2760&gt;0,ROUND(I2760*Filme!$B$3,2),0)</f>
        <v>0</v>
      </c>
      <c r="O2760" s="53">
        <f t="shared" si="374"/>
        <v>309.68</v>
      </c>
    </row>
    <row r="2761" spans="1:15">
      <c r="A2761" s="48">
        <v>31602134</v>
      </c>
      <c r="B2761" s="48" t="s">
        <v>2778</v>
      </c>
      <c r="C2761" s="49">
        <v>1</v>
      </c>
      <c r="D2761" s="50" t="s">
        <v>500</v>
      </c>
      <c r="E2761" s="51"/>
      <c r="F2761" s="52"/>
      <c r="G2761" s="52">
        <v>4</v>
      </c>
      <c r="H2761" s="52"/>
      <c r="I2761" s="52"/>
      <c r="J2761" s="52"/>
      <c r="K2761" s="53">
        <f t="shared" si="372"/>
        <v>458.79</v>
      </c>
      <c r="L2761" s="53">
        <f t="shared" si="373"/>
        <v>458.79</v>
      </c>
      <c r="M2761" s="53">
        <f>IF(E2761&gt;0,ROUND(E2761*UCO!$A$14,2),0)</f>
        <v>0</v>
      </c>
      <c r="N2761" s="53">
        <f>IF(I2761&gt;0,ROUND(I2761*Filme!$B$3,2),0)</f>
        <v>0</v>
      </c>
      <c r="O2761" s="53">
        <f t="shared" si="374"/>
        <v>458.79</v>
      </c>
    </row>
    <row r="2762" spans="1:15">
      <c r="A2762" s="48">
        <v>31602142</v>
      </c>
      <c r="B2762" s="48" t="s">
        <v>2779</v>
      </c>
      <c r="C2762" s="49">
        <v>1</v>
      </c>
      <c r="D2762" s="50" t="s">
        <v>500</v>
      </c>
      <c r="E2762" s="51"/>
      <c r="F2762" s="52"/>
      <c r="G2762" s="52">
        <v>4</v>
      </c>
      <c r="H2762" s="52"/>
      <c r="I2762" s="52"/>
      <c r="J2762" s="52"/>
      <c r="K2762" s="53">
        <f t="shared" si="372"/>
        <v>458.79</v>
      </c>
      <c r="L2762" s="53">
        <f t="shared" si="373"/>
        <v>458.79</v>
      </c>
      <c r="M2762" s="53">
        <f>IF(E2762&gt;0,ROUND(E2762*UCO!$A$14,2),0)</f>
        <v>0</v>
      </c>
      <c r="N2762" s="53">
        <f>IF(I2762&gt;0,ROUND(I2762*Filme!$B$3,2),0)</f>
        <v>0</v>
      </c>
      <c r="O2762" s="53">
        <f t="shared" si="374"/>
        <v>458.79</v>
      </c>
    </row>
    <row r="2763" spans="1:15">
      <c r="A2763" s="48">
        <v>31602150</v>
      </c>
      <c r="B2763" s="48" t="s">
        <v>2780</v>
      </c>
      <c r="C2763" s="49">
        <v>1</v>
      </c>
      <c r="D2763" s="50" t="s">
        <v>500</v>
      </c>
      <c r="E2763" s="51"/>
      <c r="F2763" s="52"/>
      <c r="G2763" s="52">
        <v>4</v>
      </c>
      <c r="H2763" s="52"/>
      <c r="I2763" s="52"/>
      <c r="J2763" s="52"/>
      <c r="K2763" s="53">
        <f t="shared" si="372"/>
        <v>458.79</v>
      </c>
      <c r="L2763" s="53">
        <f t="shared" si="373"/>
        <v>458.79</v>
      </c>
      <c r="M2763" s="53">
        <f>IF(E2763&gt;0,ROUND(E2763*UCO!$A$14,2),0)</f>
        <v>0</v>
      </c>
      <c r="N2763" s="53">
        <f>IF(I2763&gt;0,ROUND(I2763*Filme!$B$3,2),0)</f>
        <v>0</v>
      </c>
      <c r="O2763" s="53">
        <f t="shared" si="374"/>
        <v>458.79</v>
      </c>
    </row>
    <row r="2764" spans="1:15">
      <c r="A2764" s="48">
        <v>31602169</v>
      </c>
      <c r="B2764" s="48" t="s">
        <v>2781</v>
      </c>
      <c r="C2764" s="49">
        <v>1</v>
      </c>
      <c r="D2764" s="50" t="s">
        <v>70</v>
      </c>
      <c r="E2764" s="51"/>
      <c r="F2764" s="52"/>
      <c r="G2764" s="52">
        <v>2</v>
      </c>
      <c r="H2764" s="52"/>
      <c r="I2764" s="52"/>
      <c r="J2764" s="52"/>
      <c r="K2764" s="53">
        <f t="shared" si="372"/>
        <v>209.71</v>
      </c>
      <c r="L2764" s="53">
        <f t="shared" si="373"/>
        <v>209.71</v>
      </c>
      <c r="M2764" s="53">
        <f>IF(E2764&gt;0,ROUND(E2764*UCO!$A$14,2),0)</f>
        <v>0</v>
      </c>
      <c r="N2764" s="53">
        <f>IF(I2764&gt;0,ROUND(I2764*Filme!$B$3,2),0)</f>
        <v>0</v>
      </c>
      <c r="O2764" s="53">
        <f t="shared" si="374"/>
        <v>209.71</v>
      </c>
    </row>
    <row r="2765" spans="1:15">
      <c r="A2765" s="48">
        <v>31602177</v>
      </c>
      <c r="B2765" s="48" t="s">
        <v>2782</v>
      </c>
      <c r="C2765" s="49">
        <v>1</v>
      </c>
      <c r="D2765" s="50" t="s">
        <v>53</v>
      </c>
      <c r="E2765" s="51"/>
      <c r="F2765" s="52"/>
      <c r="G2765" s="52">
        <v>1</v>
      </c>
      <c r="H2765" s="52"/>
      <c r="I2765" s="52"/>
      <c r="J2765" s="52"/>
      <c r="K2765" s="53">
        <f t="shared" si="372"/>
        <v>144.19999999999999</v>
      </c>
      <c r="L2765" s="53">
        <f t="shared" si="373"/>
        <v>144.19999999999999</v>
      </c>
      <c r="M2765" s="53">
        <f>IF(E2765&gt;0,ROUND(E2765*UCO!$A$14,2),0)</f>
        <v>0</v>
      </c>
      <c r="N2765" s="53">
        <f>IF(I2765&gt;0,ROUND(I2765*Filme!$B$3,2),0)</f>
        <v>0</v>
      </c>
      <c r="O2765" s="53">
        <f t="shared" si="374"/>
        <v>144.19999999999999</v>
      </c>
    </row>
    <row r="2766" spans="1:15">
      <c r="A2766" s="48">
        <v>31602185</v>
      </c>
      <c r="B2766" s="48" t="s">
        <v>2783</v>
      </c>
      <c r="C2766" s="49">
        <v>1</v>
      </c>
      <c r="D2766" s="50" t="s">
        <v>53</v>
      </c>
      <c r="E2766" s="51"/>
      <c r="F2766" s="52"/>
      <c r="G2766" s="52">
        <v>1</v>
      </c>
      <c r="H2766" s="52"/>
      <c r="I2766" s="52"/>
      <c r="J2766" s="52"/>
      <c r="K2766" s="53">
        <f t="shared" si="372"/>
        <v>144.19999999999999</v>
      </c>
      <c r="L2766" s="53">
        <f t="shared" si="373"/>
        <v>144.19999999999999</v>
      </c>
      <c r="M2766" s="53">
        <f>IF(E2766&gt;0,ROUND(E2766*UCO!$A$14,2),0)</f>
        <v>0</v>
      </c>
      <c r="N2766" s="53">
        <f>IF(I2766&gt;0,ROUND(I2766*Filme!$B$3,2),0)</f>
        <v>0</v>
      </c>
      <c r="O2766" s="53">
        <f t="shared" si="374"/>
        <v>144.19999999999999</v>
      </c>
    </row>
    <row r="2767" spans="1:15">
      <c r="A2767" s="48">
        <v>31602207</v>
      </c>
      <c r="B2767" s="48" t="s">
        <v>2784</v>
      </c>
      <c r="C2767" s="49">
        <v>1</v>
      </c>
      <c r="D2767" s="50">
        <v>0</v>
      </c>
      <c r="E2767" s="51"/>
      <c r="F2767" s="52"/>
      <c r="G2767" s="52">
        <v>3</v>
      </c>
      <c r="H2767" s="52"/>
      <c r="I2767" s="52"/>
      <c r="J2767" s="52"/>
      <c r="K2767" s="53">
        <f>VLOOKUP(D2767,Porte2025,23,FALSE)</f>
        <v>0</v>
      </c>
      <c r="L2767" s="53">
        <f>C2767*K2767</f>
        <v>0</v>
      </c>
      <c r="M2767" s="53">
        <f>IF(E2767&gt;0,ROUND(E2767*UCO!$A$14,2),0)</f>
        <v>0</v>
      </c>
      <c r="N2767" s="53">
        <f>IF(I2767&gt;0,ROUND(I2767*Filme!$B$3,2),0)</f>
        <v>0</v>
      </c>
      <c r="O2767" s="53">
        <v>0</v>
      </c>
    </row>
    <row r="2768" spans="1:15">
      <c r="A2768" s="48">
        <v>31602215</v>
      </c>
      <c r="B2768" s="48" t="s">
        <v>2785</v>
      </c>
      <c r="C2768" s="49">
        <v>1</v>
      </c>
      <c r="D2768" s="49" t="s">
        <v>53</v>
      </c>
      <c r="E2768" s="51"/>
      <c r="F2768" s="52"/>
      <c r="G2768" s="52">
        <v>1</v>
      </c>
      <c r="H2768" s="52"/>
      <c r="I2768" s="52"/>
      <c r="J2768" s="52"/>
      <c r="K2768" s="53">
        <f>VLOOKUP(D2768,Porte2026Geral,24,FALSE)</f>
        <v>144.19999999999999</v>
      </c>
      <c r="L2768" s="53">
        <f>ROUND(C2768*K2768,2)</f>
        <v>144.19999999999999</v>
      </c>
      <c r="M2768" s="53">
        <f>IF(E2768&gt;0,ROUND(E2768*UCO!$A$14,2),0)</f>
        <v>0</v>
      </c>
      <c r="N2768" s="53">
        <f>IF(I2768&gt;0,ROUND(I2768*Filme!$B$3,2),0)</f>
        <v>0</v>
      </c>
      <c r="O2768" s="53">
        <f t="shared" si="374"/>
        <v>144.19999999999999</v>
      </c>
    </row>
    <row r="2769" spans="1:15">
      <c r="A2769" s="48">
        <v>31602223</v>
      </c>
      <c r="B2769" s="48" t="s">
        <v>2786</v>
      </c>
      <c r="C2769" s="49">
        <v>1</v>
      </c>
      <c r="D2769" s="49" t="s">
        <v>70</v>
      </c>
      <c r="E2769" s="51"/>
      <c r="F2769" s="52"/>
      <c r="G2769" s="52">
        <v>2</v>
      </c>
      <c r="H2769" s="52"/>
      <c r="I2769" s="52"/>
      <c r="J2769" s="52"/>
      <c r="K2769" s="53">
        <f>VLOOKUP(D2769,Porte2026Geral,24,FALSE)</f>
        <v>209.71</v>
      </c>
      <c r="L2769" s="53">
        <f>ROUND(C2769*K2769,2)</f>
        <v>209.71</v>
      </c>
      <c r="M2769" s="53">
        <f>IF(E2769&gt;0,ROUND(E2769*UCO!$A$14,2),0)</f>
        <v>0</v>
      </c>
      <c r="N2769" s="53">
        <f>IF(I2769&gt;0,ROUND(I2769*Filme!$B$3,2),0)</f>
        <v>0</v>
      </c>
      <c r="O2769" s="53">
        <f t="shared" si="374"/>
        <v>209.71</v>
      </c>
    </row>
    <row r="2770" spans="1:15">
      <c r="A2770" s="48">
        <v>31602231</v>
      </c>
      <c r="B2770" s="48" t="s">
        <v>2787</v>
      </c>
      <c r="C2770" s="49">
        <v>1</v>
      </c>
      <c r="D2770" s="50">
        <v>0</v>
      </c>
      <c r="E2770" s="51"/>
      <c r="F2770" s="52"/>
      <c r="G2770" s="52">
        <v>2</v>
      </c>
      <c r="H2770" s="52"/>
      <c r="I2770" s="52"/>
      <c r="J2770" s="52"/>
      <c r="K2770" s="53">
        <f t="shared" ref="K2770:K2779" si="375">VLOOKUP(D2770,Porte2025,23,FALSE)</f>
        <v>0</v>
      </c>
      <c r="L2770" s="53">
        <f t="shared" ref="L2770:L2779" si="376">C2770*K2770</f>
        <v>0</v>
      </c>
      <c r="M2770" s="53">
        <f>IF(E2770&gt;0,ROUND(E2770*UCO!$A$14,2),0)</f>
        <v>0</v>
      </c>
      <c r="N2770" s="53">
        <f>IF(I2770&gt;0,ROUND(I2770*Filme!$B$3,2),0)</f>
        <v>0</v>
      </c>
      <c r="O2770" s="53">
        <v>0</v>
      </c>
    </row>
    <row r="2771" spans="1:15">
      <c r="A2771" s="48">
        <v>31602240</v>
      </c>
      <c r="B2771" s="48" t="s">
        <v>2788</v>
      </c>
      <c r="C2771" s="49">
        <v>1</v>
      </c>
      <c r="D2771" s="50">
        <v>0</v>
      </c>
      <c r="E2771" s="51"/>
      <c r="F2771" s="52"/>
      <c r="G2771" s="52">
        <v>3</v>
      </c>
      <c r="H2771" s="52"/>
      <c r="I2771" s="52"/>
      <c r="J2771" s="52"/>
      <c r="K2771" s="53">
        <f t="shared" si="375"/>
        <v>0</v>
      </c>
      <c r="L2771" s="53">
        <f t="shared" si="376"/>
        <v>0</v>
      </c>
      <c r="M2771" s="53">
        <f>IF(E2771&gt;0,ROUND(E2771*UCO!$A$14,2),0)</f>
        <v>0</v>
      </c>
      <c r="N2771" s="53">
        <f>IF(I2771&gt;0,ROUND(I2771*Filme!$B$3,2),0)</f>
        <v>0</v>
      </c>
      <c r="O2771" s="53">
        <v>0</v>
      </c>
    </row>
    <row r="2772" spans="1:15">
      <c r="A2772" s="48">
        <v>31602258</v>
      </c>
      <c r="B2772" s="48" t="s">
        <v>2789</v>
      </c>
      <c r="C2772" s="49">
        <v>1</v>
      </c>
      <c r="D2772" s="50">
        <v>0</v>
      </c>
      <c r="E2772" s="51"/>
      <c r="F2772" s="52"/>
      <c r="G2772" s="52">
        <v>3</v>
      </c>
      <c r="H2772" s="52"/>
      <c r="I2772" s="52"/>
      <c r="J2772" s="52"/>
      <c r="K2772" s="53">
        <f t="shared" si="375"/>
        <v>0</v>
      </c>
      <c r="L2772" s="53">
        <f t="shared" si="376"/>
        <v>0</v>
      </c>
      <c r="M2772" s="53">
        <f>IF(E2772&gt;0,ROUND(E2772*UCO!$A$14,2),0)</f>
        <v>0</v>
      </c>
      <c r="N2772" s="53">
        <f>IF(I2772&gt;0,ROUND(I2772*Filme!$B$3,2),0)</f>
        <v>0</v>
      </c>
      <c r="O2772" s="53">
        <v>0</v>
      </c>
    </row>
    <row r="2773" spans="1:15">
      <c r="A2773" s="48">
        <v>31602266</v>
      </c>
      <c r="B2773" s="48" t="s">
        <v>2790</v>
      </c>
      <c r="C2773" s="49">
        <v>1</v>
      </c>
      <c r="D2773" s="50">
        <v>0</v>
      </c>
      <c r="E2773" s="51"/>
      <c r="F2773" s="52"/>
      <c r="G2773" s="52">
        <v>2</v>
      </c>
      <c r="H2773" s="52"/>
      <c r="I2773" s="52"/>
      <c r="J2773" s="52"/>
      <c r="K2773" s="53">
        <f t="shared" si="375"/>
        <v>0</v>
      </c>
      <c r="L2773" s="53">
        <f t="shared" si="376"/>
        <v>0</v>
      </c>
      <c r="M2773" s="53">
        <f>IF(E2773&gt;0,ROUND(E2773*UCO!$A$14,2),0)</f>
        <v>0</v>
      </c>
      <c r="N2773" s="53">
        <f>IF(I2773&gt;0,ROUND(I2773*Filme!$B$3,2),0)</f>
        <v>0</v>
      </c>
      <c r="O2773" s="53">
        <v>0</v>
      </c>
    </row>
    <row r="2774" spans="1:15">
      <c r="A2774" s="48">
        <v>31602274</v>
      </c>
      <c r="B2774" s="48" t="s">
        <v>2791</v>
      </c>
      <c r="C2774" s="49">
        <v>1</v>
      </c>
      <c r="D2774" s="50">
        <v>0</v>
      </c>
      <c r="E2774" s="51"/>
      <c r="F2774" s="52"/>
      <c r="G2774" s="52">
        <v>2</v>
      </c>
      <c r="H2774" s="52"/>
      <c r="I2774" s="52"/>
      <c r="J2774" s="52"/>
      <c r="K2774" s="53">
        <f t="shared" si="375"/>
        <v>0</v>
      </c>
      <c r="L2774" s="53">
        <f t="shared" si="376"/>
        <v>0</v>
      </c>
      <c r="M2774" s="53">
        <f>IF(E2774&gt;0,ROUND(E2774*UCO!$A$14,2),0)</f>
        <v>0</v>
      </c>
      <c r="N2774" s="53">
        <f>IF(I2774&gt;0,ROUND(I2774*Filme!$B$3,2),0)</f>
        <v>0</v>
      </c>
      <c r="O2774" s="53">
        <v>0</v>
      </c>
    </row>
    <row r="2775" spans="1:15">
      <c r="A2775" s="48">
        <v>31602282</v>
      </c>
      <c r="B2775" s="48" t="s">
        <v>2792</v>
      </c>
      <c r="C2775" s="49">
        <v>1</v>
      </c>
      <c r="D2775" s="50">
        <v>0</v>
      </c>
      <c r="E2775" s="51"/>
      <c r="F2775" s="52"/>
      <c r="G2775" s="52">
        <v>3</v>
      </c>
      <c r="H2775" s="52"/>
      <c r="I2775" s="52"/>
      <c r="J2775" s="52"/>
      <c r="K2775" s="53">
        <f t="shared" si="375"/>
        <v>0</v>
      </c>
      <c r="L2775" s="53">
        <f t="shared" si="376"/>
        <v>0</v>
      </c>
      <c r="M2775" s="53">
        <f>IF(E2775&gt;0,ROUND(E2775*UCO!$A$14,2),0)</f>
        <v>0</v>
      </c>
      <c r="N2775" s="53">
        <f>IF(I2775&gt;0,ROUND(I2775*Filme!$B$3,2),0)</f>
        <v>0</v>
      </c>
      <c r="O2775" s="53">
        <v>0</v>
      </c>
    </row>
    <row r="2776" spans="1:15">
      <c r="A2776" s="48">
        <v>31602290</v>
      </c>
      <c r="B2776" s="48" t="s">
        <v>2793</v>
      </c>
      <c r="C2776" s="49">
        <v>1</v>
      </c>
      <c r="D2776" s="50">
        <v>0</v>
      </c>
      <c r="E2776" s="51"/>
      <c r="F2776" s="52"/>
      <c r="G2776" s="52">
        <v>3</v>
      </c>
      <c r="H2776" s="52"/>
      <c r="I2776" s="52"/>
      <c r="J2776" s="52"/>
      <c r="K2776" s="53">
        <f t="shared" si="375"/>
        <v>0</v>
      </c>
      <c r="L2776" s="53">
        <f t="shared" si="376"/>
        <v>0</v>
      </c>
      <c r="M2776" s="53">
        <f>IF(E2776&gt;0,ROUND(E2776*UCO!$A$14,2),0)</f>
        <v>0</v>
      </c>
      <c r="N2776" s="53">
        <f>IF(I2776&gt;0,ROUND(I2776*Filme!$B$3,2),0)</f>
        <v>0</v>
      </c>
      <c r="O2776" s="53">
        <v>0</v>
      </c>
    </row>
    <row r="2777" spans="1:15">
      <c r="A2777" s="48">
        <v>31602304</v>
      </c>
      <c r="B2777" s="48" t="s">
        <v>2794</v>
      </c>
      <c r="C2777" s="49">
        <v>1</v>
      </c>
      <c r="D2777" s="50">
        <v>0</v>
      </c>
      <c r="E2777" s="51"/>
      <c r="F2777" s="52"/>
      <c r="G2777" s="52">
        <v>1</v>
      </c>
      <c r="H2777" s="52"/>
      <c r="I2777" s="52"/>
      <c r="J2777" s="52"/>
      <c r="K2777" s="53">
        <f t="shared" si="375"/>
        <v>0</v>
      </c>
      <c r="L2777" s="53">
        <f t="shared" si="376"/>
        <v>0</v>
      </c>
      <c r="M2777" s="53">
        <f>IF(E2777&gt;0,ROUND(E2777*UCO!$A$14,2),0)</f>
        <v>0</v>
      </c>
      <c r="N2777" s="53">
        <f>IF(I2777&gt;0,ROUND(I2777*Filme!$B$3,2),0)</f>
        <v>0</v>
      </c>
      <c r="O2777" s="53">
        <v>0</v>
      </c>
    </row>
    <row r="2778" spans="1:15">
      <c r="A2778" s="48">
        <v>31602312</v>
      </c>
      <c r="B2778" s="48" t="s">
        <v>2795</v>
      </c>
      <c r="C2778" s="49">
        <v>1</v>
      </c>
      <c r="D2778" s="50">
        <v>0</v>
      </c>
      <c r="E2778" s="51"/>
      <c r="F2778" s="52"/>
      <c r="G2778" s="52">
        <v>1</v>
      </c>
      <c r="H2778" s="52"/>
      <c r="I2778" s="52"/>
      <c r="J2778" s="52"/>
      <c r="K2778" s="53">
        <f t="shared" si="375"/>
        <v>0</v>
      </c>
      <c r="L2778" s="53">
        <f t="shared" si="376"/>
        <v>0</v>
      </c>
      <c r="M2778" s="53">
        <f>IF(E2778&gt;0,ROUND(E2778*UCO!$A$14,2),0)</f>
        <v>0</v>
      </c>
      <c r="N2778" s="53">
        <f>IF(I2778&gt;0,ROUND(I2778*Filme!$B$3,2),0)</f>
        <v>0</v>
      </c>
      <c r="O2778" s="53">
        <v>0</v>
      </c>
    </row>
    <row r="2779" spans="1:15">
      <c r="A2779" s="48">
        <v>31602320</v>
      </c>
      <c r="B2779" s="48" t="s">
        <v>2796</v>
      </c>
      <c r="C2779" s="49">
        <v>1</v>
      </c>
      <c r="D2779" s="50">
        <v>0</v>
      </c>
      <c r="E2779" s="51"/>
      <c r="F2779" s="52"/>
      <c r="G2779" s="52">
        <v>2</v>
      </c>
      <c r="H2779" s="52"/>
      <c r="I2779" s="52"/>
      <c r="J2779" s="52"/>
      <c r="K2779" s="53">
        <f t="shared" si="375"/>
        <v>0</v>
      </c>
      <c r="L2779" s="53">
        <f t="shared" si="376"/>
        <v>0</v>
      </c>
      <c r="M2779" s="53">
        <f>IF(E2779&gt;0,ROUND(E2779*UCO!$A$14,2),0)</f>
        <v>0</v>
      </c>
      <c r="N2779" s="53">
        <f>IF(I2779&gt;0,ROUND(I2779*Filme!$B$3,2),0)</f>
        <v>0</v>
      </c>
      <c r="O2779" s="53">
        <v>0</v>
      </c>
    </row>
    <row r="2780" spans="1:15">
      <c r="A2780" s="48">
        <v>31602339</v>
      </c>
      <c r="B2780" s="48" t="s">
        <v>2797</v>
      </c>
      <c r="C2780" s="49">
        <v>1</v>
      </c>
      <c r="D2780" s="49" t="s">
        <v>70</v>
      </c>
      <c r="E2780" s="51"/>
      <c r="F2780" s="52"/>
      <c r="G2780" s="52">
        <v>2</v>
      </c>
      <c r="H2780" s="52"/>
      <c r="I2780" s="52"/>
      <c r="J2780" s="52"/>
      <c r="K2780" s="53">
        <f>VLOOKUP(D2780,Porte2026Geral,24,FALSE)</f>
        <v>209.71</v>
      </c>
      <c r="L2780" s="53">
        <f>ROUND(C2780*K2780,2)</f>
        <v>209.71</v>
      </c>
      <c r="M2780" s="53">
        <f>IF(E2780&gt;0,ROUND(E2780*UCO!$A$14,2),0)</f>
        <v>0</v>
      </c>
      <c r="N2780" s="53">
        <f>IF(I2780&gt;0,ROUND(I2780*Filme!$B$3,2),0)</f>
        <v>0</v>
      </c>
      <c r="O2780" s="53">
        <f t="shared" si="374"/>
        <v>209.71</v>
      </c>
    </row>
    <row r="2781" spans="1:15" ht="22.5" customHeight="1">
      <c r="A2781" s="129" t="s">
        <v>2798</v>
      </c>
      <c r="B2781" s="130"/>
      <c r="C2781" s="130"/>
      <c r="D2781" s="130"/>
      <c r="E2781" s="130"/>
      <c r="F2781" s="130"/>
      <c r="G2781" s="130"/>
      <c r="H2781" s="130"/>
      <c r="I2781" s="130"/>
      <c r="J2781" s="130"/>
      <c r="K2781" s="130"/>
      <c r="L2781" s="130"/>
      <c r="M2781" s="130"/>
      <c r="N2781" s="130"/>
      <c r="O2781" s="130"/>
    </row>
    <row r="2782" spans="1:15" ht="22.5" customHeight="1">
      <c r="A2782" s="129" t="s">
        <v>2799</v>
      </c>
      <c r="B2782" s="130"/>
      <c r="C2782" s="130"/>
      <c r="D2782" s="130"/>
      <c r="E2782" s="130"/>
      <c r="F2782" s="130"/>
      <c r="G2782" s="130"/>
      <c r="H2782" s="130"/>
      <c r="I2782" s="130"/>
      <c r="J2782" s="130"/>
      <c r="K2782" s="130"/>
      <c r="L2782" s="130"/>
      <c r="M2782" s="130"/>
      <c r="N2782" s="130"/>
      <c r="O2782" s="130"/>
    </row>
    <row r="2783" spans="1:15" ht="22.5" customHeight="1">
      <c r="A2783" s="129" t="s">
        <v>2800</v>
      </c>
      <c r="B2783" s="130"/>
      <c r="C2783" s="130"/>
      <c r="D2783" s="130"/>
      <c r="E2783" s="130"/>
      <c r="F2783" s="130"/>
      <c r="G2783" s="130"/>
      <c r="H2783" s="130"/>
      <c r="I2783" s="130"/>
      <c r="J2783" s="130"/>
      <c r="K2783" s="130"/>
      <c r="L2783" s="130"/>
      <c r="M2783" s="130"/>
      <c r="N2783" s="130"/>
      <c r="O2783" s="130"/>
    </row>
    <row r="2784" spans="1:15" ht="22.5" customHeight="1">
      <c r="A2784" s="129" t="s">
        <v>2801</v>
      </c>
      <c r="B2784" s="130"/>
      <c r="C2784" s="130"/>
      <c r="D2784" s="130"/>
      <c r="E2784" s="130"/>
      <c r="F2784" s="130"/>
      <c r="G2784" s="130"/>
      <c r="H2784" s="130"/>
      <c r="I2784" s="130"/>
      <c r="J2784" s="130"/>
      <c r="K2784" s="130"/>
      <c r="L2784" s="130"/>
      <c r="M2784" s="130"/>
      <c r="N2784" s="130"/>
      <c r="O2784" s="130"/>
    </row>
    <row r="2785" spans="1:15" ht="22.5" customHeight="1">
      <c r="A2785" s="129" t="s">
        <v>2802</v>
      </c>
      <c r="B2785" s="130"/>
      <c r="C2785" s="130"/>
      <c r="D2785" s="130"/>
      <c r="E2785" s="130"/>
      <c r="F2785" s="130"/>
      <c r="G2785" s="130"/>
      <c r="H2785" s="130"/>
      <c r="I2785" s="130"/>
      <c r="J2785" s="130"/>
      <c r="K2785" s="130"/>
      <c r="L2785" s="130"/>
      <c r="M2785" s="130"/>
      <c r="N2785" s="130"/>
      <c r="O2785" s="130"/>
    </row>
    <row r="2786" spans="1:15" ht="22.5" customHeight="1">
      <c r="A2786" s="129" t="s">
        <v>2803</v>
      </c>
      <c r="B2786" s="130"/>
      <c r="C2786" s="130"/>
      <c r="D2786" s="130"/>
      <c r="E2786" s="130"/>
      <c r="F2786" s="130"/>
      <c r="G2786" s="130"/>
      <c r="H2786" s="130"/>
      <c r="I2786" s="130"/>
      <c r="J2786" s="130"/>
      <c r="K2786" s="130"/>
      <c r="L2786" s="130"/>
      <c r="M2786" s="130"/>
      <c r="N2786" s="130"/>
      <c r="O2786" s="130"/>
    </row>
    <row r="2787" spans="1:15" ht="22.5" customHeight="1">
      <c r="A2787" s="146" t="s">
        <v>3</v>
      </c>
      <c r="B2787" s="147"/>
      <c r="C2787" s="54" t="s">
        <v>2804</v>
      </c>
    </row>
    <row r="2788" spans="1:15" ht="22.5" customHeight="1">
      <c r="A2788" s="7">
        <v>0</v>
      </c>
      <c r="B2788" s="7" t="s">
        <v>2805</v>
      </c>
      <c r="C2788" s="8"/>
    </row>
    <row r="2789" spans="1:15" ht="22.5" customHeight="1">
      <c r="A2789" s="7">
        <v>1</v>
      </c>
      <c r="B2789" s="32" t="s">
        <v>53</v>
      </c>
      <c r="C2789" s="33">
        <v>166.26</v>
      </c>
    </row>
    <row r="2790" spans="1:15" ht="22.5" customHeight="1">
      <c r="A2790" s="7">
        <v>2</v>
      </c>
      <c r="B2790" s="32" t="s">
        <v>70</v>
      </c>
      <c r="C2790" s="33">
        <v>242.26</v>
      </c>
    </row>
    <row r="2791" spans="1:15" ht="22.5" customHeight="1">
      <c r="A2791" s="7">
        <v>3</v>
      </c>
      <c r="B2791" s="32" t="s">
        <v>72</v>
      </c>
      <c r="C2791" s="67">
        <v>356.94</v>
      </c>
      <c r="D2791" s="66"/>
    </row>
    <row r="2792" spans="1:15" ht="22.5" customHeight="1">
      <c r="A2792" s="7">
        <v>4</v>
      </c>
      <c r="B2792" s="32" t="s">
        <v>500</v>
      </c>
      <c r="C2792" s="33">
        <v>528.62</v>
      </c>
    </row>
    <row r="2793" spans="1:15" ht="22.5" customHeight="1">
      <c r="A2793" s="7">
        <v>5</v>
      </c>
      <c r="B2793" s="32" t="s">
        <v>291</v>
      </c>
      <c r="C2793" s="33">
        <v>817.81</v>
      </c>
    </row>
    <row r="2794" spans="1:15" ht="22.5" customHeight="1">
      <c r="A2794" s="7">
        <v>6</v>
      </c>
      <c r="B2794" s="32" t="s">
        <v>335</v>
      </c>
      <c r="C2794" s="33">
        <v>1142.24</v>
      </c>
    </row>
    <row r="2795" spans="1:15" ht="22.5" customHeight="1">
      <c r="A2795" s="7">
        <v>7</v>
      </c>
      <c r="B2795" s="32" t="s">
        <v>486</v>
      </c>
      <c r="C2795" s="33">
        <v>1623.9</v>
      </c>
    </row>
    <row r="2796" spans="1:15" ht="21" customHeight="1">
      <c r="A2796" s="55">
        <v>8</v>
      </c>
      <c r="B2796" s="32" t="s">
        <v>959</v>
      </c>
      <c r="C2796" s="33">
        <v>2142.64</v>
      </c>
    </row>
    <row r="2797" spans="1:15" ht="22.5" customHeight="1">
      <c r="A2797" s="129" t="s">
        <v>2806</v>
      </c>
      <c r="B2797" s="130"/>
      <c r="C2797" s="130"/>
      <c r="D2797" s="130"/>
      <c r="E2797" s="130"/>
      <c r="F2797" s="130"/>
      <c r="G2797" s="130"/>
      <c r="H2797" s="130"/>
      <c r="I2797" s="130"/>
      <c r="J2797" s="130"/>
      <c r="K2797" s="130"/>
      <c r="L2797" s="130"/>
      <c r="M2797" s="130"/>
      <c r="N2797" s="130"/>
      <c r="O2797" s="130"/>
    </row>
    <row r="2798" spans="1:15" ht="22.5" customHeight="1">
      <c r="A2798" s="129" t="s">
        <v>2807</v>
      </c>
      <c r="B2798" s="130"/>
      <c r="C2798" s="130"/>
      <c r="D2798" s="130"/>
      <c r="E2798" s="130"/>
      <c r="F2798" s="130"/>
      <c r="G2798" s="130"/>
      <c r="H2798" s="130"/>
      <c r="I2798" s="130"/>
      <c r="J2798" s="130"/>
      <c r="K2798" s="130"/>
      <c r="L2798" s="130"/>
      <c r="M2798" s="130"/>
      <c r="N2798" s="130"/>
      <c r="O2798" s="130"/>
    </row>
    <row r="2799" spans="1:15" ht="22.5" customHeight="1">
      <c r="A2799" s="129" t="s">
        <v>2808</v>
      </c>
      <c r="B2799" s="130"/>
      <c r="C2799" s="130"/>
      <c r="D2799" s="130"/>
      <c r="E2799" s="130"/>
      <c r="F2799" s="130"/>
      <c r="G2799" s="130"/>
      <c r="H2799" s="130"/>
      <c r="I2799" s="130"/>
      <c r="J2799" s="130"/>
      <c r="K2799" s="130"/>
      <c r="L2799" s="130"/>
      <c r="M2799" s="130"/>
      <c r="N2799" s="130"/>
      <c r="O2799" s="130"/>
    </row>
    <row r="2800" spans="1:15" ht="22.5" customHeight="1">
      <c r="A2800" s="129" t="s">
        <v>2809</v>
      </c>
      <c r="B2800" s="130"/>
      <c r="C2800" s="130"/>
      <c r="D2800" s="130"/>
      <c r="E2800" s="130"/>
      <c r="F2800" s="130"/>
      <c r="G2800" s="130"/>
      <c r="H2800" s="130"/>
      <c r="I2800" s="130"/>
      <c r="J2800" s="130"/>
      <c r="K2800" s="130"/>
      <c r="L2800" s="130"/>
      <c r="M2800" s="130"/>
      <c r="N2800" s="130"/>
      <c r="O2800" s="130"/>
    </row>
    <row r="2801" spans="1:15" ht="39" customHeight="1">
      <c r="A2801" s="129" t="s">
        <v>2810</v>
      </c>
      <c r="B2801" s="130"/>
      <c r="C2801" s="130"/>
      <c r="D2801" s="130"/>
      <c r="E2801" s="130"/>
      <c r="F2801" s="130"/>
      <c r="G2801" s="130"/>
      <c r="H2801" s="130"/>
      <c r="I2801" s="130"/>
      <c r="J2801" s="130"/>
      <c r="K2801" s="130"/>
      <c r="L2801" s="130"/>
      <c r="M2801" s="130"/>
      <c r="N2801" s="130"/>
      <c r="O2801" s="130"/>
    </row>
    <row r="2802" spans="1:15" ht="33" customHeight="1">
      <c r="A2802" s="129" t="s">
        <v>2811</v>
      </c>
      <c r="B2802" s="130"/>
      <c r="C2802" s="130"/>
      <c r="D2802" s="130"/>
      <c r="E2802" s="130"/>
      <c r="F2802" s="130"/>
      <c r="G2802" s="130"/>
      <c r="H2802" s="130"/>
      <c r="I2802" s="130"/>
      <c r="J2802" s="130"/>
      <c r="K2802" s="130"/>
      <c r="L2802" s="130"/>
      <c r="M2802" s="130"/>
      <c r="N2802" s="130"/>
      <c r="O2802" s="130"/>
    </row>
    <row r="2803" spans="1:15" ht="18" customHeight="1">
      <c r="A2803" s="129" t="s">
        <v>2812</v>
      </c>
      <c r="B2803" s="130"/>
      <c r="C2803" s="130"/>
      <c r="D2803" s="130"/>
      <c r="E2803" s="130"/>
      <c r="F2803" s="130"/>
      <c r="G2803" s="130"/>
      <c r="H2803" s="130"/>
      <c r="I2803" s="130"/>
      <c r="J2803" s="130"/>
      <c r="K2803" s="130"/>
      <c r="L2803" s="130"/>
      <c r="M2803" s="130"/>
      <c r="N2803" s="130"/>
      <c r="O2803" s="130"/>
    </row>
    <row r="2804" spans="1:15" ht="34.5" customHeight="1">
      <c r="A2804" s="129" t="s">
        <v>2813</v>
      </c>
      <c r="B2804" s="130"/>
      <c r="C2804" s="130"/>
      <c r="D2804" s="130"/>
      <c r="E2804" s="130"/>
      <c r="F2804" s="130"/>
      <c r="G2804" s="130"/>
      <c r="H2804" s="130"/>
      <c r="I2804" s="130"/>
      <c r="J2804" s="130"/>
      <c r="K2804" s="130"/>
      <c r="L2804" s="130"/>
      <c r="M2804" s="130"/>
      <c r="N2804" s="130"/>
      <c r="O2804" s="130"/>
    </row>
    <row r="2805" spans="1:15" ht="39.75" customHeight="1">
      <c r="A2805" s="129" t="s">
        <v>2814</v>
      </c>
      <c r="B2805" s="130"/>
      <c r="C2805" s="130"/>
      <c r="D2805" s="130"/>
      <c r="E2805" s="130"/>
      <c r="F2805" s="130"/>
      <c r="G2805" s="130"/>
      <c r="H2805" s="130"/>
      <c r="I2805" s="130"/>
      <c r="J2805" s="130"/>
      <c r="K2805" s="130"/>
      <c r="L2805" s="130"/>
      <c r="M2805" s="130"/>
      <c r="N2805" s="130"/>
      <c r="O2805" s="130"/>
    </row>
    <row r="2806" spans="1:15" ht="12.75" customHeight="1">
      <c r="A2806" s="129" t="s">
        <v>2815</v>
      </c>
      <c r="B2806" s="130"/>
      <c r="C2806" s="130"/>
      <c r="D2806" s="130"/>
      <c r="E2806" s="130"/>
      <c r="F2806" s="130"/>
      <c r="G2806" s="130"/>
      <c r="H2806" s="130"/>
      <c r="I2806" s="130"/>
      <c r="J2806" s="130"/>
      <c r="K2806" s="130"/>
      <c r="L2806" s="130"/>
      <c r="M2806" s="130"/>
      <c r="N2806" s="130"/>
      <c r="O2806" s="130"/>
    </row>
    <row r="2807" spans="1:15" ht="31.5" customHeight="1">
      <c r="A2807" s="129" t="s">
        <v>2816</v>
      </c>
      <c r="B2807" s="130"/>
      <c r="C2807" s="130"/>
      <c r="D2807" s="130"/>
      <c r="E2807" s="130"/>
      <c r="F2807" s="130"/>
      <c r="G2807" s="130"/>
      <c r="H2807" s="130"/>
      <c r="I2807" s="130"/>
      <c r="J2807" s="130"/>
      <c r="K2807" s="130"/>
      <c r="L2807" s="130"/>
      <c r="M2807" s="130"/>
      <c r="N2807" s="130"/>
      <c r="O2807" s="130"/>
    </row>
    <row r="2808" spans="1:15" ht="46.5" customHeight="1">
      <c r="A2808" s="137" t="s">
        <v>2817</v>
      </c>
      <c r="B2808" s="132"/>
      <c r="C2808" s="132"/>
      <c r="D2808" s="132"/>
      <c r="E2808" s="132"/>
      <c r="F2808" s="132"/>
      <c r="G2808" s="132"/>
      <c r="H2808" s="132"/>
      <c r="I2808" s="132"/>
      <c r="J2808" s="132"/>
      <c r="K2808" s="132"/>
      <c r="L2808" s="132"/>
      <c r="M2808" s="132"/>
      <c r="N2808" s="132"/>
      <c r="O2808" s="132"/>
    </row>
    <row r="2809" spans="1:15" ht="26.25" customHeight="1">
      <c r="A2809" s="131" t="s">
        <v>2818</v>
      </c>
      <c r="B2809" s="132"/>
      <c r="C2809" s="132"/>
      <c r="D2809" s="132"/>
      <c r="E2809" s="132"/>
      <c r="F2809" s="132"/>
      <c r="G2809" s="132"/>
      <c r="H2809" s="132"/>
      <c r="I2809" s="132"/>
      <c r="J2809" s="132"/>
      <c r="K2809" s="132"/>
      <c r="L2809" s="132"/>
      <c r="M2809" s="132"/>
      <c r="N2809" s="132"/>
      <c r="O2809" s="132"/>
    </row>
    <row r="2810" spans="1:15">
      <c r="A2810" s="48">
        <v>40101010</v>
      </c>
      <c r="B2810" s="48" t="s">
        <v>2819</v>
      </c>
      <c r="C2810" s="49">
        <v>1</v>
      </c>
      <c r="D2810" s="49" t="s">
        <v>134</v>
      </c>
      <c r="E2810" s="51">
        <v>0.75</v>
      </c>
      <c r="F2810" s="52"/>
      <c r="G2810" s="52"/>
      <c r="H2810" s="52"/>
      <c r="I2810" s="52"/>
      <c r="J2810" s="52"/>
      <c r="K2810" s="53">
        <f>VLOOKUP(D2810,Porte2026Geral,24,FALSE)</f>
        <v>32.78</v>
      </c>
      <c r="L2810" s="53">
        <f>ROUND(C2810*K2810,2)</f>
        <v>32.78</v>
      </c>
      <c r="M2810" s="53">
        <f>IF(E2810&gt;0,ROUND(E2810*UCO!$A$29,2),0)</f>
        <v>14.15</v>
      </c>
      <c r="N2810" s="53">
        <f>IF(I2810&gt;0,ROUND(I2810*Filme!$B$3,2),0)</f>
        <v>0</v>
      </c>
      <c r="O2810" s="53">
        <f>ROUND(L2810+M2810+N2810,2)</f>
        <v>46.93</v>
      </c>
    </row>
    <row r="2811" spans="1:15">
      <c r="A2811" s="48">
        <v>40101029</v>
      </c>
      <c r="B2811" s="48" t="s">
        <v>2820</v>
      </c>
      <c r="C2811" s="49">
        <v>1</v>
      </c>
      <c r="D2811" s="49" t="s">
        <v>134</v>
      </c>
      <c r="E2811" s="51">
        <v>1.84</v>
      </c>
      <c r="F2811" s="52"/>
      <c r="G2811" s="52"/>
      <c r="H2811" s="52"/>
      <c r="I2811" s="52"/>
      <c r="J2811" s="52"/>
      <c r="K2811" s="53">
        <f>VLOOKUP(D2811,Porte2026Geral,24,FALSE)</f>
        <v>32.78</v>
      </c>
      <c r="L2811" s="53">
        <f>ROUND(C2811*K2811,2)</f>
        <v>32.78</v>
      </c>
      <c r="M2811" s="53">
        <f>IF(E2811&gt;0,ROUND(E2811*UCO!$A$29,2),0)</f>
        <v>34.700000000000003</v>
      </c>
      <c r="N2811" s="53">
        <f>IF(I2811&gt;0,ROUND(I2811*Filme!$B$3,2),0)</f>
        <v>0</v>
      </c>
      <c r="O2811" s="53">
        <f>ROUND(L2811+M2811+N2811,2)</f>
        <v>67.48</v>
      </c>
    </row>
    <row r="2812" spans="1:15">
      <c r="A2812" s="48">
        <v>40101037</v>
      </c>
      <c r="B2812" s="48" t="s">
        <v>2821</v>
      </c>
      <c r="C2812" s="49">
        <v>1</v>
      </c>
      <c r="D2812" s="49" t="s">
        <v>65</v>
      </c>
      <c r="E2812" s="51">
        <v>8.8699999999999992</v>
      </c>
      <c r="F2812" s="52"/>
      <c r="G2812" s="52"/>
      <c r="H2812" s="52"/>
      <c r="I2812" s="52"/>
      <c r="J2812" s="52"/>
      <c r="K2812" s="53">
        <f>VLOOKUP(D2812,Porte2026Geral,24,FALSE)</f>
        <v>65.56</v>
      </c>
      <c r="L2812" s="53">
        <f>ROUND(C2812*K2812,2)</f>
        <v>65.56</v>
      </c>
      <c r="M2812" s="53">
        <f>IF(E2812&gt;0,ROUND(E2812*UCO!$A$29,2),0)</f>
        <v>167.29</v>
      </c>
      <c r="N2812" s="53">
        <f>IF(I2812&gt;0,ROUND(I2812*Filme!$B$3,2),0)</f>
        <v>0</v>
      </c>
      <c r="O2812" s="53">
        <f>ROUND(L2812+M2812+N2812,2)</f>
        <v>232.85</v>
      </c>
    </row>
    <row r="2813" spans="1:15">
      <c r="A2813" s="48">
        <v>40101045</v>
      </c>
      <c r="B2813" s="48" t="s">
        <v>2822</v>
      </c>
      <c r="C2813" s="49">
        <v>1</v>
      </c>
      <c r="D2813" s="49" t="s">
        <v>65</v>
      </c>
      <c r="E2813" s="51">
        <v>7.16</v>
      </c>
      <c r="F2813" s="52"/>
      <c r="G2813" s="52"/>
      <c r="H2813" s="52"/>
      <c r="I2813" s="52"/>
      <c r="J2813" s="52"/>
      <c r="K2813" s="53">
        <f>VLOOKUP(D2813,Porte2026Geral,24,FALSE)</f>
        <v>65.56</v>
      </c>
      <c r="L2813" s="53">
        <f>ROUND(C2813*K2813,2)</f>
        <v>65.56</v>
      </c>
      <c r="M2813" s="53">
        <f>IF(E2813&gt;0,ROUND(E2813*UCO!$A$29,2),0)</f>
        <v>135.04</v>
      </c>
      <c r="N2813" s="53"/>
      <c r="O2813" s="53">
        <f>ROUND(L2813+M2813+N2814,2)</f>
        <v>200.6</v>
      </c>
    </row>
    <row r="2814" spans="1:15" ht="22.5">
      <c r="A2814" s="48">
        <v>40101061</v>
      </c>
      <c r="B2814" s="48" t="s">
        <v>2823</v>
      </c>
      <c r="C2814" s="67"/>
      <c r="D2814" s="67"/>
      <c r="E2814" s="67"/>
      <c r="F2814" s="52"/>
      <c r="G2814" s="52"/>
      <c r="H2814" s="52"/>
      <c r="I2814" s="52"/>
      <c r="J2814" s="52"/>
      <c r="K2814" s="67"/>
      <c r="L2814" s="67"/>
      <c r="M2814" s="67"/>
      <c r="N2814" s="53">
        <f>IF(I2814&gt;0,ROUND(I2814*Filme!$B$3,2),0)</f>
        <v>0</v>
      </c>
      <c r="O2814" s="53">
        <v>390.8</v>
      </c>
    </row>
    <row r="2815" spans="1:15" ht="30.75" customHeight="1">
      <c r="A2815" s="131" t="s">
        <v>2824</v>
      </c>
      <c r="B2815" s="132"/>
      <c r="C2815" s="132"/>
      <c r="D2815" s="132"/>
      <c r="E2815" s="132"/>
      <c r="F2815" s="132"/>
      <c r="G2815" s="132"/>
      <c r="H2815" s="132"/>
      <c r="I2815" s="132"/>
      <c r="J2815" s="132"/>
      <c r="K2815" s="132"/>
      <c r="L2815" s="132"/>
      <c r="M2815" s="132"/>
      <c r="N2815" s="132"/>
      <c r="O2815" s="132"/>
    </row>
    <row r="2816" spans="1:15">
      <c r="A2816" s="48">
        <v>40102017</v>
      </c>
      <c r="B2816" s="48" t="s">
        <v>2825</v>
      </c>
      <c r="C2816" s="49">
        <v>1</v>
      </c>
      <c r="D2816" s="49" t="s">
        <v>74</v>
      </c>
      <c r="E2816" s="51">
        <v>10.62</v>
      </c>
      <c r="F2816" s="52"/>
      <c r="G2816" s="52"/>
      <c r="H2816" s="52"/>
      <c r="I2816" s="52"/>
      <c r="J2816" s="52"/>
      <c r="K2816" s="53">
        <f t="shared" ref="K2816:K2825" si="377">VLOOKUP(D2816,Porte2026Geral,24,FALSE)</f>
        <v>360.46</v>
      </c>
      <c r="L2816" s="53">
        <f t="shared" ref="L2816:L2825" si="378">ROUND(C2816*K2816,2)</f>
        <v>360.46</v>
      </c>
      <c r="M2816" s="53">
        <f>IF(E2816&gt;0,ROUND(E2816*UCO!$A$29,2),0)</f>
        <v>200.29</v>
      </c>
      <c r="N2816" s="53">
        <f>IF(I2816&gt;0,ROUND(I2816*Filme!$B$3,2),0)</f>
        <v>0</v>
      </c>
      <c r="O2816" s="53">
        <f t="shared" ref="O2816:O2825" si="379">ROUND(L2816+M2816+N2816,2)</f>
        <v>560.75</v>
      </c>
    </row>
    <row r="2817" spans="1:15">
      <c r="A2817" s="48">
        <v>40102025</v>
      </c>
      <c r="B2817" s="48" t="s">
        <v>2826</v>
      </c>
      <c r="C2817" s="49">
        <v>1</v>
      </c>
      <c r="D2817" s="49" t="s">
        <v>74</v>
      </c>
      <c r="E2817" s="51">
        <v>9.4860000000000007</v>
      </c>
      <c r="F2817" s="52"/>
      <c r="G2817" s="52"/>
      <c r="H2817" s="52"/>
      <c r="I2817" s="52"/>
      <c r="J2817" s="52"/>
      <c r="K2817" s="53">
        <f t="shared" si="377"/>
        <v>360.46</v>
      </c>
      <c r="L2817" s="53">
        <f t="shared" si="378"/>
        <v>360.46</v>
      </c>
      <c r="M2817" s="53">
        <f>IF(E2817&gt;0,ROUND(E2817*UCO!$A$29,2),0)</f>
        <v>178.91</v>
      </c>
      <c r="N2817" s="53">
        <f>IF(I2817&gt;0,ROUND(I2817*Filme!$B$3,2),0)</f>
        <v>0</v>
      </c>
      <c r="O2817" s="53">
        <f t="shared" si="379"/>
        <v>539.37</v>
      </c>
    </row>
    <row r="2818" spans="1:15">
      <c r="A2818" s="48">
        <v>40102033</v>
      </c>
      <c r="B2818" s="48" t="s">
        <v>2827</v>
      </c>
      <c r="C2818" s="49">
        <v>1</v>
      </c>
      <c r="D2818" s="49" t="s">
        <v>368</v>
      </c>
      <c r="E2818" s="51">
        <v>9.4860000000000007</v>
      </c>
      <c r="F2818" s="52"/>
      <c r="G2818" s="52"/>
      <c r="H2818" s="52"/>
      <c r="I2818" s="52"/>
      <c r="J2818" s="52"/>
      <c r="K2818" s="53">
        <f t="shared" si="377"/>
        <v>334.24</v>
      </c>
      <c r="L2818" s="53">
        <f t="shared" si="378"/>
        <v>334.24</v>
      </c>
      <c r="M2818" s="53">
        <f>IF(E2818&gt;0,ROUND(E2818*UCO!$A$29,2),0)</f>
        <v>178.91</v>
      </c>
      <c r="N2818" s="53">
        <f>IF(I2818&gt;0,ROUND(I2818*Filme!$B$3,2),0)</f>
        <v>0</v>
      </c>
      <c r="O2818" s="53">
        <f t="shared" si="379"/>
        <v>513.15</v>
      </c>
    </row>
    <row r="2819" spans="1:15">
      <c r="A2819" s="48">
        <v>40102041</v>
      </c>
      <c r="B2819" s="48" t="s">
        <v>2828</v>
      </c>
      <c r="C2819" s="49">
        <v>1</v>
      </c>
      <c r="D2819" s="49" t="s">
        <v>72</v>
      </c>
      <c r="E2819" s="51">
        <v>9.4860000000000007</v>
      </c>
      <c r="F2819" s="52"/>
      <c r="G2819" s="52"/>
      <c r="H2819" s="52"/>
      <c r="I2819" s="52"/>
      <c r="J2819" s="52"/>
      <c r="K2819" s="53">
        <f t="shared" si="377"/>
        <v>309.68</v>
      </c>
      <c r="L2819" s="53">
        <f t="shared" si="378"/>
        <v>309.68</v>
      </c>
      <c r="M2819" s="53">
        <f>IF(E2819&gt;0,ROUND(E2819*UCO!$A$29,2),0)</f>
        <v>178.91</v>
      </c>
      <c r="N2819" s="53">
        <f>IF(I2819&gt;0,ROUND(I2819*Filme!$B$3,2),0)</f>
        <v>0</v>
      </c>
      <c r="O2819" s="53">
        <f t="shared" si="379"/>
        <v>488.59</v>
      </c>
    </row>
    <row r="2820" spans="1:15">
      <c r="A2820" s="48">
        <v>40102050</v>
      </c>
      <c r="B2820" s="48" t="s">
        <v>2829</v>
      </c>
      <c r="C2820" s="49">
        <v>1</v>
      </c>
      <c r="D2820" s="49" t="s">
        <v>74</v>
      </c>
      <c r="E2820" s="51">
        <v>10.638</v>
      </c>
      <c r="F2820" s="52"/>
      <c r="G2820" s="52"/>
      <c r="H2820" s="52"/>
      <c r="I2820" s="52"/>
      <c r="J2820" s="52"/>
      <c r="K2820" s="53">
        <f t="shared" si="377"/>
        <v>360.46</v>
      </c>
      <c r="L2820" s="53">
        <f t="shared" si="378"/>
        <v>360.46</v>
      </c>
      <c r="M2820" s="53">
        <f>IF(E2820&gt;0,ROUND(E2820*UCO!$A$29,2),0)</f>
        <v>200.63</v>
      </c>
      <c r="N2820" s="53">
        <f>IF(I2820&gt;0,ROUND(I2820*Filme!$B$3,2),0)</f>
        <v>0</v>
      </c>
      <c r="O2820" s="53">
        <f t="shared" si="379"/>
        <v>561.09</v>
      </c>
    </row>
    <row r="2821" spans="1:15">
      <c r="A2821" s="48">
        <v>40102068</v>
      </c>
      <c r="B2821" s="48" t="s">
        <v>2830</v>
      </c>
      <c r="C2821" s="49">
        <v>1</v>
      </c>
      <c r="D2821" s="49" t="s">
        <v>74</v>
      </c>
      <c r="E2821" s="51">
        <v>9.4860000000000007</v>
      </c>
      <c r="F2821" s="52"/>
      <c r="G2821" s="52"/>
      <c r="H2821" s="52"/>
      <c r="I2821" s="52"/>
      <c r="J2821" s="52"/>
      <c r="K2821" s="53">
        <f t="shared" si="377"/>
        <v>360.46</v>
      </c>
      <c r="L2821" s="53">
        <f t="shared" si="378"/>
        <v>360.46</v>
      </c>
      <c r="M2821" s="53">
        <f>IF(E2821&gt;0,ROUND(E2821*UCO!$A$29,2),0)</f>
        <v>178.91</v>
      </c>
      <c r="N2821" s="53">
        <f>IF(I2821&gt;0,ROUND(I2821*Filme!$B$3,2),0)</f>
        <v>0</v>
      </c>
      <c r="O2821" s="53">
        <f t="shared" si="379"/>
        <v>539.37</v>
      </c>
    </row>
    <row r="2822" spans="1:15">
      <c r="A2822" s="48">
        <v>40102076</v>
      </c>
      <c r="B2822" s="48" t="s">
        <v>2831</v>
      </c>
      <c r="C2822" s="49">
        <v>1</v>
      </c>
      <c r="D2822" s="49" t="s">
        <v>74</v>
      </c>
      <c r="E2822" s="51">
        <v>9.4860000000000007</v>
      </c>
      <c r="F2822" s="52"/>
      <c r="G2822" s="52"/>
      <c r="H2822" s="52"/>
      <c r="I2822" s="52"/>
      <c r="J2822" s="52"/>
      <c r="K2822" s="53">
        <f t="shared" si="377"/>
        <v>360.46</v>
      </c>
      <c r="L2822" s="53">
        <f t="shared" si="378"/>
        <v>360.46</v>
      </c>
      <c r="M2822" s="53">
        <f>IF(E2822&gt;0,ROUND(E2822*UCO!$A$29,2),0)</f>
        <v>178.91</v>
      </c>
      <c r="N2822" s="53">
        <f>IF(I2822&gt;0,ROUND(I2822*Filme!$B$3,2),0)</f>
        <v>0</v>
      </c>
      <c r="O2822" s="53">
        <f t="shared" si="379"/>
        <v>539.37</v>
      </c>
    </row>
    <row r="2823" spans="1:15">
      <c r="A2823" s="48">
        <v>40102084</v>
      </c>
      <c r="B2823" s="48" t="s">
        <v>2832</v>
      </c>
      <c r="C2823" s="49">
        <v>1</v>
      </c>
      <c r="D2823" s="49" t="s">
        <v>74</v>
      </c>
      <c r="E2823" s="51">
        <v>9.48</v>
      </c>
      <c r="F2823" s="52"/>
      <c r="G2823" s="52"/>
      <c r="H2823" s="52"/>
      <c r="I2823" s="52"/>
      <c r="J2823" s="52"/>
      <c r="K2823" s="53">
        <f t="shared" si="377"/>
        <v>360.46</v>
      </c>
      <c r="L2823" s="53">
        <f t="shared" si="378"/>
        <v>360.46</v>
      </c>
      <c r="M2823" s="53">
        <f>IF(E2823&gt;0,ROUND(E2823*UCO!$A$29,2),0)</f>
        <v>178.79</v>
      </c>
      <c r="N2823" s="53">
        <f>IF(I2823&gt;0,ROUND(I2823*Filme!$B$3,2),0)</f>
        <v>0</v>
      </c>
      <c r="O2823" s="53">
        <f t="shared" si="379"/>
        <v>539.25</v>
      </c>
    </row>
    <row r="2824" spans="1:15">
      <c r="A2824" s="48">
        <v>40102092</v>
      </c>
      <c r="B2824" s="48" t="s">
        <v>2833</v>
      </c>
      <c r="C2824" s="49">
        <v>1</v>
      </c>
      <c r="D2824" s="49" t="s">
        <v>74</v>
      </c>
      <c r="E2824" s="51">
        <v>9.66</v>
      </c>
      <c r="F2824" s="52"/>
      <c r="G2824" s="52"/>
      <c r="H2824" s="52"/>
      <c r="I2824" s="52"/>
      <c r="J2824" s="52"/>
      <c r="K2824" s="53">
        <f t="shared" si="377"/>
        <v>360.46</v>
      </c>
      <c r="L2824" s="53">
        <f t="shared" si="378"/>
        <v>360.46</v>
      </c>
      <c r="M2824" s="53">
        <f>IF(E2824&gt;0,ROUND(E2824*UCO!$A$29,2),0)</f>
        <v>182.19</v>
      </c>
      <c r="N2824" s="53">
        <f>IF(I2824&gt;0,ROUND(I2824*Filme!$B$3,2),0)</f>
        <v>0</v>
      </c>
      <c r="O2824" s="53">
        <f t="shared" si="379"/>
        <v>542.65</v>
      </c>
    </row>
    <row r="2825" spans="1:15">
      <c r="A2825" s="48">
        <v>40102106</v>
      </c>
      <c r="B2825" s="48" t="s">
        <v>2834</v>
      </c>
      <c r="C2825" s="49">
        <v>1</v>
      </c>
      <c r="D2825" s="49" t="s">
        <v>74</v>
      </c>
      <c r="E2825" s="51">
        <v>10.62</v>
      </c>
      <c r="F2825" s="52"/>
      <c r="G2825" s="52"/>
      <c r="H2825" s="52"/>
      <c r="I2825" s="52"/>
      <c r="J2825" s="52"/>
      <c r="K2825" s="53">
        <f t="shared" si="377"/>
        <v>360.46</v>
      </c>
      <c r="L2825" s="53">
        <f t="shared" si="378"/>
        <v>360.46</v>
      </c>
      <c r="M2825" s="53">
        <f>IF(E2825&gt;0,ROUND(E2825*UCO!$A$29,2),0)</f>
        <v>200.29</v>
      </c>
      <c r="N2825" s="53">
        <f>IF(I2825&gt;0,ROUND(I2825*Filme!$B$3,2),0)</f>
        <v>0</v>
      </c>
      <c r="O2825" s="53">
        <f t="shared" si="379"/>
        <v>560.75</v>
      </c>
    </row>
    <row r="2826" spans="1:15" ht="25.5" customHeight="1">
      <c r="A2826" s="131" t="s">
        <v>2835</v>
      </c>
      <c r="B2826" s="132"/>
      <c r="C2826" s="132"/>
      <c r="D2826" s="132"/>
      <c r="E2826" s="132"/>
      <c r="F2826" s="132"/>
      <c r="G2826" s="132"/>
      <c r="H2826" s="132"/>
      <c r="I2826" s="132"/>
      <c r="J2826" s="132"/>
      <c r="K2826" s="132"/>
      <c r="L2826" s="132"/>
      <c r="M2826" s="132"/>
      <c r="N2826" s="132"/>
      <c r="O2826" s="132"/>
    </row>
    <row r="2827" spans="1:15">
      <c r="A2827" s="48">
        <v>40103013</v>
      </c>
      <c r="B2827" s="48" t="s">
        <v>2836</v>
      </c>
      <c r="C2827" s="49">
        <v>1</v>
      </c>
      <c r="D2827" s="49" t="s">
        <v>65</v>
      </c>
      <c r="E2827" s="51">
        <v>3.0870000000000002</v>
      </c>
      <c r="F2827" s="52"/>
      <c r="G2827" s="52"/>
      <c r="H2827" s="52"/>
      <c r="I2827" s="52"/>
      <c r="J2827" s="52"/>
      <c r="K2827" s="53">
        <f t="shared" ref="K2827:K2858" si="380">VLOOKUP(D2827,Porte2026Geral,24,FALSE)</f>
        <v>65.56</v>
      </c>
      <c r="L2827" s="53">
        <f t="shared" ref="L2827:L2858" si="381">ROUND(C2827*K2827,2)</f>
        <v>65.56</v>
      </c>
      <c r="M2827" s="53">
        <f>IF(E2827&gt;0,ROUND(E2827*UCO!$A$29,2),0)</f>
        <v>58.22</v>
      </c>
      <c r="N2827" s="53">
        <f>IF(I2827&gt;0,ROUND(I2827*Filme!$B$3,2),0)</f>
        <v>0</v>
      </c>
      <c r="O2827" s="53">
        <f t="shared" ref="O2827:O2896" si="382">ROUND(L2827+M2827+N2827,2)</f>
        <v>123.78</v>
      </c>
    </row>
    <row r="2828" spans="1:15">
      <c r="A2828" s="48">
        <v>40103021</v>
      </c>
      <c r="B2828" s="48" t="s">
        <v>2837</v>
      </c>
      <c r="C2828" s="49">
        <v>1</v>
      </c>
      <c r="D2828" s="49" t="s">
        <v>53</v>
      </c>
      <c r="E2828" s="51">
        <v>3.77</v>
      </c>
      <c r="F2828" s="52"/>
      <c r="G2828" s="52"/>
      <c r="H2828" s="52"/>
      <c r="I2828" s="52"/>
      <c r="J2828" s="52"/>
      <c r="K2828" s="53">
        <f t="shared" si="380"/>
        <v>144.19999999999999</v>
      </c>
      <c r="L2828" s="53">
        <f t="shared" si="381"/>
        <v>144.19999999999999</v>
      </c>
      <c r="M2828" s="53">
        <f>IF(E2828&gt;0,ROUND(E2828*UCO!$A$29,2),0)</f>
        <v>71.099999999999994</v>
      </c>
      <c r="N2828" s="53">
        <f>IF(I2828&gt;0,ROUND(I2828*Filme!$B$3,2),0)</f>
        <v>0</v>
      </c>
      <c r="O2828" s="53">
        <f t="shared" si="382"/>
        <v>215.3</v>
      </c>
    </row>
    <row r="2829" spans="1:15">
      <c r="A2829" s="48">
        <v>40103030</v>
      </c>
      <c r="B2829" s="48" t="s">
        <v>2838</v>
      </c>
      <c r="C2829" s="49">
        <v>1</v>
      </c>
      <c r="D2829" s="49" t="s">
        <v>53</v>
      </c>
      <c r="E2829" s="51">
        <v>6.29</v>
      </c>
      <c r="F2829" s="52"/>
      <c r="G2829" s="52"/>
      <c r="H2829" s="52"/>
      <c r="I2829" s="52"/>
      <c r="J2829" s="52"/>
      <c r="K2829" s="53">
        <f t="shared" si="380"/>
        <v>144.19999999999999</v>
      </c>
      <c r="L2829" s="53">
        <f t="shared" si="381"/>
        <v>144.19999999999999</v>
      </c>
      <c r="M2829" s="53">
        <f>IF(E2829&gt;0,ROUND(E2829*UCO!$A$29,2),0)</f>
        <v>118.63</v>
      </c>
      <c r="N2829" s="53">
        <f>IF(I2829&gt;0,ROUND(I2829*Filme!$B$3,2),0)</f>
        <v>0</v>
      </c>
      <c r="O2829" s="53">
        <f t="shared" si="382"/>
        <v>262.83</v>
      </c>
    </row>
    <row r="2830" spans="1:15">
      <c r="A2830" s="48">
        <v>40103048</v>
      </c>
      <c r="B2830" s="48" t="s">
        <v>2839</v>
      </c>
      <c r="C2830" s="49">
        <v>1</v>
      </c>
      <c r="D2830" s="49" t="s">
        <v>65</v>
      </c>
      <c r="E2830" s="51">
        <v>0.91</v>
      </c>
      <c r="F2830" s="52"/>
      <c r="G2830" s="52"/>
      <c r="H2830" s="52"/>
      <c r="I2830" s="52"/>
      <c r="J2830" s="52"/>
      <c r="K2830" s="53">
        <f t="shared" si="380"/>
        <v>65.56</v>
      </c>
      <c r="L2830" s="53">
        <f t="shared" si="381"/>
        <v>65.56</v>
      </c>
      <c r="M2830" s="53">
        <f>IF(E2830&gt;0,ROUND(E2830*UCO!$A$29,2),0)</f>
        <v>17.16</v>
      </c>
      <c r="N2830" s="53">
        <f>IF(I2830&gt;0,ROUND(I2830*Filme!$B$3,2),0)</f>
        <v>0</v>
      </c>
      <c r="O2830" s="53">
        <f t="shared" si="382"/>
        <v>82.72</v>
      </c>
    </row>
    <row r="2831" spans="1:15">
      <c r="A2831" s="48">
        <v>40103056</v>
      </c>
      <c r="B2831" s="48" t="s">
        <v>2840</v>
      </c>
      <c r="C2831" s="49">
        <v>1</v>
      </c>
      <c r="D2831" s="49" t="s">
        <v>70</v>
      </c>
      <c r="E2831" s="51">
        <v>3.9</v>
      </c>
      <c r="F2831" s="52"/>
      <c r="G2831" s="52"/>
      <c r="H2831" s="52"/>
      <c r="I2831" s="52"/>
      <c r="J2831" s="52"/>
      <c r="K2831" s="53">
        <f t="shared" si="380"/>
        <v>209.71</v>
      </c>
      <c r="L2831" s="53">
        <f t="shared" si="381"/>
        <v>209.71</v>
      </c>
      <c r="M2831" s="53">
        <f>IF(E2831&gt;0,ROUND(E2831*UCO!$A$29,2),0)</f>
        <v>73.55</v>
      </c>
      <c r="N2831" s="53">
        <f>IF(I2831&gt;0,ROUND(I2831*Filme!$B$3,2),0)</f>
        <v>0</v>
      </c>
      <c r="O2831" s="53">
        <f t="shared" si="382"/>
        <v>283.26</v>
      </c>
    </row>
    <row r="2832" spans="1:15">
      <c r="A2832" s="48">
        <v>40103064</v>
      </c>
      <c r="B2832" s="48" t="s">
        <v>2841</v>
      </c>
      <c r="C2832" s="49">
        <v>1</v>
      </c>
      <c r="D2832" s="49" t="s">
        <v>245</v>
      </c>
      <c r="E2832" s="51">
        <v>4.5209999999999999</v>
      </c>
      <c r="F2832" s="52"/>
      <c r="G2832" s="52"/>
      <c r="H2832" s="52"/>
      <c r="I2832" s="52"/>
      <c r="J2832" s="52"/>
      <c r="K2832" s="53">
        <f t="shared" si="380"/>
        <v>275.27999999999997</v>
      </c>
      <c r="L2832" s="53">
        <f t="shared" si="381"/>
        <v>275.27999999999997</v>
      </c>
      <c r="M2832" s="53">
        <f>IF(E2832&gt;0,ROUND(E2832*UCO!$A$29,2),0)</f>
        <v>85.27</v>
      </c>
      <c r="N2832" s="53">
        <f>IF(I2832&gt;0,ROUND(I2832*Filme!$B$3,2),0)</f>
        <v>0</v>
      </c>
      <c r="O2832" s="53">
        <f t="shared" si="382"/>
        <v>360.55</v>
      </c>
    </row>
    <row r="2833" spans="1:15">
      <c r="A2833" s="48">
        <v>40103072</v>
      </c>
      <c r="B2833" s="48" t="s">
        <v>2842</v>
      </c>
      <c r="C2833" s="49">
        <v>1</v>
      </c>
      <c r="D2833" s="49" t="s">
        <v>65</v>
      </c>
      <c r="E2833" s="51">
        <v>0.78</v>
      </c>
      <c r="F2833" s="52"/>
      <c r="G2833" s="52"/>
      <c r="H2833" s="52"/>
      <c r="I2833" s="52"/>
      <c r="J2833" s="52"/>
      <c r="K2833" s="53">
        <f t="shared" si="380"/>
        <v>65.56</v>
      </c>
      <c r="L2833" s="53">
        <f t="shared" si="381"/>
        <v>65.56</v>
      </c>
      <c r="M2833" s="53">
        <f>IF(E2833&gt;0,ROUND(E2833*UCO!$A$29,2),0)</f>
        <v>14.71</v>
      </c>
      <c r="N2833" s="53">
        <f>IF(I2833&gt;0,ROUND(I2833*Filme!$B$3,2),0)</f>
        <v>0</v>
      </c>
      <c r="O2833" s="53">
        <f t="shared" si="382"/>
        <v>80.27</v>
      </c>
    </row>
    <row r="2834" spans="1:15">
      <c r="A2834" s="48">
        <v>40103080</v>
      </c>
      <c r="B2834" s="48" t="s">
        <v>2843</v>
      </c>
      <c r="C2834" s="49">
        <v>1</v>
      </c>
      <c r="D2834" s="49" t="s">
        <v>137</v>
      </c>
      <c r="E2834" s="51">
        <v>1.7549999999999999</v>
      </c>
      <c r="F2834" s="52"/>
      <c r="G2834" s="52"/>
      <c r="H2834" s="52"/>
      <c r="I2834" s="52"/>
      <c r="J2834" s="52"/>
      <c r="K2834" s="53">
        <f t="shared" si="380"/>
        <v>104.87</v>
      </c>
      <c r="L2834" s="53">
        <f t="shared" si="381"/>
        <v>104.87</v>
      </c>
      <c r="M2834" s="53">
        <f>IF(E2834&gt;0,ROUND(E2834*UCO!$A$29,2),0)</f>
        <v>33.1</v>
      </c>
      <c r="N2834" s="53">
        <f>IF(I2834&gt;0,ROUND(I2834*Filme!$B$3,2),0)</f>
        <v>0</v>
      </c>
      <c r="O2834" s="53">
        <f t="shared" si="382"/>
        <v>137.97</v>
      </c>
    </row>
    <row r="2835" spans="1:15">
      <c r="A2835" s="48">
        <v>40103099</v>
      </c>
      <c r="B2835" s="48" t="s">
        <v>2844</v>
      </c>
      <c r="C2835" s="49">
        <v>1</v>
      </c>
      <c r="D2835" s="49" t="s">
        <v>134</v>
      </c>
      <c r="E2835" s="51">
        <v>0.91</v>
      </c>
      <c r="F2835" s="52"/>
      <c r="G2835" s="52"/>
      <c r="H2835" s="52"/>
      <c r="I2835" s="52"/>
      <c r="J2835" s="52"/>
      <c r="K2835" s="53">
        <f t="shared" si="380"/>
        <v>32.78</v>
      </c>
      <c r="L2835" s="53">
        <f t="shared" si="381"/>
        <v>32.78</v>
      </c>
      <c r="M2835" s="53">
        <f>IF(E2835&gt;0,ROUND(E2835*UCO!$A$29,2),0)</f>
        <v>17.16</v>
      </c>
      <c r="N2835" s="53">
        <f>IF(I2835&gt;0,ROUND(I2835*Filme!$B$3,2),0)</f>
        <v>0</v>
      </c>
      <c r="O2835" s="53">
        <f t="shared" si="382"/>
        <v>49.94</v>
      </c>
    </row>
    <row r="2836" spans="1:15">
      <c r="A2836" s="48">
        <v>40103102</v>
      </c>
      <c r="B2836" s="48" t="s">
        <v>2845</v>
      </c>
      <c r="C2836" s="49">
        <v>1</v>
      </c>
      <c r="D2836" s="49" t="s">
        <v>134</v>
      </c>
      <c r="E2836" s="51">
        <v>0.91</v>
      </c>
      <c r="F2836" s="52"/>
      <c r="G2836" s="52"/>
      <c r="H2836" s="52"/>
      <c r="I2836" s="52"/>
      <c r="J2836" s="52"/>
      <c r="K2836" s="53">
        <f t="shared" si="380"/>
        <v>32.78</v>
      </c>
      <c r="L2836" s="53">
        <f t="shared" si="381"/>
        <v>32.78</v>
      </c>
      <c r="M2836" s="53">
        <f>IF(E2836&gt;0,ROUND(E2836*UCO!$A$29,2),0)</f>
        <v>17.16</v>
      </c>
      <c r="N2836" s="53">
        <f>IF(I2836&gt;0,ROUND(I2836*Filme!$B$3,2),0)</f>
        <v>0</v>
      </c>
      <c r="O2836" s="53">
        <f t="shared" si="382"/>
        <v>49.94</v>
      </c>
    </row>
    <row r="2837" spans="1:15">
      <c r="A2837" s="48">
        <v>40103110</v>
      </c>
      <c r="B2837" s="48" t="s">
        <v>2846</v>
      </c>
      <c r="C2837" s="49">
        <v>1</v>
      </c>
      <c r="D2837" s="49" t="s">
        <v>65</v>
      </c>
      <c r="E2837" s="51">
        <v>0.91</v>
      </c>
      <c r="F2837" s="52"/>
      <c r="G2837" s="52"/>
      <c r="H2837" s="52"/>
      <c r="I2837" s="52"/>
      <c r="J2837" s="52"/>
      <c r="K2837" s="53">
        <f t="shared" si="380"/>
        <v>65.56</v>
      </c>
      <c r="L2837" s="53">
        <f t="shared" si="381"/>
        <v>65.56</v>
      </c>
      <c r="M2837" s="53">
        <f>IF(E2837&gt;0,ROUND(E2837*UCO!$A$29,2),0)</f>
        <v>17.16</v>
      </c>
      <c r="N2837" s="53">
        <f>IF(I2837&gt;0,ROUND(I2837*Filme!$B$3,2),0)</f>
        <v>0</v>
      </c>
      <c r="O2837" s="53">
        <f t="shared" si="382"/>
        <v>82.72</v>
      </c>
    </row>
    <row r="2838" spans="1:15">
      <c r="A2838" s="48">
        <v>40103129</v>
      </c>
      <c r="B2838" s="48" t="s">
        <v>2847</v>
      </c>
      <c r="C2838" s="49">
        <v>1</v>
      </c>
      <c r="D2838" s="49" t="s">
        <v>245</v>
      </c>
      <c r="E2838" s="51">
        <v>20.16</v>
      </c>
      <c r="F2838" s="52"/>
      <c r="G2838" s="52"/>
      <c r="H2838" s="52"/>
      <c r="I2838" s="52"/>
      <c r="J2838" s="52"/>
      <c r="K2838" s="53">
        <f t="shared" si="380"/>
        <v>275.27999999999997</v>
      </c>
      <c r="L2838" s="53">
        <f t="shared" si="381"/>
        <v>275.27999999999997</v>
      </c>
      <c r="M2838" s="53">
        <f>IF(E2838&gt;0,ROUND(E2838*UCO!$A$29,2),0)</f>
        <v>380.22</v>
      </c>
      <c r="N2838" s="53">
        <f>IF(I2838&gt;0,ROUND(I2838*Filme!$B$3,2),0)</f>
        <v>0</v>
      </c>
      <c r="O2838" s="53">
        <f t="shared" si="382"/>
        <v>655.5</v>
      </c>
    </row>
    <row r="2839" spans="1:15">
      <c r="A2839" s="48">
        <v>40103137</v>
      </c>
      <c r="B2839" s="48" t="s">
        <v>2848</v>
      </c>
      <c r="C2839" s="49">
        <v>1</v>
      </c>
      <c r="D2839" s="49" t="s">
        <v>65</v>
      </c>
      <c r="E2839" s="51">
        <v>2.77</v>
      </c>
      <c r="F2839" s="52"/>
      <c r="G2839" s="52"/>
      <c r="H2839" s="52"/>
      <c r="I2839" s="52"/>
      <c r="J2839" s="52"/>
      <c r="K2839" s="53">
        <f t="shared" si="380"/>
        <v>65.56</v>
      </c>
      <c r="L2839" s="53">
        <f t="shared" si="381"/>
        <v>65.56</v>
      </c>
      <c r="M2839" s="53">
        <f>IF(E2839&gt;0,ROUND(E2839*UCO!$A$29,2),0)</f>
        <v>52.24</v>
      </c>
      <c r="N2839" s="53">
        <f>IF(I2839&gt;0,ROUND(I2839*Filme!$B$3,2),0)</f>
        <v>0</v>
      </c>
      <c r="O2839" s="53">
        <f t="shared" si="382"/>
        <v>117.8</v>
      </c>
    </row>
    <row r="2840" spans="1:15">
      <c r="A2840" s="48">
        <v>40103145</v>
      </c>
      <c r="B2840" s="48" t="s">
        <v>2849</v>
      </c>
      <c r="C2840" s="49">
        <v>1</v>
      </c>
      <c r="D2840" s="49" t="s">
        <v>137</v>
      </c>
      <c r="E2840" s="51">
        <v>9.15</v>
      </c>
      <c r="F2840" s="52"/>
      <c r="G2840" s="52"/>
      <c r="H2840" s="52"/>
      <c r="I2840" s="52"/>
      <c r="J2840" s="52"/>
      <c r="K2840" s="53">
        <f t="shared" si="380"/>
        <v>104.87</v>
      </c>
      <c r="L2840" s="53">
        <f t="shared" si="381"/>
        <v>104.87</v>
      </c>
      <c r="M2840" s="53">
        <f>IF(E2840&gt;0,ROUND(E2840*UCO!$A$29,2),0)</f>
        <v>172.57</v>
      </c>
      <c r="N2840" s="53">
        <f>IF(I2840&gt;0,ROUND(I2840*Filme!$B$3,2),0)</f>
        <v>0</v>
      </c>
      <c r="O2840" s="53">
        <f t="shared" si="382"/>
        <v>277.44</v>
      </c>
    </row>
    <row r="2841" spans="1:15">
      <c r="A2841" s="48">
        <v>40103153</v>
      </c>
      <c r="B2841" s="48" t="s">
        <v>2850</v>
      </c>
      <c r="C2841" s="49">
        <v>1</v>
      </c>
      <c r="D2841" s="49" t="s">
        <v>51</v>
      </c>
      <c r="E2841" s="51">
        <v>4.875</v>
      </c>
      <c r="F2841" s="52"/>
      <c r="G2841" s="52"/>
      <c r="H2841" s="52"/>
      <c r="I2841" s="52"/>
      <c r="J2841" s="52"/>
      <c r="K2841" s="53">
        <f t="shared" si="380"/>
        <v>88.48</v>
      </c>
      <c r="L2841" s="53">
        <f t="shared" si="381"/>
        <v>88.48</v>
      </c>
      <c r="M2841" s="53">
        <f>IF(E2841&gt;0,ROUND(E2841*UCO!$A$29,2),0)</f>
        <v>91.94</v>
      </c>
      <c r="N2841" s="53">
        <f>IF(I2841&gt;0,ROUND(I2841*Filme!$B$3,2),0)</f>
        <v>0</v>
      </c>
      <c r="O2841" s="53">
        <f t="shared" si="382"/>
        <v>180.42</v>
      </c>
    </row>
    <row r="2842" spans="1:15">
      <c r="A2842" s="48">
        <v>40103161</v>
      </c>
      <c r="B2842" s="48" t="s">
        <v>2851</v>
      </c>
      <c r="C2842" s="49">
        <v>1</v>
      </c>
      <c r="D2842" s="49" t="s">
        <v>99</v>
      </c>
      <c r="E2842" s="51">
        <v>0.158</v>
      </c>
      <c r="F2842" s="52"/>
      <c r="G2842" s="52"/>
      <c r="H2842" s="52"/>
      <c r="I2842" s="52"/>
      <c r="J2842" s="52"/>
      <c r="K2842" s="53">
        <f t="shared" si="380"/>
        <v>49.16</v>
      </c>
      <c r="L2842" s="53">
        <f t="shared" si="381"/>
        <v>49.16</v>
      </c>
      <c r="M2842" s="53">
        <f>IF(E2842&gt;0,ROUND(E2842*UCO!$A$29,2),0)</f>
        <v>2.98</v>
      </c>
      <c r="N2842" s="53">
        <f>IF(I2842&gt;0,ROUND(I2842*Filme!$B$3,2),0)</f>
        <v>0</v>
      </c>
      <c r="O2842" s="53">
        <f t="shared" si="382"/>
        <v>52.14</v>
      </c>
    </row>
    <row r="2843" spans="1:15">
      <c r="A2843" s="48">
        <v>40103170</v>
      </c>
      <c r="B2843" s="48" t="s">
        <v>2852</v>
      </c>
      <c r="C2843" s="49">
        <v>1</v>
      </c>
      <c r="D2843" s="49" t="s">
        <v>65</v>
      </c>
      <c r="E2843" s="51">
        <v>4</v>
      </c>
      <c r="F2843" s="52"/>
      <c r="G2843" s="52"/>
      <c r="H2843" s="52"/>
      <c r="I2843" s="52"/>
      <c r="J2843" s="52"/>
      <c r="K2843" s="53">
        <f t="shared" si="380"/>
        <v>65.56</v>
      </c>
      <c r="L2843" s="53">
        <f t="shared" si="381"/>
        <v>65.56</v>
      </c>
      <c r="M2843" s="53">
        <f>IF(E2843&gt;0,ROUND(E2843*UCO!$A$29,2),0)</f>
        <v>75.44</v>
      </c>
      <c r="N2843" s="53">
        <f>IF(I2843&gt;0,ROUND(I2843*Filme!$B$3,2),0)</f>
        <v>0</v>
      </c>
      <c r="O2843" s="53">
        <f t="shared" si="382"/>
        <v>141</v>
      </c>
    </row>
    <row r="2844" spans="1:15">
      <c r="A2844" s="48">
        <v>40103188</v>
      </c>
      <c r="B2844" s="48" t="s">
        <v>2853</v>
      </c>
      <c r="C2844" s="49">
        <v>1</v>
      </c>
      <c r="D2844" s="49" t="s">
        <v>102</v>
      </c>
      <c r="E2844" s="51">
        <v>1.0429999999999999</v>
      </c>
      <c r="F2844" s="52"/>
      <c r="G2844" s="52"/>
      <c r="H2844" s="52"/>
      <c r="I2844" s="52"/>
      <c r="J2844" s="52"/>
      <c r="K2844" s="53">
        <f t="shared" si="380"/>
        <v>183.5</v>
      </c>
      <c r="L2844" s="53">
        <f t="shared" si="381"/>
        <v>183.5</v>
      </c>
      <c r="M2844" s="53">
        <f>IF(E2844&gt;0,ROUND(E2844*UCO!$A$29,2),0)</f>
        <v>19.670000000000002</v>
      </c>
      <c r="N2844" s="53">
        <f>IF(I2844&gt;0,ROUND(I2844*Filme!$B$3,2),0)</f>
        <v>0</v>
      </c>
      <c r="O2844" s="53">
        <f t="shared" si="382"/>
        <v>203.17</v>
      </c>
    </row>
    <row r="2845" spans="1:15">
      <c r="A2845" s="48">
        <v>40103196</v>
      </c>
      <c r="B2845" s="48" t="s">
        <v>2854</v>
      </c>
      <c r="C2845" s="49">
        <v>1</v>
      </c>
      <c r="D2845" s="49" t="s">
        <v>51</v>
      </c>
      <c r="E2845" s="51">
        <v>10</v>
      </c>
      <c r="F2845" s="52"/>
      <c r="G2845" s="52"/>
      <c r="H2845" s="52"/>
      <c r="I2845" s="52"/>
      <c r="J2845" s="52"/>
      <c r="K2845" s="53">
        <f t="shared" si="380"/>
        <v>88.48</v>
      </c>
      <c r="L2845" s="53">
        <f t="shared" si="381"/>
        <v>88.48</v>
      </c>
      <c r="M2845" s="53">
        <f>IF(E2845&gt;0,ROUND(E2845*UCO!$A$29,2),0)</f>
        <v>188.6</v>
      </c>
      <c r="N2845" s="53">
        <f>IF(I2845&gt;0,ROUND(I2845*Filme!$B$3,2),0)</f>
        <v>0</v>
      </c>
      <c r="O2845" s="53">
        <f t="shared" si="382"/>
        <v>277.08</v>
      </c>
    </row>
    <row r="2846" spans="1:15">
      <c r="A2846" s="48">
        <v>40103200</v>
      </c>
      <c r="B2846" s="48" t="s">
        <v>2855</v>
      </c>
      <c r="C2846" s="49">
        <v>1</v>
      </c>
      <c r="D2846" s="49" t="s">
        <v>102</v>
      </c>
      <c r="E2846" s="51">
        <v>9.3919999999999995</v>
      </c>
      <c r="F2846" s="52"/>
      <c r="G2846" s="52"/>
      <c r="H2846" s="52"/>
      <c r="I2846" s="52"/>
      <c r="J2846" s="52"/>
      <c r="K2846" s="53">
        <f t="shared" si="380"/>
        <v>183.5</v>
      </c>
      <c r="L2846" s="53">
        <f t="shared" si="381"/>
        <v>183.5</v>
      </c>
      <c r="M2846" s="53">
        <f>IF(E2846&gt;0,ROUND(E2846*UCO!$A$29,2),0)</f>
        <v>177.13</v>
      </c>
      <c r="N2846" s="53">
        <f>IF(I2846&gt;0,ROUND(I2846*Filme!$B$3,2),0)</f>
        <v>0</v>
      </c>
      <c r="O2846" s="53">
        <f t="shared" si="382"/>
        <v>360.63</v>
      </c>
    </row>
    <row r="2847" spans="1:15">
      <c r="A2847" s="48">
        <v>40103234</v>
      </c>
      <c r="B2847" s="48" t="s">
        <v>2856</v>
      </c>
      <c r="C2847" s="49">
        <v>1</v>
      </c>
      <c r="D2847" s="49" t="s">
        <v>51</v>
      </c>
      <c r="E2847" s="51">
        <v>4</v>
      </c>
      <c r="F2847" s="52"/>
      <c r="G2847" s="52"/>
      <c r="H2847" s="52"/>
      <c r="I2847" s="52"/>
      <c r="J2847" s="52"/>
      <c r="K2847" s="53">
        <f t="shared" si="380"/>
        <v>88.48</v>
      </c>
      <c r="L2847" s="53">
        <f t="shared" si="381"/>
        <v>88.48</v>
      </c>
      <c r="M2847" s="53">
        <f>IF(E2847&gt;0,ROUND(E2847*UCO!$A$29,2),0)</f>
        <v>75.44</v>
      </c>
      <c r="N2847" s="53">
        <f>IF(I2847&gt;0,ROUND(I2847*Filme!$B$3,2),0)</f>
        <v>0</v>
      </c>
      <c r="O2847" s="53">
        <f t="shared" si="382"/>
        <v>163.92</v>
      </c>
    </row>
    <row r="2848" spans="1:15">
      <c r="A2848" s="48">
        <v>40103242</v>
      </c>
      <c r="B2848" s="48" t="s">
        <v>2857</v>
      </c>
      <c r="C2848" s="49">
        <v>1</v>
      </c>
      <c r="D2848" s="49" t="s">
        <v>51</v>
      </c>
      <c r="E2848" s="51">
        <v>5.66</v>
      </c>
      <c r="F2848" s="52"/>
      <c r="G2848" s="52"/>
      <c r="H2848" s="52"/>
      <c r="I2848" s="52"/>
      <c r="J2848" s="52"/>
      <c r="K2848" s="53">
        <f t="shared" si="380"/>
        <v>88.48</v>
      </c>
      <c r="L2848" s="53">
        <f t="shared" si="381"/>
        <v>88.48</v>
      </c>
      <c r="M2848" s="53">
        <f>IF(E2848&gt;0,ROUND(E2848*UCO!$A$29,2),0)</f>
        <v>106.75</v>
      </c>
      <c r="N2848" s="53">
        <f>IF(I2848&gt;0,ROUND(I2848*Filme!$B$3,2),0)</f>
        <v>0</v>
      </c>
      <c r="O2848" s="53">
        <f t="shared" si="382"/>
        <v>195.23</v>
      </c>
    </row>
    <row r="2849" spans="1:15">
      <c r="A2849" s="48">
        <v>40103250</v>
      </c>
      <c r="B2849" s="48" t="s">
        <v>2858</v>
      </c>
      <c r="C2849" s="49">
        <v>1</v>
      </c>
      <c r="D2849" s="49" t="s">
        <v>51</v>
      </c>
      <c r="E2849" s="51">
        <v>5.66</v>
      </c>
      <c r="F2849" s="52"/>
      <c r="G2849" s="52"/>
      <c r="H2849" s="52"/>
      <c r="I2849" s="52"/>
      <c r="J2849" s="52"/>
      <c r="K2849" s="53">
        <f t="shared" si="380"/>
        <v>88.48</v>
      </c>
      <c r="L2849" s="53">
        <f t="shared" si="381"/>
        <v>88.48</v>
      </c>
      <c r="M2849" s="53">
        <f>IF(E2849&gt;0,ROUND(E2849*UCO!$A$29,2),0)</f>
        <v>106.75</v>
      </c>
      <c r="N2849" s="53">
        <f>IF(I2849&gt;0,ROUND(I2849*Filme!$B$3,2),0)</f>
        <v>0</v>
      </c>
      <c r="O2849" s="53">
        <f t="shared" si="382"/>
        <v>195.23</v>
      </c>
    </row>
    <row r="2850" spans="1:15">
      <c r="A2850" s="48">
        <v>40103269</v>
      </c>
      <c r="B2850" s="48" t="s">
        <v>2859</v>
      </c>
      <c r="C2850" s="49">
        <v>1</v>
      </c>
      <c r="D2850" s="49" t="s">
        <v>137</v>
      </c>
      <c r="E2850" s="51">
        <v>7.5750000000000002</v>
      </c>
      <c r="F2850" s="52"/>
      <c r="G2850" s="52"/>
      <c r="H2850" s="52"/>
      <c r="I2850" s="52"/>
      <c r="J2850" s="52"/>
      <c r="K2850" s="53">
        <f t="shared" si="380"/>
        <v>104.87</v>
      </c>
      <c r="L2850" s="53">
        <f t="shared" si="381"/>
        <v>104.87</v>
      </c>
      <c r="M2850" s="53">
        <f>IF(E2850&gt;0,ROUND(E2850*UCO!$A$29,2),0)</f>
        <v>142.86000000000001</v>
      </c>
      <c r="N2850" s="53">
        <f>IF(I2850&gt;0,ROUND(I2850*Filme!$B$3,2),0)</f>
        <v>0</v>
      </c>
      <c r="O2850" s="53">
        <f t="shared" si="382"/>
        <v>247.73</v>
      </c>
    </row>
    <row r="2851" spans="1:15">
      <c r="A2851" s="48">
        <v>40103277</v>
      </c>
      <c r="B2851" s="48" t="s">
        <v>2860</v>
      </c>
      <c r="C2851" s="49">
        <v>1</v>
      </c>
      <c r="D2851" s="49" t="s">
        <v>53</v>
      </c>
      <c r="E2851" s="51">
        <v>2.6960000000000002</v>
      </c>
      <c r="F2851" s="52"/>
      <c r="G2851" s="52"/>
      <c r="H2851" s="52"/>
      <c r="I2851" s="52"/>
      <c r="J2851" s="52"/>
      <c r="K2851" s="53">
        <f t="shared" si="380"/>
        <v>144.19999999999999</v>
      </c>
      <c r="L2851" s="53">
        <f t="shared" si="381"/>
        <v>144.19999999999999</v>
      </c>
      <c r="M2851" s="53">
        <f>IF(E2851&gt;0,ROUND(E2851*UCO!$A$29,2),0)</f>
        <v>50.85</v>
      </c>
      <c r="N2851" s="53">
        <f>IF(I2851&gt;0,ROUND(I2851*Filme!$B$3,2),0)</f>
        <v>0</v>
      </c>
      <c r="O2851" s="53">
        <f t="shared" si="382"/>
        <v>195.05</v>
      </c>
    </row>
    <row r="2852" spans="1:15">
      <c r="A2852" s="48">
        <v>40103285</v>
      </c>
      <c r="B2852" s="48" t="s">
        <v>2861</v>
      </c>
      <c r="C2852" s="49">
        <v>1</v>
      </c>
      <c r="D2852" s="49" t="s">
        <v>65</v>
      </c>
      <c r="E2852" s="51">
        <v>2.4369999999999998</v>
      </c>
      <c r="F2852" s="52"/>
      <c r="G2852" s="52"/>
      <c r="H2852" s="52"/>
      <c r="I2852" s="52"/>
      <c r="J2852" s="52"/>
      <c r="K2852" s="53">
        <f t="shared" si="380"/>
        <v>65.56</v>
      </c>
      <c r="L2852" s="53">
        <f t="shared" si="381"/>
        <v>65.56</v>
      </c>
      <c r="M2852" s="53">
        <f>IF(E2852&gt;0,ROUND(E2852*UCO!$A$29,2),0)</f>
        <v>45.96</v>
      </c>
      <c r="N2852" s="53">
        <f>IF(I2852&gt;0,ROUND(I2852*Filme!$B$3,2),0)</f>
        <v>0</v>
      </c>
      <c r="O2852" s="53">
        <f t="shared" si="382"/>
        <v>111.52</v>
      </c>
    </row>
    <row r="2853" spans="1:15">
      <c r="A2853" s="48">
        <v>40103307</v>
      </c>
      <c r="B2853" s="48" t="s">
        <v>2862</v>
      </c>
      <c r="C2853" s="49">
        <v>1</v>
      </c>
      <c r="D2853" s="49" t="s">
        <v>245</v>
      </c>
      <c r="E2853" s="51">
        <v>5.7</v>
      </c>
      <c r="F2853" s="52"/>
      <c r="G2853" s="52"/>
      <c r="H2853" s="52"/>
      <c r="I2853" s="52"/>
      <c r="J2853" s="52"/>
      <c r="K2853" s="53">
        <f t="shared" si="380"/>
        <v>275.27999999999997</v>
      </c>
      <c r="L2853" s="53">
        <f t="shared" si="381"/>
        <v>275.27999999999997</v>
      </c>
      <c r="M2853" s="53">
        <f>IF(E2853&gt;0,ROUND(E2853*UCO!$A$29,2),0)</f>
        <v>107.5</v>
      </c>
      <c r="N2853" s="53">
        <f>IF(I2853&gt;0,ROUND(I2853*Filme!$B$3,2),0)</f>
        <v>0</v>
      </c>
      <c r="O2853" s="53">
        <f t="shared" si="382"/>
        <v>382.78</v>
      </c>
    </row>
    <row r="2854" spans="1:15">
      <c r="A2854" s="48">
        <v>40103315</v>
      </c>
      <c r="B2854" s="48" t="s">
        <v>2863</v>
      </c>
      <c r="C2854" s="49">
        <v>1</v>
      </c>
      <c r="D2854" s="49" t="s">
        <v>245</v>
      </c>
      <c r="E2854" s="51">
        <v>9.6</v>
      </c>
      <c r="F2854" s="52"/>
      <c r="G2854" s="52"/>
      <c r="H2854" s="52"/>
      <c r="I2854" s="52"/>
      <c r="J2854" s="52"/>
      <c r="K2854" s="53">
        <f t="shared" si="380"/>
        <v>275.27999999999997</v>
      </c>
      <c r="L2854" s="53">
        <f t="shared" si="381"/>
        <v>275.27999999999997</v>
      </c>
      <c r="M2854" s="53">
        <f>IF(E2854&gt;0,ROUND(E2854*UCO!$A$29,2),0)</f>
        <v>181.06</v>
      </c>
      <c r="N2854" s="53">
        <f>IF(I2854&gt;0,ROUND(I2854*Filme!$B$3,2),0)</f>
        <v>0</v>
      </c>
      <c r="O2854" s="53">
        <f t="shared" si="382"/>
        <v>456.34</v>
      </c>
    </row>
    <row r="2855" spans="1:15">
      <c r="A2855" s="48">
        <v>40103323</v>
      </c>
      <c r="B2855" s="48" t="s">
        <v>2864</v>
      </c>
      <c r="C2855" s="49">
        <v>1</v>
      </c>
      <c r="D2855" s="49" t="s">
        <v>245</v>
      </c>
      <c r="E2855" s="51">
        <v>9.6</v>
      </c>
      <c r="F2855" s="52"/>
      <c r="G2855" s="52"/>
      <c r="H2855" s="52"/>
      <c r="I2855" s="52"/>
      <c r="J2855" s="52"/>
      <c r="K2855" s="53">
        <f t="shared" si="380"/>
        <v>275.27999999999997</v>
      </c>
      <c r="L2855" s="53">
        <f t="shared" si="381"/>
        <v>275.27999999999997</v>
      </c>
      <c r="M2855" s="53">
        <f>IF(E2855&gt;0,ROUND(E2855*UCO!$A$29,2),0)</f>
        <v>181.06</v>
      </c>
      <c r="N2855" s="53">
        <f>IF(I2855&gt;0,ROUND(I2855*Filme!$B$3,2),0)</f>
        <v>0</v>
      </c>
      <c r="O2855" s="53">
        <f t="shared" si="382"/>
        <v>456.34</v>
      </c>
    </row>
    <row r="2856" spans="1:15">
      <c r="A2856" s="48">
        <v>40103331</v>
      </c>
      <c r="B2856" s="48" t="s">
        <v>2865</v>
      </c>
      <c r="C2856" s="49">
        <v>1</v>
      </c>
      <c r="D2856" s="49" t="s">
        <v>368</v>
      </c>
      <c r="E2856" s="51">
        <v>19.2</v>
      </c>
      <c r="F2856" s="52"/>
      <c r="G2856" s="52"/>
      <c r="H2856" s="52"/>
      <c r="I2856" s="52"/>
      <c r="J2856" s="52"/>
      <c r="K2856" s="53">
        <f t="shared" si="380"/>
        <v>334.24</v>
      </c>
      <c r="L2856" s="53">
        <f t="shared" si="381"/>
        <v>334.24</v>
      </c>
      <c r="M2856" s="53">
        <f>IF(E2856&gt;0,ROUND(E2856*UCO!$A$29,2),0)</f>
        <v>362.11</v>
      </c>
      <c r="N2856" s="53">
        <f>IF(I2856&gt;0,ROUND(I2856*Filme!$B$3,2),0)</f>
        <v>0</v>
      </c>
      <c r="O2856" s="53">
        <f t="shared" si="382"/>
        <v>696.35</v>
      </c>
    </row>
    <row r="2857" spans="1:15">
      <c r="A2857" s="48">
        <v>40103366</v>
      </c>
      <c r="B2857" s="48" t="s">
        <v>2866</v>
      </c>
      <c r="C2857" s="49">
        <v>1</v>
      </c>
      <c r="D2857" s="49" t="s">
        <v>74</v>
      </c>
      <c r="E2857" s="51">
        <v>16.8</v>
      </c>
      <c r="F2857" s="52"/>
      <c r="G2857" s="52"/>
      <c r="H2857" s="52"/>
      <c r="I2857" s="52"/>
      <c r="J2857" s="52"/>
      <c r="K2857" s="53">
        <f t="shared" si="380"/>
        <v>360.46</v>
      </c>
      <c r="L2857" s="53">
        <f t="shared" si="381"/>
        <v>360.46</v>
      </c>
      <c r="M2857" s="53">
        <f>IF(E2857&gt;0,ROUND(E2857*UCO!$A$29,2),0)</f>
        <v>316.85000000000002</v>
      </c>
      <c r="N2857" s="53">
        <f>IF(I2857&gt;0,ROUND(I2857*Filme!$B$3,2),0)</f>
        <v>0</v>
      </c>
      <c r="O2857" s="53">
        <f t="shared" si="382"/>
        <v>677.31</v>
      </c>
    </row>
    <row r="2858" spans="1:15">
      <c r="A2858" s="48">
        <v>40103374</v>
      </c>
      <c r="B2858" s="48" t="s">
        <v>2867</v>
      </c>
      <c r="C2858" s="49">
        <v>1</v>
      </c>
      <c r="D2858" s="49" t="s">
        <v>65</v>
      </c>
      <c r="E2858" s="51">
        <v>3.9</v>
      </c>
      <c r="F2858" s="52"/>
      <c r="G2858" s="52"/>
      <c r="H2858" s="52"/>
      <c r="I2858" s="52"/>
      <c r="J2858" s="52"/>
      <c r="K2858" s="53">
        <f t="shared" si="380"/>
        <v>65.56</v>
      </c>
      <c r="L2858" s="53">
        <f t="shared" si="381"/>
        <v>65.56</v>
      </c>
      <c r="M2858" s="53">
        <f>IF(E2858&gt;0,ROUND(E2858*UCO!$A$29,2),0)</f>
        <v>73.55</v>
      </c>
      <c r="N2858" s="53">
        <f>IF(I2858&gt;0,ROUND(I2858*Filme!$B$3,2),0)</f>
        <v>0</v>
      </c>
      <c r="O2858" s="53">
        <f t="shared" si="382"/>
        <v>139.11000000000001</v>
      </c>
    </row>
    <row r="2859" spans="1:15">
      <c r="A2859" s="48">
        <v>40103382</v>
      </c>
      <c r="B2859" s="48" t="s">
        <v>2868</v>
      </c>
      <c r="C2859" s="49">
        <v>1</v>
      </c>
      <c r="D2859" s="49" t="s">
        <v>53</v>
      </c>
      <c r="E2859" s="51">
        <v>9.1349999999999998</v>
      </c>
      <c r="F2859" s="52"/>
      <c r="G2859" s="52"/>
      <c r="H2859" s="52"/>
      <c r="I2859" s="52"/>
      <c r="J2859" s="52"/>
      <c r="K2859" s="53">
        <f t="shared" ref="K2859:K2896" si="383">VLOOKUP(D2859,Porte2026Geral,24,FALSE)</f>
        <v>144.19999999999999</v>
      </c>
      <c r="L2859" s="53">
        <f t="shared" ref="L2859:L2893" si="384">ROUND(C2859*K2859,2)</f>
        <v>144.19999999999999</v>
      </c>
      <c r="M2859" s="53">
        <f>IF(E2859&gt;0,ROUND(E2859*UCO!$A$29,2),0)</f>
        <v>172.29</v>
      </c>
      <c r="N2859" s="53">
        <f>IF(I2859&gt;0,ROUND(I2859*Filme!$B$3,2),0)</f>
        <v>0</v>
      </c>
      <c r="O2859" s="53">
        <f t="shared" si="382"/>
        <v>316.49</v>
      </c>
    </row>
    <row r="2860" spans="1:15">
      <c r="A2860" s="48">
        <v>40103390</v>
      </c>
      <c r="B2860" s="48" t="s">
        <v>2869</v>
      </c>
      <c r="C2860" s="49">
        <v>1</v>
      </c>
      <c r="D2860" s="49" t="s">
        <v>74</v>
      </c>
      <c r="E2860" s="51">
        <v>24</v>
      </c>
      <c r="F2860" s="52"/>
      <c r="G2860" s="52"/>
      <c r="H2860" s="52"/>
      <c r="I2860" s="52"/>
      <c r="J2860" s="52"/>
      <c r="K2860" s="53">
        <f t="shared" si="383"/>
        <v>360.46</v>
      </c>
      <c r="L2860" s="53">
        <f t="shared" si="384"/>
        <v>360.46</v>
      </c>
      <c r="M2860" s="53">
        <f>IF(E2860&gt;0,ROUND(E2860*UCO!$A$29,2),0)</f>
        <v>452.64</v>
      </c>
      <c r="N2860" s="53">
        <f>IF(I2860&gt;0,ROUND(I2860*Filme!$B$3,2),0)</f>
        <v>0</v>
      </c>
      <c r="O2860" s="53">
        <f t="shared" si="382"/>
        <v>813.1</v>
      </c>
    </row>
    <row r="2861" spans="1:15">
      <c r="A2861" s="48">
        <v>40103404</v>
      </c>
      <c r="B2861" s="48" t="s">
        <v>2870</v>
      </c>
      <c r="C2861" s="49">
        <v>1</v>
      </c>
      <c r="D2861" s="49" t="s">
        <v>65</v>
      </c>
      <c r="E2861" s="51">
        <v>3.0870000000000002</v>
      </c>
      <c r="F2861" s="52"/>
      <c r="G2861" s="52"/>
      <c r="H2861" s="52"/>
      <c r="I2861" s="52"/>
      <c r="J2861" s="52"/>
      <c r="K2861" s="53">
        <f t="shared" si="383"/>
        <v>65.56</v>
      </c>
      <c r="L2861" s="53">
        <f t="shared" si="384"/>
        <v>65.56</v>
      </c>
      <c r="M2861" s="53">
        <f>IF(E2861&gt;0,ROUND(E2861*UCO!$A$29,2),0)</f>
        <v>58.22</v>
      </c>
      <c r="N2861" s="53">
        <f>IF(I2861&gt;0,ROUND(I2861*Filme!$B$3,2),0)</f>
        <v>0</v>
      </c>
      <c r="O2861" s="53">
        <f t="shared" si="382"/>
        <v>123.78</v>
      </c>
    </row>
    <row r="2862" spans="1:15">
      <c r="A2862" s="48">
        <v>40103412</v>
      </c>
      <c r="B2862" s="48" t="s">
        <v>2871</v>
      </c>
      <c r="C2862" s="49">
        <v>1</v>
      </c>
      <c r="D2862" s="49" t="s">
        <v>134</v>
      </c>
      <c r="E2862" s="51">
        <v>6.5000000000000002E-2</v>
      </c>
      <c r="F2862" s="52"/>
      <c r="G2862" s="52"/>
      <c r="H2862" s="52"/>
      <c r="I2862" s="52"/>
      <c r="J2862" s="52"/>
      <c r="K2862" s="53">
        <f t="shared" si="383"/>
        <v>32.78</v>
      </c>
      <c r="L2862" s="53">
        <f t="shared" si="384"/>
        <v>32.78</v>
      </c>
      <c r="M2862" s="53">
        <f>IF(E2862&gt;0,ROUND(E2862*UCO!$A$29,2),0)</f>
        <v>1.23</v>
      </c>
      <c r="N2862" s="53">
        <f>IF(I2862&gt;0,ROUND(I2862*Filme!$B$3,2),0)</f>
        <v>0</v>
      </c>
      <c r="O2862" s="53">
        <f t="shared" si="382"/>
        <v>34.01</v>
      </c>
    </row>
    <row r="2863" spans="1:15">
      <c r="A2863" s="48">
        <v>40103420</v>
      </c>
      <c r="B2863" s="48" t="s">
        <v>2872</v>
      </c>
      <c r="C2863" s="49">
        <v>1</v>
      </c>
      <c r="D2863" s="49" t="s">
        <v>65</v>
      </c>
      <c r="E2863" s="51">
        <v>1.56</v>
      </c>
      <c r="F2863" s="52"/>
      <c r="G2863" s="52"/>
      <c r="H2863" s="52"/>
      <c r="I2863" s="52"/>
      <c r="J2863" s="52"/>
      <c r="K2863" s="53">
        <f t="shared" si="383"/>
        <v>65.56</v>
      </c>
      <c r="L2863" s="53">
        <f t="shared" si="384"/>
        <v>65.56</v>
      </c>
      <c r="M2863" s="53">
        <f>IF(E2863&gt;0,ROUND(E2863*UCO!$A$29,2),0)</f>
        <v>29.42</v>
      </c>
      <c r="N2863" s="53">
        <f>IF(I2863&gt;0,ROUND(I2863*Filme!$B$3,2),0)</f>
        <v>0</v>
      </c>
      <c r="O2863" s="53">
        <f t="shared" si="382"/>
        <v>94.98</v>
      </c>
    </row>
    <row r="2864" spans="1:15">
      <c r="A2864" s="48">
        <v>40103439</v>
      </c>
      <c r="B2864" s="48" t="s">
        <v>2873</v>
      </c>
      <c r="C2864" s="49">
        <v>1</v>
      </c>
      <c r="D2864" s="49" t="s">
        <v>51</v>
      </c>
      <c r="E2864" s="51">
        <v>0.78</v>
      </c>
      <c r="F2864" s="52"/>
      <c r="G2864" s="52"/>
      <c r="H2864" s="52"/>
      <c r="I2864" s="52"/>
      <c r="J2864" s="52"/>
      <c r="K2864" s="53">
        <f t="shared" si="383"/>
        <v>88.48</v>
      </c>
      <c r="L2864" s="53">
        <f t="shared" si="384"/>
        <v>88.48</v>
      </c>
      <c r="M2864" s="53">
        <f>IF(E2864&gt;0,ROUND(E2864*UCO!$A$29,2),0)</f>
        <v>14.71</v>
      </c>
      <c r="N2864" s="53">
        <f>IF(I2864&gt;0,ROUND(I2864*Filme!$B$3,2),0)</f>
        <v>0</v>
      </c>
      <c r="O2864" s="53">
        <f t="shared" si="382"/>
        <v>103.19</v>
      </c>
    </row>
    <row r="2865" spans="1:15">
      <c r="A2865" s="48">
        <v>40103447</v>
      </c>
      <c r="B2865" s="48" t="s">
        <v>2874</v>
      </c>
      <c r="C2865" s="49">
        <v>1</v>
      </c>
      <c r="D2865" s="49" t="s">
        <v>134</v>
      </c>
      <c r="E2865" s="51">
        <v>9.0999999999999998E-2</v>
      </c>
      <c r="F2865" s="52"/>
      <c r="G2865" s="52"/>
      <c r="H2865" s="52"/>
      <c r="I2865" s="52"/>
      <c r="J2865" s="52"/>
      <c r="K2865" s="53">
        <f t="shared" si="383"/>
        <v>32.78</v>
      </c>
      <c r="L2865" s="53">
        <f t="shared" si="384"/>
        <v>32.78</v>
      </c>
      <c r="M2865" s="53">
        <f>IF(E2865&gt;0,ROUND(E2865*UCO!$A$29,2),0)</f>
        <v>1.72</v>
      </c>
      <c r="N2865" s="53">
        <f>IF(I2865&gt;0,ROUND(I2865*Filme!$B$3,2),0)</f>
        <v>0</v>
      </c>
      <c r="O2865" s="53">
        <f t="shared" si="382"/>
        <v>34.5</v>
      </c>
    </row>
    <row r="2866" spans="1:15">
      <c r="A2866" s="48">
        <v>40103455</v>
      </c>
      <c r="B2866" s="48" t="s">
        <v>2875</v>
      </c>
      <c r="C2866" s="49">
        <v>1</v>
      </c>
      <c r="D2866" s="49" t="s">
        <v>51</v>
      </c>
      <c r="E2866" s="51">
        <v>1.462</v>
      </c>
      <c r="F2866" s="52"/>
      <c r="G2866" s="52"/>
      <c r="H2866" s="52"/>
      <c r="I2866" s="52"/>
      <c r="J2866" s="52"/>
      <c r="K2866" s="53">
        <f t="shared" si="383"/>
        <v>88.48</v>
      </c>
      <c r="L2866" s="53">
        <f t="shared" si="384"/>
        <v>88.48</v>
      </c>
      <c r="M2866" s="53">
        <f>IF(E2866&gt;0,ROUND(E2866*UCO!$A$29,2),0)</f>
        <v>27.57</v>
      </c>
      <c r="N2866" s="53">
        <f>IF(I2866&gt;0,ROUND(I2866*Filme!$B$3,2),0)</f>
        <v>0</v>
      </c>
      <c r="O2866" s="53">
        <f t="shared" si="382"/>
        <v>116.05</v>
      </c>
    </row>
    <row r="2867" spans="1:15">
      <c r="A2867" s="48">
        <v>40103463</v>
      </c>
      <c r="B2867" s="48" t="s">
        <v>2876</v>
      </c>
      <c r="C2867" s="49">
        <v>1</v>
      </c>
      <c r="D2867" s="49" t="s">
        <v>51</v>
      </c>
      <c r="E2867" s="51">
        <v>1.462</v>
      </c>
      <c r="F2867" s="52"/>
      <c r="G2867" s="52"/>
      <c r="H2867" s="52"/>
      <c r="I2867" s="52"/>
      <c r="J2867" s="52"/>
      <c r="K2867" s="53">
        <f t="shared" si="383"/>
        <v>88.48</v>
      </c>
      <c r="L2867" s="53">
        <f t="shared" si="384"/>
        <v>88.48</v>
      </c>
      <c r="M2867" s="53">
        <f>IF(E2867&gt;0,ROUND(E2867*UCO!$A$29,2),0)</f>
        <v>27.57</v>
      </c>
      <c r="N2867" s="53">
        <f>IF(I2867&gt;0,ROUND(I2867*Filme!$B$3,2),0)</f>
        <v>0</v>
      </c>
      <c r="O2867" s="53">
        <f t="shared" si="382"/>
        <v>116.05</v>
      </c>
    </row>
    <row r="2868" spans="1:15">
      <c r="A2868" s="48">
        <v>40103480</v>
      </c>
      <c r="B2868" s="48" t="s">
        <v>2877</v>
      </c>
      <c r="C2868" s="49">
        <v>1</v>
      </c>
      <c r="D2868" s="49" t="s">
        <v>65</v>
      </c>
      <c r="E2868" s="51">
        <v>0.97499999999999998</v>
      </c>
      <c r="F2868" s="52"/>
      <c r="G2868" s="52"/>
      <c r="H2868" s="52"/>
      <c r="I2868" s="52"/>
      <c r="J2868" s="52"/>
      <c r="K2868" s="53">
        <f t="shared" si="383"/>
        <v>65.56</v>
      </c>
      <c r="L2868" s="53">
        <f t="shared" si="384"/>
        <v>65.56</v>
      </c>
      <c r="M2868" s="53">
        <f>IF(E2868&gt;0,ROUND(E2868*UCO!$A$29,2),0)</f>
        <v>18.39</v>
      </c>
      <c r="N2868" s="53">
        <f>IF(I2868&gt;0,ROUND(I2868*Filme!$B$3,2),0)</f>
        <v>0</v>
      </c>
      <c r="O2868" s="53">
        <f t="shared" si="382"/>
        <v>83.95</v>
      </c>
    </row>
    <row r="2869" spans="1:15">
      <c r="A2869" s="48">
        <v>40103498</v>
      </c>
      <c r="B2869" s="48" t="s">
        <v>2878</v>
      </c>
      <c r="C2869" s="49">
        <v>1</v>
      </c>
      <c r="D2869" s="49" t="s">
        <v>70</v>
      </c>
      <c r="E2869" s="51">
        <v>6.5</v>
      </c>
      <c r="F2869" s="52"/>
      <c r="G2869" s="52"/>
      <c r="H2869" s="52"/>
      <c r="I2869" s="52"/>
      <c r="J2869" s="52"/>
      <c r="K2869" s="53">
        <f t="shared" si="383"/>
        <v>209.71</v>
      </c>
      <c r="L2869" s="53">
        <f t="shared" si="384"/>
        <v>209.71</v>
      </c>
      <c r="M2869" s="53">
        <f>IF(E2869&gt;0,ROUND(E2869*UCO!$A$29,2),0)</f>
        <v>122.59</v>
      </c>
      <c r="N2869" s="53">
        <f>IF(I2869&gt;0,ROUND(I2869*Filme!$B$3,2),0)</f>
        <v>0</v>
      </c>
      <c r="O2869" s="53">
        <f t="shared" si="382"/>
        <v>332.3</v>
      </c>
    </row>
    <row r="2870" spans="1:15">
      <c r="A2870" s="48">
        <v>40103501</v>
      </c>
      <c r="B2870" s="48" t="s">
        <v>2879</v>
      </c>
      <c r="C2870" s="49">
        <v>1</v>
      </c>
      <c r="D2870" s="49" t="s">
        <v>134</v>
      </c>
      <c r="E2870" s="51">
        <v>0.158</v>
      </c>
      <c r="F2870" s="52"/>
      <c r="G2870" s="52"/>
      <c r="H2870" s="52"/>
      <c r="I2870" s="52"/>
      <c r="J2870" s="52"/>
      <c r="K2870" s="53">
        <f t="shared" si="383"/>
        <v>32.78</v>
      </c>
      <c r="L2870" s="53">
        <f t="shared" si="384"/>
        <v>32.78</v>
      </c>
      <c r="M2870" s="53">
        <f>IF(E2870&gt;0,ROUND(E2870*UCO!$A$29,2),0)</f>
        <v>2.98</v>
      </c>
      <c r="N2870" s="53">
        <f>IF(I2870&gt;0,ROUND(I2870*Filme!$B$3,2),0)</f>
        <v>0</v>
      </c>
      <c r="O2870" s="53">
        <f t="shared" si="382"/>
        <v>35.76</v>
      </c>
    </row>
    <row r="2871" spans="1:15">
      <c r="A2871" s="48">
        <v>40103510</v>
      </c>
      <c r="B2871" s="48" t="s">
        <v>2880</v>
      </c>
      <c r="C2871" s="49">
        <v>1</v>
      </c>
      <c r="D2871" s="49" t="s">
        <v>53</v>
      </c>
      <c r="E2871" s="51">
        <v>14</v>
      </c>
      <c r="F2871" s="52"/>
      <c r="G2871" s="52"/>
      <c r="H2871" s="52"/>
      <c r="I2871" s="52"/>
      <c r="J2871" s="52"/>
      <c r="K2871" s="53">
        <f t="shared" si="383"/>
        <v>144.19999999999999</v>
      </c>
      <c r="L2871" s="53">
        <f t="shared" si="384"/>
        <v>144.19999999999999</v>
      </c>
      <c r="M2871" s="53">
        <f>IF(E2871&gt;0,ROUND(E2871*UCO!$A$29,2),0)</f>
        <v>264.04000000000002</v>
      </c>
      <c r="N2871" s="53">
        <f>IF(I2871&gt;0,ROUND(I2871*Filme!$B$3,2),0)</f>
        <v>0</v>
      </c>
      <c r="O2871" s="53">
        <f t="shared" si="382"/>
        <v>408.24</v>
      </c>
    </row>
    <row r="2872" spans="1:15">
      <c r="A2872" s="59">
        <v>40103528</v>
      </c>
      <c r="B2872" s="59" t="s">
        <v>2881</v>
      </c>
      <c r="C2872" s="60">
        <v>1</v>
      </c>
      <c r="D2872" s="60" t="s">
        <v>70</v>
      </c>
      <c r="E2872" s="62">
        <v>30</v>
      </c>
      <c r="F2872" s="52"/>
      <c r="G2872" s="52"/>
      <c r="H2872" s="52"/>
      <c r="I2872" s="52"/>
      <c r="J2872" s="52"/>
      <c r="K2872" s="53">
        <v>209.71</v>
      </c>
      <c r="L2872" s="53">
        <v>209.71</v>
      </c>
      <c r="M2872" s="53">
        <f>IF(E2872&gt;0,ROUND(E2872*UCO!$A$29,2),0)</f>
        <v>565.79999999999995</v>
      </c>
      <c r="N2872" s="53">
        <v>0</v>
      </c>
      <c r="O2872" s="53">
        <f t="shared" si="382"/>
        <v>775.51</v>
      </c>
    </row>
    <row r="2873" spans="1:15">
      <c r="A2873" s="59">
        <v>40103536</v>
      </c>
      <c r="B2873" s="59" t="s">
        <v>2882</v>
      </c>
      <c r="C2873" s="60">
        <v>1</v>
      </c>
      <c r="D2873" s="60" t="s">
        <v>93</v>
      </c>
      <c r="E2873" s="62">
        <v>32</v>
      </c>
      <c r="F2873" s="52"/>
      <c r="G2873" s="52"/>
      <c r="H2873" s="52"/>
      <c r="I2873" s="52"/>
      <c r="J2873" s="52"/>
      <c r="K2873" s="53">
        <v>250.68</v>
      </c>
      <c r="L2873" s="53">
        <v>250.68</v>
      </c>
      <c r="M2873" s="53">
        <v>603.52</v>
      </c>
      <c r="N2873" s="53">
        <v>0</v>
      </c>
      <c r="O2873" s="53">
        <v>854.2</v>
      </c>
    </row>
    <row r="2874" spans="1:15">
      <c r="A2874" s="59">
        <v>40103544</v>
      </c>
      <c r="B2874" s="59" t="s">
        <v>2883</v>
      </c>
      <c r="C2874" s="60">
        <v>1</v>
      </c>
      <c r="D2874" s="60" t="s">
        <v>93</v>
      </c>
      <c r="E2874" s="62">
        <v>34</v>
      </c>
      <c r="F2874" s="52"/>
      <c r="G2874" s="52"/>
      <c r="H2874" s="52"/>
      <c r="I2874" s="52"/>
      <c r="J2874" s="52"/>
      <c r="K2874" s="53">
        <v>250.68</v>
      </c>
      <c r="L2874" s="53">
        <v>250.68</v>
      </c>
      <c r="M2874" s="53">
        <v>641.24</v>
      </c>
      <c r="N2874" s="53">
        <v>0</v>
      </c>
      <c r="O2874" s="53">
        <v>891.92</v>
      </c>
    </row>
    <row r="2875" spans="1:15">
      <c r="A2875" s="48">
        <v>40103552</v>
      </c>
      <c r="B2875" s="48" t="s">
        <v>2884</v>
      </c>
      <c r="C2875" s="49">
        <v>1</v>
      </c>
      <c r="D2875" s="49" t="s">
        <v>51</v>
      </c>
      <c r="E2875" s="51">
        <v>4.875</v>
      </c>
      <c r="F2875" s="52"/>
      <c r="G2875" s="52"/>
      <c r="H2875" s="52"/>
      <c r="I2875" s="52"/>
      <c r="J2875" s="52"/>
      <c r="K2875" s="53">
        <f t="shared" si="383"/>
        <v>88.48</v>
      </c>
      <c r="L2875" s="53">
        <f t="shared" si="384"/>
        <v>88.48</v>
      </c>
      <c r="M2875" s="53">
        <f>IF(E2875&gt;0,ROUND(E2875*UCO!$A$29,2),0)</f>
        <v>91.94</v>
      </c>
      <c r="N2875" s="53">
        <f>IF(I2875&gt;0,ROUND(I2875*Filme!$B$3,2),0)</f>
        <v>0</v>
      </c>
      <c r="O2875" s="53">
        <f t="shared" si="382"/>
        <v>180.42</v>
      </c>
    </row>
    <row r="2876" spans="1:15">
      <c r="A2876" s="48">
        <v>40103560</v>
      </c>
      <c r="B2876" s="48" t="s">
        <v>2885</v>
      </c>
      <c r="C2876" s="49">
        <v>1</v>
      </c>
      <c r="D2876" s="49" t="s">
        <v>70</v>
      </c>
      <c r="E2876" s="51">
        <v>6.5</v>
      </c>
      <c r="F2876" s="52"/>
      <c r="G2876" s="52"/>
      <c r="H2876" s="52"/>
      <c r="I2876" s="52"/>
      <c r="J2876" s="52"/>
      <c r="K2876" s="53">
        <f t="shared" si="383"/>
        <v>209.71</v>
      </c>
      <c r="L2876" s="53">
        <f t="shared" si="384"/>
        <v>209.71</v>
      </c>
      <c r="M2876" s="53">
        <f>IF(E2876&gt;0,ROUND(E2876*UCO!$A$29,2),0)</f>
        <v>122.59</v>
      </c>
      <c r="N2876" s="53">
        <f>IF(I2876&gt;0,ROUND(I2876*Filme!$B$3,2),0)</f>
        <v>0</v>
      </c>
      <c r="O2876" s="53">
        <f t="shared" si="382"/>
        <v>332.3</v>
      </c>
    </row>
    <row r="2877" spans="1:15">
      <c r="A2877" s="48">
        <v>40103579</v>
      </c>
      <c r="B2877" s="48" t="s">
        <v>2886</v>
      </c>
      <c r="C2877" s="49">
        <v>1</v>
      </c>
      <c r="D2877" s="49" t="s">
        <v>102</v>
      </c>
      <c r="E2877" s="51">
        <v>7.95</v>
      </c>
      <c r="F2877" s="52"/>
      <c r="G2877" s="52"/>
      <c r="H2877" s="52"/>
      <c r="I2877" s="52"/>
      <c r="J2877" s="52"/>
      <c r="K2877" s="53">
        <f t="shared" si="383"/>
        <v>183.5</v>
      </c>
      <c r="L2877" s="53">
        <f t="shared" si="384"/>
        <v>183.5</v>
      </c>
      <c r="M2877" s="53">
        <f>IF(E2877&gt;0,ROUND(E2877*UCO!$A$29,2),0)</f>
        <v>149.94</v>
      </c>
      <c r="N2877" s="53">
        <f>IF(I2877&gt;0,ROUND(I2877*Filme!$B$3,2),0)</f>
        <v>0</v>
      </c>
      <c r="O2877" s="53">
        <f t="shared" si="382"/>
        <v>333.44</v>
      </c>
    </row>
    <row r="2878" spans="1:15">
      <c r="A2878" s="48">
        <v>40103587</v>
      </c>
      <c r="B2878" s="48" t="s">
        <v>2887</v>
      </c>
      <c r="C2878" s="49">
        <v>1</v>
      </c>
      <c r="D2878" s="49" t="s">
        <v>102</v>
      </c>
      <c r="E2878" s="51">
        <v>8.2509999999999994</v>
      </c>
      <c r="F2878" s="52"/>
      <c r="G2878" s="52"/>
      <c r="H2878" s="52"/>
      <c r="I2878" s="52"/>
      <c r="J2878" s="52"/>
      <c r="K2878" s="53">
        <f t="shared" si="383"/>
        <v>183.5</v>
      </c>
      <c r="L2878" s="53">
        <f t="shared" si="384"/>
        <v>183.5</v>
      </c>
      <c r="M2878" s="53">
        <f>IF(E2878&gt;0,ROUND(E2878*UCO!$A$29,2),0)</f>
        <v>155.61000000000001</v>
      </c>
      <c r="N2878" s="53">
        <f>IF(I2878&gt;0,ROUND(I2878*Filme!$B$3,2),0)</f>
        <v>0</v>
      </c>
      <c r="O2878" s="53">
        <f t="shared" si="382"/>
        <v>339.11</v>
      </c>
    </row>
    <row r="2879" spans="1:15">
      <c r="A2879" s="48">
        <v>40103595</v>
      </c>
      <c r="B2879" s="48" t="s">
        <v>2888</v>
      </c>
      <c r="C2879" s="49">
        <v>1</v>
      </c>
      <c r="D2879" s="49" t="s">
        <v>102</v>
      </c>
      <c r="E2879" s="51">
        <v>7.65</v>
      </c>
      <c r="F2879" s="52"/>
      <c r="G2879" s="52"/>
      <c r="H2879" s="52"/>
      <c r="I2879" s="52"/>
      <c r="J2879" s="52"/>
      <c r="K2879" s="53">
        <f t="shared" si="383"/>
        <v>183.5</v>
      </c>
      <c r="L2879" s="53">
        <f t="shared" si="384"/>
        <v>183.5</v>
      </c>
      <c r="M2879" s="53">
        <f>IF(E2879&gt;0,ROUND(E2879*UCO!$A$29,2),0)</f>
        <v>144.28</v>
      </c>
      <c r="N2879" s="53">
        <f>IF(I2879&gt;0,ROUND(I2879*Filme!$B$3,2),0)</f>
        <v>0</v>
      </c>
      <c r="O2879" s="53">
        <f t="shared" si="382"/>
        <v>327.78</v>
      </c>
    </row>
    <row r="2880" spans="1:15">
      <c r="A2880" s="48">
        <v>40103609</v>
      </c>
      <c r="B2880" s="48" t="s">
        <v>2889</v>
      </c>
      <c r="C2880" s="49">
        <v>1</v>
      </c>
      <c r="D2880" s="49" t="s">
        <v>70</v>
      </c>
      <c r="E2880" s="51">
        <v>9.19</v>
      </c>
      <c r="F2880" s="52"/>
      <c r="G2880" s="52"/>
      <c r="H2880" s="52"/>
      <c r="I2880" s="52"/>
      <c r="J2880" s="52"/>
      <c r="K2880" s="53">
        <f t="shared" si="383"/>
        <v>209.71</v>
      </c>
      <c r="L2880" s="53">
        <f t="shared" si="384"/>
        <v>209.71</v>
      </c>
      <c r="M2880" s="53">
        <f>IF(E2880&gt;0,ROUND(E2880*UCO!$A$29,2),0)</f>
        <v>173.32</v>
      </c>
      <c r="N2880" s="53">
        <f>IF(I2880&gt;0,ROUND(I2880*Filme!$B$3,2),0)</f>
        <v>0</v>
      </c>
      <c r="O2880" s="53">
        <f t="shared" si="382"/>
        <v>383.03</v>
      </c>
    </row>
    <row r="2881" spans="1:15">
      <c r="A2881" s="48">
        <v>40103617</v>
      </c>
      <c r="B2881" s="48" t="s">
        <v>2890</v>
      </c>
      <c r="C2881" s="49">
        <v>1</v>
      </c>
      <c r="D2881" s="49" t="s">
        <v>102</v>
      </c>
      <c r="E2881" s="51">
        <v>7.95</v>
      </c>
      <c r="F2881" s="52"/>
      <c r="G2881" s="52"/>
      <c r="H2881" s="52"/>
      <c r="I2881" s="52"/>
      <c r="J2881" s="52"/>
      <c r="K2881" s="53">
        <f t="shared" si="383"/>
        <v>183.5</v>
      </c>
      <c r="L2881" s="53">
        <f t="shared" si="384"/>
        <v>183.5</v>
      </c>
      <c r="M2881" s="53">
        <f>IF(E2881&gt;0,ROUND(E2881*UCO!$A$29,2),0)</f>
        <v>149.94</v>
      </c>
      <c r="N2881" s="53">
        <f>IF(I2881&gt;0,ROUND(I2881*Filme!$B$3,2),0)</f>
        <v>0</v>
      </c>
      <c r="O2881" s="53">
        <f t="shared" si="382"/>
        <v>333.44</v>
      </c>
    </row>
    <row r="2882" spans="1:15">
      <c r="A2882" s="48">
        <v>40103625</v>
      </c>
      <c r="B2882" s="48" t="s">
        <v>2891</v>
      </c>
      <c r="C2882" s="49">
        <v>1</v>
      </c>
      <c r="D2882" s="49" t="s">
        <v>102</v>
      </c>
      <c r="E2882" s="51">
        <v>7.95</v>
      </c>
      <c r="F2882" s="52"/>
      <c r="G2882" s="52"/>
      <c r="H2882" s="52"/>
      <c r="I2882" s="52"/>
      <c r="J2882" s="52"/>
      <c r="K2882" s="53">
        <f t="shared" si="383"/>
        <v>183.5</v>
      </c>
      <c r="L2882" s="53">
        <f t="shared" si="384"/>
        <v>183.5</v>
      </c>
      <c r="M2882" s="53">
        <f>IF(E2882&gt;0,ROUND(E2882*UCO!$A$29,2),0)</f>
        <v>149.94</v>
      </c>
      <c r="N2882" s="53">
        <f>IF(I2882&gt;0,ROUND(I2882*Filme!$B$3,2),0)</f>
        <v>0</v>
      </c>
      <c r="O2882" s="53">
        <f t="shared" si="382"/>
        <v>333.44</v>
      </c>
    </row>
    <row r="2883" spans="1:15">
      <c r="A2883" s="48">
        <v>40103633</v>
      </c>
      <c r="B2883" s="48" t="s">
        <v>2892</v>
      </c>
      <c r="C2883" s="49">
        <v>1</v>
      </c>
      <c r="D2883" s="49" t="s">
        <v>70</v>
      </c>
      <c r="E2883" s="51">
        <v>5.66</v>
      </c>
      <c r="F2883" s="52"/>
      <c r="G2883" s="52"/>
      <c r="H2883" s="52"/>
      <c r="I2883" s="52"/>
      <c r="J2883" s="52"/>
      <c r="K2883" s="53">
        <f t="shared" si="383"/>
        <v>209.71</v>
      </c>
      <c r="L2883" s="53">
        <f t="shared" si="384"/>
        <v>209.71</v>
      </c>
      <c r="M2883" s="53">
        <f>IF(E2883&gt;0,ROUND(E2883*UCO!$A$29,2),0)</f>
        <v>106.75</v>
      </c>
      <c r="N2883" s="53">
        <f>IF(I2883&gt;0,ROUND(I2883*Filme!$B$3,2),0)</f>
        <v>0</v>
      </c>
      <c r="O2883" s="53">
        <f t="shared" si="382"/>
        <v>316.45999999999998</v>
      </c>
    </row>
    <row r="2884" spans="1:15">
      <c r="A2884" s="48">
        <v>40103641</v>
      </c>
      <c r="B2884" s="48" t="s">
        <v>2893</v>
      </c>
      <c r="C2884" s="49">
        <v>1</v>
      </c>
      <c r="D2884" s="49" t="s">
        <v>134</v>
      </c>
      <c r="E2884" s="51">
        <v>0.14899999999999999</v>
      </c>
      <c r="F2884" s="52"/>
      <c r="G2884" s="52"/>
      <c r="H2884" s="52"/>
      <c r="I2884" s="52"/>
      <c r="J2884" s="52"/>
      <c r="K2884" s="53">
        <f t="shared" si="383"/>
        <v>32.78</v>
      </c>
      <c r="L2884" s="53">
        <f t="shared" si="384"/>
        <v>32.78</v>
      </c>
      <c r="M2884" s="53">
        <f>IF(E2884&gt;0,ROUND(E2884*UCO!$A$29,2),0)</f>
        <v>2.81</v>
      </c>
      <c r="N2884" s="53">
        <f>IF(I2884&gt;0,ROUND(I2884*Filme!$B$3,2),0)</f>
        <v>0</v>
      </c>
      <c r="O2884" s="53">
        <f t="shared" si="382"/>
        <v>35.590000000000003</v>
      </c>
    </row>
    <row r="2885" spans="1:15">
      <c r="A2885" s="48">
        <v>40103650</v>
      </c>
      <c r="B2885" s="48" t="s">
        <v>2894</v>
      </c>
      <c r="C2885" s="49">
        <v>1</v>
      </c>
      <c r="D2885" s="49" t="s">
        <v>51</v>
      </c>
      <c r="E2885" s="51">
        <v>3.7370000000000001</v>
      </c>
      <c r="F2885" s="52"/>
      <c r="G2885" s="52"/>
      <c r="H2885" s="52"/>
      <c r="I2885" s="52"/>
      <c r="J2885" s="52"/>
      <c r="K2885" s="53">
        <f t="shared" si="383"/>
        <v>88.48</v>
      </c>
      <c r="L2885" s="53">
        <f t="shared" si="384"/>
        <v>88.48</v>
      </c>
      <c r="M2885" s="53">
        <f>IF(E2885&gt;0,ROUND(E2885*UCO!$A$29,2),0)</f>
        <v>70.48</v>
      </c>
      <c r="N2885" s="53">
        <f>IF(I2885&gt;0,ROUND(I2885*Filme!$B$3,2),0)</f>
        <v>0</v>
      </c>
      <c r="O2885" s="53">
        <f t="shared" si="382"/>
        <v>158.96</v>
      </c>
    </row>
    <row r="2886" spans="1:15">
      <c r="A2886" s="48">
        <v>40103668</v>
      </c>
      <c r="B2886" s="48" t="s">
        <v>2895</v>
      </c>
      <c r="C2886" s="49">
        <v>1</v>
      </c>
      <c r="D2886" s="49" t="s">
        <v>137</v>
      </c>
      <c r="E2886" s="51">
        <v>2.2749999999999999</v>
      </c>
      <c r="F2886" s="52"/>
      <c r="G2886" s="52"/>
      <c r="H2886" s="52"/>
      <c r="I2886" s="52"/>
      <c r="J2886" s="52"/>
      <c r="K2886" s="53">
        <f t="shared" si="383"/>
        <v>104.87</v>
      </c>
      <c r="L2886" s="53">
        <f t="shared" si="384"/>
        <v>104.87</v>
      </c>
      <c r="M2886" s="53">
        <f>IF(E2886&gt;0,ROUND(E2886*UCO!$A$29,2),0)</f>
        <v>42.91</v>
      </c>
      <c r="N2886" s="53">
        <f>IF(I2886&gt;0,ROUND(I2886*Filme!$B$3,2),0)</f>
        <v>0</v>
      </c>
      <c r="O2886" s="53">
        <f t="shared" si="382"/>
        <v>147.78</v>
      </c>
    </row>
    <row r="2887" spans="1:15">
      <c r="A2887" s="48">
        <v>40103676</v>
      </c>
      <c r="B2887" s="48" t="s">
        <v>2896</v>
      </c>
      <c r="C2887" s="49">
        <v>1</v>
      </c>
      <c r="D2887" s="49" t="s">
        <v>137</v>
      </c>
      <c r="E2887" s="51">
        <v>2.2749999999999999</v>
      </c>
      <c r="F2887" s="52"/>
      <c r="G2887" s="52"/>
      <c r="H2887" s="52"/>
      <c r="I2887" s="52"/>
      <c r="J2887" s="52"/>
      <c r="K2887" s="53">
        <f t="shared" si="383"/>
        <v>104.87</v>
      </c>
      <c r="L2887" s="53">
        <f t="shared" si="384"/>
        <v>104.87</v>
      </c>
      <c r="M2887" s="53">
        <f>IF(E2887&gt;0,ROUND(E2887*UCO!$A$29,2),0)</f>
        <v>42.91</v>
      </c>
      <c r="N2887" s="53">
        <f>IF(I2887&gt;0,ROUND(I2887*Filme!$B$3,2),0)</f>
        <v>0</v>
      </c>
      <c r="O2887" s="53">
        <f t="shared" si="382"/>
        <v>147.78</v>
      </c>
    </row>
    <row r="2888" spans="1:15">
      <c r="A2888" s="48">
        <v>40103684</v>
      </c>
      <c r="B2888" s="48" t="s">
        <v>2897</v>
      </c>
      <c r="C2888" s="49">
        <v>1</v>
      </c>
      <c r="D2888" s="49" t="s">
        <v>65</v>
      </c>
      <c r="E2888" s="51">
        <v>3.1509999999999998</v>
      </c>
      <c r="F2888" s="52"/>
      <c r="G2888" s="52"/>
      <c r="H2888" s="52"/>
      <c r="I2888" s="52"/>
      <c r="J2888" s="52"/>
      <c r="K2888" s="53">
        <f t="shared" si="383"/>
        <v>65.56</v>
      </c>
      <c r="L2888" s="53">
        <f t="shared" si="384"/>
        <v>65.56</v>
      </c>
      <c r="M2888" s="53">
        <f>IF(E2888&gt;0,ROUND(E2888*UCO!$A$29,2),0)</f>
        <v>59.43</v>
      </c>
      <c r="N2888" s="53">
        <f>IF(I2888&gt;0,ROUND(I2888*Filme!$B$3,2),0)</f>
        <v>0</v>
      </c>
      <c r="O2888" s="53">
        <f t="shared" si="382"/>
        <v>124.99</v>
      </c>
    </row>
    <row r="2889" spans="1:15">
      <c r="A2889" s="48">
        <v>40103714</v>
      </c>
      <c r="B2889" s="48" t="s">
        <v>2898</v>
      </c>
      <c r="C2889" s="49">
        <v>1</v>
      </c>
      <c r="D2889" s="49" t="s">
        <v>65</v>
      </c>
      <c r="E2889" s="51">
        <v>4.6500000000000004</v>
      </c>
      <c r="F2889" s="52"/>
      <c r="G2889" s="52"/>
      <c r="H2889" s="52"/>
      <c r="I2889" s="52"/>
      <c r="J2889" s="52"/>
      <c r="K2889" s="53">
        <f t="shared" si="383"/>
        <v>65.56</v>
      </c>
      <c r="L2889" s="53">
        <f t="shared" si="384"/>
        <v>65.56</v>
      </c>
      <c r="M2889" s="53">
        <f>IF(E2889&gt;0,ROUND(E2889*UCO!$A$29,2),0)</f>
        <v>87.7</v>
      </c>
      <c r="N2889" s="53">
        <f>IF(I2889&gt;0,ROUND(I2889*Filme!$B$3,2),0)</f>
        <v>0</v>
      </c>
      <c r="O2889" s="53">
        <f t="shared" si="382"/>
        <v>153.26</v>
      </c>
    </row>
    <row r="2890" spans="1:15">
      <c r="A2890" s="48">
        <v>40103722</v>
      </c>
      <c r="B2890" s="48" t="s">
        <v>2899</v>
      </c>
      <c r="C2890" s="49">
        <v>1</v>
      </c>
      <c r="D2890" s="49" t="s">
        <v>53</v>
      </c>
      <c r="E2890" s="51">
        <v>2.9249999999999998</v>
      </c>
      <c r="F2890" s="52"/>
      <c r="G2890" s="52"/>
      <c r="H2890" s="52"/>
      <c r="I2890" s="52"/>
      <c r="J2890" s="52"/>
      <c r="K2890" s="53">
        <f t="shared" si="383"/>
        <v>144.19999999999999</v>
      </c>
      <c r="L2890" s="53">
        <f t="shared" si="384"/>
        <v>144.19999999999999</v>
      </c>
      <c r="M2890" s="53">
        <f>IF(E2890&gt;0,ROUND(E2890*UCO!$A$29,2),0)</f>
        <v>55.17</v>
      </c>
      <c r="N2890" s="53">
        <f>IF(I2890&gt;0,ROUND(I2890*Filme!$B$3,2),0)</f>
        <v>0</v>
      </c>
      <c r="O2890" s="53">
        <f t="shared" si="382"/>
        <v>199.37</v>
      </c>
    </row>
    <row r="2891" spans="1:15">
      <c r="A2891" s="48">
        <v>40103730</v>
      </c>
      <c r="B2891" s="48" t="s">
        <v>2900</v>
      </c>
      <c r="C2891" s="49">
        <v>1</v>
      </c>
      <c r="D2891" s="49" t="s">
        <v>53</v>
      </c>
      <c r="E2891" s="51">
        <v>24</v>
      </c>
      <c r="F2891" s="52"/>
      <c r="G2891" s="52"/>
      <c r="H2891" s="52"/>
      <c r="I2891" s="52"/>
      <c r="J2891" s="52"/>
      <c r="K2891" s="53">
        <f t="shared" si="383"/>
        <v>144.19999999999999</v>
      </c>
      <c r="L2891" s="53">
        <f t="shared" si="384"/>
        <v>144.19999999999999</v>
      </c>
      <c r="M2891" s="53">
        <f>IF(E2891&gt;0,ROUND(E2891*UCO!$A$29,2),0)</f>
        <v>452.64</v>
      </c>
      <c r="N2891" s="53">
        <f>IF(I2891&gt;0,ROUND(I2891*Filme!$B$3,2),0)</f>
        <v>0</v>
      </c>
      <c r="O2891" s="53">
        <f t="shared" si="382"/>
        <v>596.84</v>
      </c>
    </row>
    <row r="2892" spans="1:15">
      <c r="A2892" s="48">
        <v>40103749</v>
      </c>
      <c r="B2892" s="48" t="s">
        <v>2901</v>
      </c>
      <c r="C2892" s="49">
        <v>1</v>
      </c>
      <c r="D2892" s="49" t="s">
        <v>53</v>
      </c>
      <c r="E2892" s="51">
        <v>4.875</v>
      </c>
      <c r="F2892" s="52"/>
      <c r="G2892" s="52"/>
      <c r="H2892" s="52"/>
      <c r="I2892" s="52"/>
      <c r="J2892" s="52"/>
      <c r="K2892" s="53">
        <f t="shared" si="383"/>
        <v>144.19999999999999</v>
      </c>
      <c r="L2892" s="53">
        <f t="shared" si="384"/>
        <v>144.19999999999999</v>
      </c>
      <c r="M2892" s="53">
        <f>IF(E2892&gt;0,ROUND(E2892*UCO!$A$29,2),0)</f>
        <v>91.94</v>
      </c>
      <c r="N2892" s="53">
        <f>IF(I2892&gt;0,ROUND(I2892*Filme!$B$3,2),0)</f>
        <v>0</v>
      </c>
      <c r="O2892" s="53">
        <f t="shared" si="382"/>
        <v>236.14</v>
      </c>
    </row>
    <row r="2893" spans="1:15">
      <c r="A2893" s="48">
        <v>40103757</v>
      </c>
      <c r="B2893" s="48" t="s">
        <v>2902</v>
      </c>
      <c r="C2893" s="49">
        <v>1</v>
      </c>
      <c r="D2893" s="49" t="s">
        <v>70</v>
      </c>
      <c r="E2893" s="51">
        <v>3.1259999999999999</v>
      </c>
      <c r="F2893" s="52"/>
      <c r="G2893" s="52"/>
      <c r="H2893" s="52"/>
      <c r="I2893" s="52"/>
      <c r="J2893" s="52"/>
      <c r="K2893" s="53">
        <f t="shared" si="383"/>
        <v>209.71</v>
      </c>
      <c r="L2893" s="53">
        <f t="shared" si="384"/>
        <v>209.71</v>
      </c>
      <c r="M2893" s="53">
        <f>IF(E2893&gt;0,ROUND(E2893*UCO!$A$29,2),0)</f>
        <v>58.96</v>
      </c>
      <c r="N2893" s="53">
        <f>IF(I2893&gt;0,ROUND(I2893*Filme!$B$3,2),0)</f>
        <v>0</v>
      </c>
      <c r="O2893" s="53">
        <f t="shared" si="382"/>
        <v>268.67</v>
      </c>
    </row>
    <row r="2894" spans="1:15">
      <c r="A2894" s="48">
        <v>40103765</v>
      </c>
      <c r="B2894" s="48" t="s">
        <v>2903</v>
      </c>
      <c r="C2894" s="49">
        <v>1</v>
      </c>
      <c r="D2894" s="49" t="s">
        <v>51</v>
      </c>
      <c r="E2894" s="51">
        <v>4.875</v>
      </c>
      <c r="F2894" s="52"/>
      <c r="G2894" s="52"/>
      <c r="H2894" s="52"/>
      <c r="I2894" s="52"/>
      <c r="J2894" s="52"/>
      <c r="K2894" s="53">
        <f t="shared" si="383"/>
        <v>88.48</v>
      </c>
      <c r="L2894" s="53">
        <f t="shared" ref="L2894:L2896" si="385">ROUND(C2894*K2894,2)</f>
        <v>88.48</v>
      </c>
      <c r="M2894" s="53">
        <f>IF(E2894&gt;0,ROUND(E2894*UCO!$A$29,2),0)</f>
        <v>91.94</v>
      </c>
      <c r="N2894" s="53">
        <f>IF(I2894&gt;0,ROUND(I2894*Filme!$B$3,2),0)</f>
        <v>0</v>
      </c>
      <c r="O2894" s="53">
        <f t="shared" si="382"/>
        <v>180.42</v>
      </c>
    </row>
    <row r="2895" spans="1:15">
      <c r="A2895" s="48">
        <v>40103889</v>
      </c>
      <c r="B2895" s="48" t="s">
        <v>2904</v>
      </c>
      <c r="C2895" s="49">
        <v>1</v>
      </c>
      <c r="D2895" s="49" t="s">
        <v>368</v>
      </c>
      <c r="E2895" s="51">
        <v>2</v>
      </c>
      <c r="F2895" s="52"/>
      <c r="G2895" s="52"/>
      <c r="H2895" s="52"/>
      <c r="I2895" s="52"/>
      <c r="J2895" s="52"/>
      <c r="K2895" s="53">
        <f t="shared" si="383"/>
        <v>334.24</v>
      </c>
      <c r="L2895" s="53">
        <f t="shared" si="385"/>
        <v>334.24</v>
      </c>
      <c r="M2895" s="53">
        <f>IF(E2895&gt;0,ROUND(E2895*UCO!$A$29,2),0)</f>
        <v>37.72</v>
      </c>
      <c r="N2895" s="53">
        <f>IF(I2895&gt;0,ROUND(I2895*Filme!$B$3,2),0)</f>
        <v>0</v>
      </c>
      <c r="O2895" s="53">
        <f t="shared" si="382"/>
        <v>371.96</v>
      </c>
    </row>
    <row r="2896" spans="1:15">
      <c r="A2896" s="48">
        <v>40103897</v>
      </c>
      <c r="B2896" s="48" t="s">
        <v>2905</v>
      </c>
      <c r="C2896" s="49">
        <v>1</v>
      </c>
      <c r="D2896" s="49" t="s">
        <v>500</v>
      </c>
      <c r="E2896" s="51">
        <v>2</v>
      </c>
      <c r="F2896" s="52"/>
      <c r="G2896" s="52"/>
      <c r="H2896" s="52"/>
      <c r="I2896" s="52"/>
      <c r="J2896" s="52"/>
      <c r="K2896" s="53">
        <f t="shared" si="383"/>
        <v>458.79</v>
      </c>
      <c r="L2896" s="53">
        <f t="shared" si="385"/>
        <v>458.79</v>
      </c>
      <c r="M2896" s="53">
        <f>IF(E2896&gt;0,ROUND(E2896*UCO!$A$29,2),0)</f>
        <v>37.72</v>
      </c>
      <c r="N2896" s="53">
        <f>IF(I2896&gt;0,ROUND(I2896*Filme!$B$3,2),0)</f>
        <v>0</v>
      </c>
      <c r="O2896" s="53">
        <f t="shared" si="382"/>
        <v>496.51</v>
      </c>
    </row>
    <row r="2897" spans="1:15" ht="18.75" customHeight="1">
      <c r="A2897" s="129" t="s">
        <v>2906</v>
      </c>
      <c r="B2897" s="130"/>
      <c r="C2897" s="130"/>
      <c r="D2897" s="130"/>
      <c r="E2897" s="130"/>
      <c r="F2897" s="130"/>
      <c r="G2897" s="130"/>
      <c r="H2897" s="130"/>
      <c r="I2897" s="130"/>
      <c r="J2897" s="130"/>
      <c r="K2897" s="130"/>
      <c r="L2897" s="130"/>
      <c r="M2897" s="130"/>
      <c r="N2897" s="130"/>
      <c r="O2897" s="130"/>
    </row>
    <row r="2898" spans="1:15" ht="31.5" customHeight="1">
      <c r="A2898" s="129" t="s">
        <v>2907</v>
      </c>
      <c r="B2898" s="130"/>
      <c r="C2898" s="130"/>
      <c r="D2898" s="130"/>
      <c r="E2898" s="130"/>
      <c r="F2898" s="130"/>
      <c r="G2898" s="130"/>
      <c r="H2898" s="130"/>
      <c r="I2898" s="130"/>
      <c r="J2898" s="130"/>
      <c r="K2898" s="130"/>
      <c r="L2898" s="130"/>
      <c r="M2898" s="130"/>
      <c r="N2898" s="130"/>
      <c r="O2898" s="130"/>
    </row>
    <row r="2899" spans="1:15" ht="19.5" customHeight="1">
      <c r="A2899" s="129" t="s">
        <v>2908</v>
      </c>
      <c r="B2899" s="130"/>
      <c r="C2899" s="130"/>
      <c r="D2899" s="130"/>
      <c r="E2899" s="130"/>
      <c r="F2899" s="130"/>
      <c r="G2899" s="130"/>
      <c r="H2899" s="130"/>
      <c r="I2899" s="130"/>
      <c r="J2899" s="130"/>
      <c r="K2899" s="130"/>
      <c r="L2899" s="130"/>
      <c r="M2899" s="130"/>
      <c r="N2899" s="130"/>
      <c r="O2899" s="130"/>
    </row>
    <row r="2900" spans="1:15" ht="25.5" customHeight="1">
      <c r="A2900" s="131" t="s">
        <v>2909</v>
      </c>
      <c r="B2900" s="132"/>
      <c r="C2900" s="132"/>
      <c r="D2900" s="132"/>
      <c r="E2900" s="132"/>
      <c r="F2900" s="132"/>
      <c r="G2900" s="132"/>
      <c r="H2900" s="132"/>
      <c r="I2900" s="132"/>
      <c r="J2900" s="132"/>
      <c r="K2900" s="132"/>
      <c r="L2900" s="132"/>
      <c r="M2900" s="132"/>
      <c r="N2900" s="132"/>
      <c r="O2900" s="132"/>
    </row>
    <row r="2901" spans="1:15">
      <c r="A2901" s="48">
        <v>40104010</v>
      </c>
      <c r="B2901" s="48" t="s">
        <v>2910</v>
      </c>
      <c r="C2901" s="49">
        <v>1</v>
      </c>
      <c r="D2901" s="77" t="s">
        <v>99</v>
      </c>
      <c r="E2901" s="51">
        <v>4.78</v>
      </c>
      <c r="F2901" s="48"/>
      <c r="G2901" s="52"/>
      <c r="H2901" s="52"/>
      <c r="I2901" s="52"/>
      <c r="J2901" s="52"/>
      <c r="K2901" s="53">
        <f>VLOOKUP(D2901,Porte2026Geral,24,FALSE)</f>
        <v>49.16</v>
      </c>
      <c r="L2901" s="53">
        <f>ROUND(C2901*K2901,2)</f>
        <v>49.16</v>
      </c>
      <c r="M2901" s="53">
        <f>IF(E2901&gt;0,ROUND(E2901*UCO!$A$29,2),0)</f>
        <v>90.15</v>
      </c>
      <c r="N2901" s="53">
        <f>IF(I2901&gt;0,ROUND(I2901*Filme!$B$3,2),0)</f>
        <v>0</v>
      </c>
      <c r="O2901" s="53">
        <f>ROUND(L2901+M2901+N2901,2)</f>
        <v>139.31</v>
      </c>
    </row>
    <row r="2902" spans="1:15">
      <c r="A2902" s="48">
        <v>40104028</v>
      </c>
      <c r="B2902" s="48" t="s">
        <v>2911</v>
      </c>
      <c r="C2902" s="49">
        <v>1</v>
      </c>
      <c r="D2902" s="49" t="s">
        <v>129</v>
      </c>
      <c r="E2902" s="51">
        <v>1.04</v>
      </c>
      <c r="F2902" s="52"/>
      <c r="G2902" s="52"/>
      <c r="H2902" s="52"/>
      <c r="I2902" s="52"/>
      <c r="J2902" s="52"/>
      <c r="K2902" s="53">
        <f>VLOOKUP(D2902,Porte2026Geral,24,FALSE)</f>
        <v>16.38</v>
      </c>
      <c r="L2902" s="53">
        <f>ROUND(C2902*K2902,2)</f>
        <v>16.38</v>
      </c>
      <c r="M2902" s="53">
        <f>IF(E2902&gt;0,ROUND(E2902*UCO!$A$29,2),0)</f>
        <v>19.61</v>
      </c>
      <c r="N2902" s="53">
        <f>IF(I2902&gt;0,ROUND(I2902*Filme!$B$3,2),0)</f>
        <v>0</v>
      </c>
      <c r="O2902" s="53">
        <f>ROUND(L2902+M2902+N2902,2)</f>
        <v>35.99</v>
      </c>
    </row>
    <row r="2903" spans="1:15">
      <c r="A2903" s="48">
        <v>40104036</v>
      </c>
      <c r="B2903" s="48" t="s">
        <v>2912</v>
      </c>
      <c r="C2903" s="49">
        <v>1</v>
      </c>
      <c r="D2903" s="49" t="s">
        <v>129</v>
      </c>
      <c r="E2903" s="51">
        <v>1.21</v>
      </c>
      <c r="F2903" s="52"/>
      <c r="G2903" s="52"/>
      <c r="H2903" s="52"/>
      <c r="I2903" s="52"/>
      <c r="J2903" s="52"/>
      <c r="K2903" s="53">
        <f>VLOOKUP(D2903,Porte2026Geral,24,FALSE)</f>
        <v>16.38</v>
      </c>
      <c r="L2903" s="53">
        <f>ROUND(C2903*K2903,2)</f>
        <v>16.38</v>
      </c>
      <c r="M2903" s="53">
        <f>IF(E2903&gt;0,ROUND(E2903*UCO!$A$29,2),0)</f>
        <v>22.82</v>
      </c>
      <c r="N2903" s="53">
        <f>IF(I2903&gt;0,ROUND(I2903*Filme!$B$3,2),0)</f>
        <v>0</v>
      </c>
      <c r="O2903" s="53">
        <f>ROUND(L2903+M2903+N2903,2)</f>
        <v>39.200000000000003</v>
      </c>
    </row>
    <row r="2904" spans="1:15">
      <c r="A2904" s="48">
        <v>40104044</v>
      </c>
      <c r="B2904" s="48" t="s">
        <v>2913</v>
      </c>
      <c r="C2904" s="49">
        <v>1</v>
      </c>
      <c r="D2904" s="49" t="s">
        <v>134</v>
      </c>
      <c r="E2904" s="51">
        <v>1</v>
      </c>
      <c r="F2904" s="52"/>
      <c r="G2904" s="52"/>
      <c r="H2904" s="52"/>
      <c r="I2904" s="52"/>
      <c r="J2904" s="52"/>
      <c r="K2904" s="53">
        <f>VLOOKUP(D2904,Porte2026Geral,24,FALSE)</f>
        <v>32.78</v>
      </c>
      <c r="L2904" s="53">
        <f>ROUND(C2904*K2904,2)</f>
        <v>32.78</v>
      </c>
      <c r="M2904" s="53">
        <f>IF(E2904&gt;0,ROUND(E2904*UCO!$A$29,2),0)</f>
        <v>18.86</v>
      </c>
      <c r="N2904" s="53">
        <f>IF(I2904&gt;0,ROUND(I2904*Filme!$B$3,2),0)</f>
        <v>0</v>
      </c>
      <c r="O2904" s="53">
        <f>ROUND(L2904+M2904+N2904,2)</f>
        <v>51.64</v>
      </c>
    </row>
    <row r="2905" spans="1:15">
      <c r="A2905" s="48">
        <v>40104125</v>
      </c>
      <c r="B2905" s="48" t="s">
        <v>2914</v>
      </c>
      <c r="C2905" s="49">
        <v>1</v>
      </c>
      <c r="D2905" s="49" t="s">
        <v>51</v>
      </c>
      <c r="E2905" s="51">
        <v>21.3</v>
      </c>
      <c r="F2905" s="52"/>
      <c r="G2905" s="52"/>
      <c r="H2905" s="52"/>
      <c r="I2905" s="52"/>
      <c r="J2905" s="52"/>
      <c r="K2905" s="53">
        <f>VLOOKUP(D2905,Porte2026Geral,24,FALSE)</f>
        <v>88.48</v>
      </c>
      <c r="L2905" s="53">
        <f>ROUND(C2905*K2905,2)</f>
        <v>88.48</v>
      </c>
      <c r="M2905" s="53">
        <f>IF(E2905&gt;0,ROUND(E2905*UCO!$A$29,2),0)</f>
        <v>401.72</v>
      </c>
      <c r="N2905" s="53">
        <f>IF(I2905&gt;0,ROUND(I2905*Filme!$B$3,2),0)</f>
        <v>0</v>
      </c>
      <c r="O2905" s="53">
        <f>ROUND(L2905+M2905+N2905,2)</f>
        <v>490.2</v>
      </c>
    </row>
    <row r="2906" spans="1:15" ht="24" customHeight="1">
      <c r="A2906" s="131" t="s">
        <v>2915</v>
      </c>
      <c r="B2906" s="132"/>
      <c r="C2906" s="132"/>
      <c r="D2906" s="132"/>
      <c r="E2906" s="132"/>
      <c r="F2906" s="132"/>
      <c r="G2906" s="132"/>
      <c r="H2906" s="132"/>
      <c r="I2906" s="132"/>
      <c r="J2906" s="132"/>
      <c r="K2906" s="132"/>
      <c r="L2906" s="132"/>
      <c r="M2906" s="132"/>
      <c r="N2906" s="132"/>
      <c r="O2906" s="132"/>
    </row>
    <row r="2907" spans="1:15">
      <c r="A2907" s="48">
        <v>40105016</v>
      </c>
      <c r="B2907" s="48" t="s">
        <v>2916</v>
      </c>
      <c r="C2907" s="49">
        <v>1</v>
      </c>
      <c r="D2907" s="49" t="s">
        <v>129</v>
      </c>
      <c r="E2907" s="51">
        <v>1</v>
      </c>
      <c r="F2907" s="52"/>
      <c r="G2907" s="52"/>
      <c r="H2907" s="52"/>
      <c r="I2907" s="52"/>
      <c r="J2907" s="52"/>
      <c r="K2907" s="53">
        <f t="shared" ref="K2907:K2915" si="386">VLOOKUP(D2907,Porte2026Geral,24,FALSE)</f>
        <v>16.38</v>
      </c>
      <c r="L2907" s="53">
        <f t="shared" ref="L2907:L2915" si="387">ROUND(C2907*K2907,2)</f>
        <v>16.38</v>
      </c>
      <c r="M2907" s="53">
        <f>IF(E2907&gt;0,ROUND(E2907*UCO!$A$29,2),0)</f>
        <v>18.86</v>
      </c>
      <c r="N2907" s="53">
        <f>IF(I2907&gt;0,ROUND(I2907*Filme!$B$3,2),0)</f>
        <v>0</v>
      </c>
      <c r="O2907" s="53">
        <f t="shared" ref="O2907:O2915" si="388">ROUND(L2907+M2907+N2907,2)</f>
        <v>35.24</v>
      </c>
    </row>
    <row r="2908" spans="1:15">
      <c r="A2908" s="48">
        <v>40105024</v>
      </c>
      <c r="B2908" s="48" t="s">
        <v>2917</v>
      </c>
      <c r="C2908" s="49">
        <v>1</v>
      </c>
      <c r="D2908" s="49" t="s">
        <v>65</v>
      </c>
      <c r="E2908" s="51">
        <v>4</v>
      </c>
      <c r="F2908" s="52"/>
      <c r="G2908" s="52"/>
      <c r="H2908" s="52"/>
      <c r="I2908" s="52"/>
      <c r="J2908" s="52"/>
      <c r="K2908" s="53">
        <f t="shared" si="386"/>
        <v>65.56</v>
      </c>
      <c r="L2908" s="53">
        <f t="shared" si="387"/>
        <v>65.56</v>
      </c>
      <c r="M2908" s="53">
        <f>IF(E2908&gt;0,ROUND(E2908*UCO!$A$29,2),0)</f>
        <v>75.44</v>
      </c>
      <c r="N2908" s="53">
        <f>IF(I2908&gt;0,ROUND(I2908*Filme!$B$3,2),0)</f>
        <v>0</v>
      </c>
      <c r="O2908" s="53">
        <f t="shared" si="388"/>
        <v>141</v>
      </c>
    </row>
    <row r="2909" spans="1:15">
      <c r="A2909" s="48">
        <v>40105032</v>
      </c>
      <c r="B2909" s="48" t="s">
        <v>2918</v>
      </c>
      <c r="C2909" s="49">
        <v>1</v>
      </c>
      <c r="D2909" s="49" t="s">
        <v>65</v>
      </c>
      <c r="E2909" s="51">
        <v>4</v>
      </c>
      <c r="F2909" s="52"/>
      <c r="G2909" s="52"/>
      <c r="H2909" s="52"/>
      <c r="I2909" s="52"/>
      <c r="J2909" s="52"/>
      <c r="K2909" s="53">
        <f t="shared" si="386"/>
        <v>65.56</v>
      </c>
      <c r="L2909" s="53">
        <f t="shared" si="387"/>
        <v>65.56</v>
      </c>
      <c r="M2909" s="53">
        <f>IF(E2909&gt;0,ROUND(E2909*UCO!$A$29,2),0)</f>
        <v>75.44</v>
      </c>
      <c r="N2909" s="53">
        <f>IF(I2909&gt;0,ROUND(I2909*Filme!$B$3,2),0)</f>
        <v>0</v>
      </c>
      <c r="O2909" s="53">
        <f t="shared" si="388"/>
        <v>141</v>
      </c>
    </row>
    <row r="2910" spans="1:15">
      <c r="A2910" s="48">
        <v>40105040</v>
      </c>
      <c r="B2910" s="48" t="s">
        <v>2919</v>
      </c>
      <c r="C2910" s="49">
        <v>1</v>
      </c>
      <c r="D2910" s="49" t="s">
        <v>65</v>
      </c>
      <c r="E2910" s="51">
        <v>4</v>
      </c>
      <c r="F2910" s="52"/>
      <c r="G2910" s="52"/>
      <c r="H2910" s="52"/>
      <c r="I2910" s="52"/>
      <c r="J2910" s="52"/>
      <c r="K2910" s="53">
        <f t="shared" si="386"/>
        <v>65.56</v>
      </c>
      <c r="L2910" s="53">
        <f t="shared" si="387"/>
        <v>65.56</v>
      </c>
      <c r="M2910" s="53">
        <f>IF(E2910&gt;0,ROUND(E2910*UCO!$A$29,2),0)</f>
        <v>75.44</v>
      </c>
      <c r="N2910" s="53">
        <f>IF(I2910&gt;0,ROUND(I2910*Filme!$B$3,2),0)</f>
        <v>0</v>
      </c>
      <c r="O2910" s="53">
        <f t="shared" si="388"/>
        <v>141</v>
      </c>
    </row>
    <row r="2911" spans="1:15">
      <c r="A2911" s="48">
        <v>40105059</v>
      </c>
      <c r="B2911" s="48" t="s">
        <v>2920</v>
      </c>
      <c r="C2911" s="49">
        <v>1</v>
      </c>
      <c r="D2911" s="49" t="s">
        <v>129</v>
      </c>
      <c r="E2911" s="51"/>
      <c r="F2911" s="52"/>
      <c r="G2911" s="52"/>
      <c r="H2911" s="52"/>
      <c r="I2911" s="52"/>
      <c r="J2911" s="52"/>
      <c r="K2911" s="53">
        <f t="shared" si="386"/>
        <v>16.38</v>
      </c>
      <c r="L2911" s="53">
        <f t="shared" si="387"/>
        <v>16.38</v>
      </c>
      <c r="M2911" s="53">
        <f>IF(E2911&gt;0,ROUND(E2911*UCO!$A$29,2),0)</f>
        <v>0</v>
      </c>
      <c r="N2911" s="53">
        <f>IF(I2911&gt;0,ROUND(I2911*Filme!$B$3,2),0)</f>
        <v>0</v>
      </c>
      <c r="O2911" s="53">
        <f t="shared" si="388"/>
        <v>16.38</v>
      </c>
    </row>
    <row r="2912" spans="1:15">
      <c r="A2912" s="48">
        <v>40105067</v>
      </c>
      <c r="B2912" s="48" t="s">
        <v>2921</v>
      </c>
      <c r="C2912" s="49">
        <v>1</v>
      </c>
      <c r="D2912" s="49" t="s">
        <v>129</v>
      </c>
      <c r="E2912" s="51">
        <v>1</v>
      </c>
      <c r="F2912" s="52"/>
      <c r="G2912" s="52"/>
      <c r="H2912" s="52"/>
      <c r="I2912" s="52"/>
      <c r="J2912" s="52"/>
      <c r="K2912" s="53">
        <f t="shared" si="386"/>
        <v>16.38</v>
      </c>
      <c r="L2912" s="53">
        <f t="shared" si="387"/>
        <v>16.38</v>
      </c>
      <c r="M2912" s="53">
        <f>IF(E2912&gt;0,ROUND(E2912*UCO!$A$29,2),0)</f>
        <v>18.86</v>
      </c>
      <c r="N2912" s="53">
        <f>IF(I2912&gt;0,ROUND(I2912*Filme!$B$3,2),0)</f>
        <v>0</v>
      </c>
      <c r="O2912" s="53">
        <f t="shared" si="388"/>
        <v>35.24</v>
      </c>
    </row>
    <row r="2913" spans="1:15">
      <c r="A2913" s="48">
        <v>40105075</v>
      </c>
      <c r="B2913" s="48" t="s">
        <v>2922</v>
      </c>
      <c r="C2913" s="49">
        <v>1</v>
      </c>
      <c r="D2913" s="49" t="s">
        <v>51</v>
      </c>
      <c r="E2913" s="51">
        <v>4</v>
      </c>
      <c r="F2913" s="52"/>
      <c r="G2913" s="52"/>
      <c r="H2913" s="52"/>
      <c r="I2913" s="52"/>
      <c r="J2913" s="52"/>
      <c r="K2913" s="53">
        <f t="shared" si="386"/>
        <v>88.48</v>
      </c>
      <c r="L2913" s="53">
        <f t="shared" si="387"/>
        <v>88.48</v>
      </c>
      <c r="M2913" s="53">
        <f>IF(E2913&gt;0,ROUND(E2913*UCO!$A$29,2),0)</f>
        <v>75.44</v>
      </c>
      <c r="N2913" s="53">
        <f>IF(I2913&gt;0,ROUND(I2913*Filme!$B$3,2),0)</f>
        <v>0</v>
      </c>
      <c r="O2913" s="53">
        <f t="shared" si="388"/>
        <v>163.92</v>
      </c>
    </row>
    <row r="2914" spans="1:15">
      <c r="A2914" s="48">
        <v>40105083</v>
      </c>
      <c r="B2914" s="48" t="s">
        <v>2923</v>
      </c>
      <c r="C2914" s="49">
        <v>1</v>
      </c>
      <c r="D2914" s="49" t="s">
        <v>51</v>
      </c>
      <c r="E2914" s="51">
        <v>4</v>
      </c>
      <c r="F2914" s="52"/>
      <c r="G2914" s="52"/>
      <c r="H2914" s="52"/>
      <c r="I2914" s="52"/>
      <c r="J2914" s="52"/>
      <c r="K2914" s="53">
        <f t="shared" si="386"/>
        <v>88.48</v>
      </c>
      <c r="L2914" s="53">
        <f t="shared" si="387"/>
        <v>88.48</v>
      </c>
      <c r="M2914" s="53">
        <f>IF(E2914&gt;0,ROUND(E2914*UCO!$A$29,2),0)</f>
        <v>75.44</v>
      </c>
      <c r="N2914" s="53">
        <f>IF(I2914&gt;0,ROUND(I2914*Filme!$B$3,2),0)</f>
        <v>0</v>
      </c>
      <c r="O2914" s="53">
        <f t="shared" si="388"/>
        <v>163.92</v>
      </c>
    </row>
    <row r="2915" spans="1:15">
      <c r="A2915" s="48">
        <v>40105091</v>
      </c>
      <c r="B2915" s="48" t="s">
        <v>2924</v>
      </c>
      <c r="C2915" s="49">
        <v>1</v>
      </c>
      <c r="D2915" s="49" t="s">
        <v>51</v>
      </c>
      <c r="E2915" s="51">
        <v>4</v>
      </c>
      <c r="F2915" s="52"/>
      <c r="G2915" s="52"/>
      <c r="H2915" s="52"/>
      <c r="I2915" s="52"/>
      <c r="J2915" s="52"/>
      <c r="K2915" s="53">
        <f t="shared" si="386"/>
        <v>88.48</v>
      </c>
      <c r="L2915" s="53">
        <f t="shared" si="387"/>
        <v>88.48</v>
      </c>
      <c r="M2915" s="53">
        <f>IF(E2915&gt;0,ROUND(E2915*UCO!$A$29,2),0)</f>
        <v>75.44</v>
      </c>
      <c r="N2915" s="53">
        <f>IF(I2915&gt;0,ROUND(I2915*Filme!$B$3,2),0)</f>
        <v>0</v>
      </c>
      <c r="O2915" s="53">
        <f t="shared" si="388"/>
        <v>163.92</v>
      </c>
    </row>
    <row r="2916" spans="1:15">
      <c r="A2916" s="129" t="s">
        <v>2925</v>
      </c>
      <c r="B2916" s="130"/>
      <c r="C2916" s="130"/>
      <c r="D2916" s="130"/>
      <c r="E2916" s="130"/>
      <c r="F2916" s="130"/>
      <c r="G2916" s="130"/>
      <c r="H2916" s="130"/>
      <c r="I2916" s="130"/>
      <c r="J2916" s="130"/>
      <c r="K2916" s="130"/>
      <c r="L2916" s="130"/>
      <c r="M2916" s="130"/>
      <c r="N2916" s="130"/>
      <c r="O2916" s="130"/>
    </row>
    <row r="2917" spans="1:15">
      <c r="A2917" s="129" t="s">
        <v>2926</v>
      </c>
      <c r="B2917" s="130"/>
      <c r="C2917" s="130"/>
      <c r="D2917" s="130"/>
      <c r="E2917" s="130"/>
      <c r="F2917" s="130"/>
      <c r="G2917" s="130"/>
      <c r="H2917" s="130"/>
      <c r="I2917" s="130"/>
      <c r="J2917" s="130"/>
      <c r="K2917" s="130"/>
      <c r="L2917" s="130"/>
      <c r="M2917" s="130"/>
      <c r="N2917" s="130"/>
      <c r="O2917" s="130"/>
    </row>
    <row r="2918" spans="1:15" ht="24" customHeight="1">
      <c r="A2918" s="131" t="s">
        <v>2927</v>
      </c>
      <c r="B2918" s="132"/>
      <c r="C2918" s="132"/>
      <c r="D2918" s="132"/>
      <c r="E2918" s="132"/>
      <c r="F2918" s="132"/>
      <c r="G2918" s="132"/>
      <c r="H2918" s="132"/>
      <c r="I2918" s="132"/>
      <c r="J2918" s="132"/>
      <c r="K2918" s="132"/>
      <c r="L2918" s="132"/>
      <c r="M2918" s="132"/>
      <c r="N2918" s="132"/>
      <c r="O2918" s="132"/>
    </row>
    <row r="2919" spans="1:15">
      <c r="A2919" s="48">
        <v>40201015</v>
      </c>
      <c r="B2919" s="48" t="s">
        <v>2928</v>
      </c>
      <c r="C2919" s="49">
        <v>1</v>
      </c>
      <c r="D2919" s="49" t="s">
        <v>134</v>
      </c>
      <c r="E2919" s="51"/>
      <c r="F2919" s="52"/>
      <c r="G2919" s="52"/>
      <c r="H2919" s="52"/>
      <c r="I2919" s="52"/>
      <c r="J2919" s="52"/>
      <c r="K2919" s="53">
        <f t="shared" ref="K2919:K2950" si="389">VLOOKUP(D2919,Porte2026Geral,24,FALSE)</f>
        <v>32.78</v>
      </c>
      <c r="L2919" s="53">
        <f t="shared" ref="L2919:L2950" si="390">ROUND(C2919*K2919,2)</f>
        <v>32.78</v>
      </c>
      <c r="M2919" s="53">
        <f>IF(E2919&gt;0,ROUND(E2919*UCO!$A$17,2),0)</f>
        <v>0</v>
      </c>
      <c r="N2919" s="53">
        <f>IF(I2919&gt;0,ROUND(I2919*Filme!$B$3,2),0)</f>
        <v>0</v>
      </c>
      <c r="O2919" s="53">
        <f t="shared" ref="O2919:O2950" si="391">ROUND(L2919+M2919+N2919,2)</f>
        <v>32.78</v>
      </c>
    </row>
    <row r="2920" spans="1:15">
      <c r="A2920" s="48">
        <v>40201023</v>
      </c>
      <c r="B2920" s="48" t="s">
        <v>2929</v>
      </c>
      <c r="C2920" s="49">
        <v>1</v>
      </c>
      <c r="D2920" s="49" t="s">
        <v>99</v>
      </c>
      <c r="E2920" s="51"/>
      <c r="F2920" s="52"/>
      <c r="G2920" s="52"/>
      <c r="H2920" s="52"/>
      <c r="I2920" s="52"/>
      <c r="J2920" s="52"/>
      <c r="K2920" s="53">
        <f t="shared" si="389"/>
        <v>49.16</v>
      </c>
      <c r="L2920" s="53">
        <f t="shared" si="390"/>
        <v>49.16</v>
      </c>
      <c r="M2920" s="53">
        <f>IF(E2920&gt;0,ROUND(E2920*UCO!$A$17,2),0)</f>
        <v>0</v>
      </c>
      <c r="N2920" s="53">
        <f>IF(I2920&gt;0,ROUND(I2920*Filme!$B$3,2),0)</f>
        <v>0</v>
      </c>
      <c r="O2920" s="53">
        <f t="shared" si="391"/>
        <v>49.16</v>
      </c>
    </row>
    <row r="2921" spans="1:15">
      <c r="A2921" s="48">
        <v>40201031</v>
      </c>
      <c r="B2921" s="48" t="s">
        <v>2930</v>
      </c>
      <c r="C2921" s="49">
        <v>1</v>
      </c>
      <c r="D2921" s="49" t="s">
        <v>366</v>
      </c>
      <c r="E2921" s="51">
        <v>8.7750000000000004</v>
      </c>
      <c r="F2921" s="52"/>
      <c r="G2921" s="52"/>
      <c r="H2921" s="52"/>
      <c r="I2921" s="52"/>
      <c r="J2921" s="52"/>
      <c r="K2921" s="53">
        <f t="shared" si="389"/>
        <v>383.42</v>
      </c>
      <c r="L2921" s="53">
        <f t="shared" si="390"/>
        <v>383.42</v>
      </c>
      <c r="M2921" s="53">
        <f>IF(E2921&gt;0,ROUND(E2921*UCO!$A$29,2),0)</f>
        <v>165.5</v>
      </c>
      <c r="N2921" s="53">
        <f>IF(I2921&gt;0,ROUND(I2921*Filme!$B$3,2),0)</f>
        <v>0</v>
      </c>
      <c r="O2921" s="53">
        <f t="shared" si="391"/>
        <v>548.91999999999996</v>
      </c>
    </row>
    <row r="2922" spans="1:15">
      <c r="A2922" s="48">
        <v>40201058</v>
      </c>
      <c r="B2922" s="48" t="s">
        <v>2931</v>
      </c>
      <c r="C2922" s="49">
        <v>1</v>
      </c>
      <c r="D2922" s="49" t="s">
        <v>72</v>
      </c>
      <c r="E2922" s="51">
        <v>8.7750000000000004</v>
      </c>
      <c r="F2922" s="52"/>
      <c r="G2922" s="52"/>
      <c r="H2922" s="52"/>
      <c r="I2922" s="52"/>
      <c r="J2922" s="52"/>
      <c r="K2922" s="53">
        <f t="shared" si="389"/>
        <v>309.68</v>
      </c>
      <c r="L2922" s="53">
        <f t="shared" si="390"/>
        <v>309.68</v>
      </c>
      <c r="M2922" s="53">
        <f>IF(E2922&gt;0,ROUND(E2922*UCO!$A$29,2),0)</f>
        <v>165.5</v>
      </c>
      <c r="N2922" s="53">
        <f>IF(I2922&gt;0,ROUND(I2922*Filme!$B$3,2),0)</f>
        <v>0</v>
      </c>
      <c r="O2922" s="53">
        <f t="shared" si="391"/>
        <v>475.18</v>
      </c>
    </row>
    <row r="2923" spans="1:15">
      <c r="A2923" s="48">
        <v>40201066</v>
      </c>
      <c r="B2923" s="48" t="s">
        <v>2932</v>
      </c>
      <c r="C2923" s="49">
        <v>1</v>
      </c>
      <c r="D2923" s="49" t="s">
        <v>102</v>
      </c>
      <c r="E2923" s="51">
        <v>2.78</v>
      </c>
      <c r="F2923" s="52"/>
      <c r="G2923" s="52"/>
      <c r="H2923" s="52"/>
      <c r="I2923" s="52"/>
      <c r="J2923" s="52"/>
      <c r="K2923" s="53">
        <f t="shared" si="389"/>
        <v>183.5</v>
      </c>
      <c r="L2923" s="53">
        <f t="shared" si="390"/>
        <v>183.5</v>
      </c>
      <c r="M2923" s="53">
        <f>IF(E2923&gt;0,ROUND(E2923*UCO!$A$29,2),0)</f>
        <v>52.43</v>
      </c>
      <c r="N2923" s="53">
        <f>IF(I2923&gt;0,ROUND(I2923*Filme!$B$3,2),0)</f>
        <v>0</v>
      </c>
      <c r="O2923" s="53">
        <f t="shared" si="391"/>
        <v>235.93</v>
      </c>
    </row>
    <row r="2924" spans="1:15">
      <c r="A2924" s="48">
        <v>40201074</v>
      </c>
      <c r="B2924" s="48" t="s">
        <v>2933</v>
      </c>
      <c r="C2924" s="49">
        <v>1</v>
      </c>
      <c r="D2924" s="49" t="s">
        <v>291</v>
      </c>
      <c r="E2924" s="51">
        <v>30.516999999999999</v>
      </c>
      <c r="F2924" s="52"/>
      <c r="G2924" s="52"/>
      <c r="H2924" s="52"/>
      <c r="I2924" s="52"/>
      <c r="J2924" s="52"/>
      <c r="K2924" s="53">
        <f t="shared" si="389"/>
        <v>709.46</v>
      </c>
      <c r="L2924" s="53">
        <f t="shared" si="390"/>
        <v>709.46</v>
      </c>
      <c r="M2924" s="53">
        <f>IF(E2924&gt;0,ROUND(E2924*UCO!$A$29,2),0)</f>
        <v>575.54999999999995</v>
      </c>
      <c r="N2924" s="53">
        <f>IF(I2924&gt;0,ROUND(I2924*Filme!$B$3,2),0)</f>
        <v>0</v>
      </c>
      <c r="O2924" s="53">
        <f t="shared" si="391"/>
        <v>1285.01</v>
      </c>
    </row>
    <row r="2925" spans="1:15">
      <c r="A2925" s="48">
        <v>40201082</v>
      </c>
      <c r="B2925" s="48" t="s">
        <v>2934</v>
      </c>
      <c r="C2925" s="49">
        <v>1</v>
      </c>
      <c r="D2925" s="49" t="s">
        <v>333</v>
      </c>
      <c r="E2925" s="51">
        <v>14.798</v>
      </c>
      <c r="F2925" s="52"/>
      <c r="G2925" s="52"/>
      <c r="H2925" s="52"/>
      <c r="I2925" s="52"/>
      <c r="J2925" s="52"/>
      <c r="K2925" s="53">
        <f t="shared" si="389"/>
        <v>417.82</v>
      </c>
      <c r="L2925" s="53">
        <f t="shared" si="390"/>
        <v>417.82</v>
      </c>
      <c r="M2925" s="53">
        <f>IF(E2925&gt;0,ROUND(E2925*UCO!$A$29,2),0)</f>
        <v>279.08999999999997</v>
      </c>
      <c r="N2925" s="53">
        <f>IF(I2925&gt;0,ROUND(I2925*Filme!$B$3,2),0)</f>
        <v>0</v>
      </c>
      <c r="O2925" s="53">
        <f t="shared" si="391"/>
        <v>696.91</v>
      </c>
    </row>
    <row r="2926" spans="1:15">
      <c r="A2926" s="48">
        <v>40201090</v>
      </c>
      <c r="B2926" s="48" t="s">
        <v>2935</v>
      </c>
      <c r="C2926" s="49">
        <v>1</v>
      </c>
      <c r="D2926" s="49" t="s">
        <v>291</v>
      </c>
      <c r="E2926" s="51">
        <v>21.501000000000001</v>
      </c>
      <c r="F2926" s="52"/>
      <c r="G2926" s="52"/>
      <c r="H2926" s="52"/>
      <c r="I2926" s="52"/>
      <c r="J2926" s="52"/>
      <c r="K2926" s="53">
        <f t="shared" si="389"/>
        <v>709.46</v>
      </c>
      <c r="L2926" s="53">
        <f t="shared" si="390"/>
        <v>709.46</v>
      </c>
      <c r="M2926" s="53">
        <f>IF(E2926&gt;0,ROUND(E2926*UCO!$A$29,2),0)</f>
        <v>405.51</v>
      </c>
      <c r="N2926" s="53">
        <f>IF(I2926&gt;0,ROUND(I2926*Filme!$B$3,2),0)</f>
        <v>0</v>
      </c>
      <c r="O2926" s="53">
        <f t="shared" si="391"/>
        <v>1114.97</v>
      </c>
    </row>
    <row r="2927" spans="1:15">
      <c r="A2927" s="48">
        <v>40201104</v>
      </c>
      <c r="B2927" s="48" t="s">
        <v>2936</v>
      </c>
      <c r="C2927" s="49">
        <v>1</v>
      </c>
      <c r="D2927" s="49" t="s">
        <v>291</v>
      </c>
      <c r="E2927" s="51"/>
      <c r="F2927" s="52"/>
      <c r="G2927" s="52"/>
      <c r="H2927" s="52"/>
      <c r="I2927" s="52"/>
      <c r="J2927" s="52"/>
      <c r="K2927" s="53">
        <f t="shared" si="389"/>
        <v>709.46</v>
      </c>
      <c r="L2927" s="53">
        <f t="shared" si="390"/>
        <v>709.46</v>
      </c>
      <c r="M2927" s="53">
        <f>IF(E2927&gt;0,ROUND(E2927*UCO!$A$29,2),0)</f>
        <v>0</v>
      </c>
      <c r="N2927" s="53">
        <f>IF(I2927&gt;0,ROUND(I2927*Filme!$B$3,2),0)</f>
        <v>0</v>
      </c>
      <c r="O2927" s="53">
        <f t="shared" si="391"/>
        <v>709.46</v>
      </c>
    </row>
    <row r="2928" spans="1:15">
      <c r="A2928" s="48">
        <v>40201112</v>
      </c>
      <c r="B2928" s="48" t="s">
        <v>2937</v>
      </c>
      <c r="C2928" s="49">
        <v>1</v>
      </c>
      <c r="D2928" s="49" t="s">
        <v>291</v>
      </c>
      <c r="E2928" s="51"/>
      <c r="F2928" s="52"/>
      <c r="G2928" s="52"/>
      <c r="H2928" s="52"/>
      <c r="I2928" s="52"/>
      <c r="J2928" s="52"/>
      <c r="K2928" s="53">
        <f t="shared" si="389"/>
        <v>709.46</v>
      </c>
      <c r="L2928" s="53">
        <f t="shared" si="390"/>
        <v>709.46</v>
      </c>
      <c r="M2928" s="53">
        <f>IF(E2928&gt;0,ROUND(E2928*UCO!$A$29,2),0)</f>
        <v>0</v>
      </c>
      <c r="N2928" s="53">
        <f>IF(I2928&gt;0,ROUND(I2928*Filme!$B$3,2),0)</f>
        <v>0</v>
      </c>
      <c r="O2928" s="53">
        <f t="shared" si="391"/>
        <v>709.46</v>
      </c>
    </row>
    <row r="2929" spans="1:15">
      <c r="A2929" s="48">
        <v>40201120</v>
      </c>
      <c r="B2929" s="48" t="s">
        <v>2938</v>
      </c>
      <c r="C2929" s="49">
        <v>1</v>
      </c>
      <c r="D2929" s="49" t="s">
        <v>93</v>
      </c>
      <c r="E2929" s="51">
        <v>12.585000000000001</v>
      </c>
      <c r="F2929" s="52"/>
      <c r="G2929" s="52"/>
      <c r="H2929" s="52"/>
      <c r="I2929" s="52"/>
      <c r="J2929" s="52"/>
      <c r="K2929" s="53">
        <f t="shared" si="389"/>
        <v>250.68</v>
      </c>
      <c r="L2929" s="53">
        <f t="shared" si="390"/>
        <v>250.68</v>
      </c>
      <c r="M2929" s="53">
        <f>IF(E2929&gt;0,ROUND(E2929*UCO!$A$29,2),0)</f>
        <v>237.35</v>
      </c>
      <c r="N2929" s="53">
        <f>IF(I2929&gt;0,ROUND(I2929*Filme!$B$3,2),0)</f>
        <v>0</v>
      </c>
      <c r="O2929" s="53">
        <f t="shared" si="391"/>
        <v>488.03</v>
      </c>
    </row>
    <row r="2930" spans="1:15">
      <c r="A2930" s="48">
        <v>40201139</v>
      </c>
      <c r="B2930" s="48" t="s">
        <v>2939</v>
      </c>
      <c r="C2930" s="49">
        <v>1</v>
      </c>
      <c r="D2930" s="49" t="s">
        <v>74</v>
      </c>
      <c r="E2930" s="51">
        <v>21.114000000000001</v>
      </c>
      <c r="F2930" s="52"/>
      <c r="G2930" s="52"/>
      <c r="H2930" s="52"/>
      <c r="I2930" s="52"/>
      <c r="J2930" s="52"/>
      <c r="K2930" s="53">
        <f t="shared" si="389"/>
        <v>360.46</v>
      </c>
      <c r="L2930" s="53">
        <f t="shared" si="390"/>
        <v>360.46</v>
      </c>
      <c r="M2930" s="53">
        <f>IF(E2930&gt;0,ROUND(E2930*UCO!$A$29,2),0)</f>
        <v>398.21</v>
      </c>
      <c r="N2930" s="53">
        <f>IF(I2930&gt;0,ROUND(I2930*Filme!$B$3,2),0)</f>
        <v>0</v>
      </c>
      <c r="O2930" s="53">
        <f t="shared" si="391"/>
        <v>758.67</v>
      </c>
    </row>
    <row r="2931" spans="1:15">
      <c r="A2931" s="48">
        <v>40201147</v>
      </c>
      <c r="B2931" s="48" t="s">
        <v>2940</v>
      </c>
      <c r="C2931" s="49">
        <v>1</v>
      </c>
      <c r="D2931" s="49" t="s">
        <v>241</v>
      </c>
      <c r="E2931" s="51">
        <v>63.139000000000003</v>
      </c>
      <c r="F2931" s="52">
        <v>1</v>
      </c>
      <c r="G2931" s="52"/>
      <c r="H2931" s="52"/>
      <c r="I2931" s="52"/>
      <c r="J2931" s="52"/>
      <c r="K2931" s="53">
        <f t="shared" si="389"/>
        <v>542.33000000000004</v>
      </c>
      <c r="L2931" s="53">
        <f t="shared" si="390"/>
        <v>542.33000000000004</v>
      </c>
      <c r="M2931" s="53">
        <f>IF(E2931&gt;0,ROUND(E2931*UCO!$A$29,2),0)</f>
        <v>1190.8</v>
      </c>
      <c r="N2931" s="53">
        <f>IF(I2931&gt;0,ROUND(I2931*Filme!$B$3,2),0)</f>
        <v>0</v>
      </c>
      <c r="O2931" s="53">
        <f t="shared" si="391"/>
        <v>1733.13</v>
      </c>
    </row>
    <row r="2932" spans="1:15">
      <c r="A2932" s="48">
        <v>40201155</v>
      </c>
      <c r="B2932" s="48" t="s">
        <v>2941</v>
      </c>
      <c r="C2932" s="49">
        <v>1</v>
      </c>
      <c r="D2932" s="49" t="s">
        <v>93</v>
      </c>
      <c r="E2932" s="51">
        <v>2.78</v>
      </c>
      <c r="F2932" s="52"/>
      <c r="G2932" s="52"/>
      <c r="H2932" s="52"/>
      <c r="I2932" s="52"/>
      <c r="J2932" s="52"/>
      <c r="K2932" s="53">
        <f t="shared" si="389"/>
        <v>250.68</v>
      </c>
      <c r="L2932" s="53">
        <f t="shared" si="390"/>
        <v>250.68</v>
      </c>
      <c r="M2932" s="53">
        <f>IF(E2932&gt;0,ROUND(E2932*UCO!$A$29,2),0)</f>
        <v>52.43</v>
      </c>
      <c r="N2932" s="53">
        <f>IF(I2932&gt;0,ROUND(I2932*Filme!$B$3,2),0)</f>
        <v>0</v>
      </c>
      <c r="O2932" s="53">
        <f t="shared" si="391"/>
        <v>303.11</v>
      </c>
    </row>
    <row r="2933" spans="1:15">
      <c r="A2933" s="48">
        <v>40201163</v>
      </c>
      <c r="B2933" s="48" t="s">
        <v>2942</v>
      </c>
      <c r="C2933" s="49">
        <v>1</v>
      </c>
      <c r="D2933" s="49" t="s">
        <v>74</v>
      </c>
      <c r="E2933" s="51">
        <v>30.41</v>
      </c>
      <c r="F2933" s="52">
        <v>1</v>
      </c>
      <c r="G2933" s="52"/>
      <c r="H2933" s="52"/>
      <c r="I2933" s="52"/>
      <c r="J2933" s="52"/>
      <c r="K2933" s="53">
        <f t="shared" si="389"/>
        <v>360.46</v>
      </c>
      <c r="L2933" s="53">
        <f t="shared" si="390"/>
        <v>360.46</v>
      </c>
      <c r="M2933" s="53">
        <f>IF(E2933&gt;0,ROUND(E2933*UCO!$A$29,2),0)</f>
        <v>573.53</v>
      </c>
      <c r="N2933" s="53">
        <f>IF(I2933&gt;0,ROUND(I2933*Filme!$B$3,2),0)</f>
        <v>0</v>
      </c>
      <c r="O2933" s="53">
        <f t="shared" si="391"/>
        <v>933.99</v>
      </c>
    </row>
    <row r="2934" spans="1:15">
      <c r="A2934" s="48">
        <v>40201171</v>
      </c>
      <c r="B2934" s="48" t="s">
        <v>2943</v>
      </c>
      <c r="C2934" s="49">
        <v>1</v>
      </c>
      <c r="D2934" s="49" t="s">
        <v>102</v>
      </c>
      <c r="E2934" s="51">
        <v>4.0590000000000002</v>
      </c>
      <c r="F2934" s="52"/>
      <c r="G2934" s="52"/>
      <c r="H2934" s="52"/>
      <c r="I2934" s="52"/>
      <c r="J2934" s="52"/>
      <c r="K2934" s="53">
        <f t="shared" si="389"/>
        <v>183.5</v>
      </c>
      <c r="L2934" s="53">
        <f t="shared" si="390"/>
        <v>183.5</v>
      </c>
      <c r="M2934" s="53">
        <f>IF(E2934&gt;0,ROUND(E2934*UCO!$A$29,2),0)</f>
        <v>76.55</v>
      </c>
      <c r="N2934" s="53">
        <f>IF(I2934&gt;0,ROUND(I2934*Filme!$B$3,2),0)</f>
        <v>0</v>
      </c>
      <c r="O2934" s="53">
        <f t="shared" si="391"/>
        <v>260.05</v>
      </c>
    </row>
    <row r="2935" spans="1:15">
      <c r="A2935" s="48">
        <v>40201180</v>
      </c>
      <c r="B2935" s="48" t="s">
        <v>2944</v>
      </c>
      <c r="C2935" s="49">
        <v>1</v>
      </c>
      <c r="D2935" s="49" t="s">
        <v>51</v>
      </c>
      <c r="E2935" s="51">
        <v>3</v>
      </c>
      <c r="F2935" s="52"/>
      <c r="G2935" s="52"/>
      <c r="H2935" s="52"/>
      <c r="I2935" s="52"/>
      <c r="J2935" s="52"/>
      <c r="K2935" s="53">
        <f t="shared" si="389"/>
        <v>88.48</v>
      </c>
      <c r="L2935" s="53">
        <f t="shared" si="390"/>
        <v>88.48</v>
      </c>
      <c r="M2935" s="53">
        <f>IF(E2935&gt;0,ROUND(E2935*UCO!$A$29,2),0)</f>
        <v>56.58</v>
      </c>
      <c r="N2935" s="53">
        <f>IF(I2935&gt;0,ROUND(I2935*Filme!$B$3,2),0)</f>
        <v>0</v>
      </c>
      <c r="O2935" s="53">
        <f t="shared" si="391"/>
        <v>145.06</v>
      </c>
    </row>
    <row r="2936" spans="1:15">
      <c r="A2936" s="48">
        <v>40201198</v>
      </c>
      <c r="B2936" s="48" t="s">
        <v>2945</v>
      </c>
      <c r="C2936" s="49">
        <v>1</v>
      </c>
      <c r="D2936" s="49" t="s">
        <v>102</v>
      </c>
      <c r="E2936" s="51">
        <v>5.2</v>
      </c>
      <c r="F2936" s="52"/>
      <c r="G2936" s="52"/>
      <c r="H2936" s="52"/>
      <c r="I2936" s="52"/>
      <c r="J2936" s="52"/>
      <c r="K2936" s="53">
        <f t="shared" si="389"/>
        <v>183.5</v>
      </c>
      <c r="L2936" s="53">
        <f t="shared" si="390"/>
        <v>183.5</v>
      </c>
      <c r="M2936" s="53">
        <f>IF(E2936&gt;0,ROUND(E2936*UCO!$A$29,2),0)</f>
        <v>98.07</v>
      </c>
      <c r="N2936" s="53">
        <f>IF(I2936&gt;0,ROUND(I2936*Filme!$B$3,2),0)</f>
        <v>0</v>
      </c>
      <c r="O2936" s="53">
        <f t="shared" si="391"/>
        <v>281.57</v>
      </c>
    </row>
    <row r="2937" spans="1:15">
      <c r="A2937" s="48">
        <v>40201201</v>
      </c>
      <c r="B2937" s="48" t="s">
        <v>2946</v>
      </c>
      <c r="C2937" s="49">
        <v>1</v>
      </c>
      <c r="D2937" s="49" t="s">
        <v>102</v>
      </c>
      <c r="E2937" s="51">
        <v>4.7119999999999997</v>
      </c>
      <c r="F2937" s="52"/>
      <c r="G2937" s="52"/>
      <c r="H2937" s="52"/>
      <c r="I2937" s="52"/>
      <c r="J2937" s="52"/>
      <c r="K2937" s="53">
        <f t="shared" si="389"/>
        <v>183.5</v>
      </c>
      <c r="L2937" s="53">
        <f t="shared" si="390"/>
        <v>183.5</v>
      </c>
      <c r="M2937" s="53">
        <f>IF(E2937&gt;0,ROUND(E2937*UCO!$A$29,2),0)</f>
        <v>88.87</v>
      </c>
      <c r="N2937" s="53">
        <f>IF(I2937&gt;0,ROUND(I2937*Filme!$B$3,2),0)</f>
        <v>0</v>
      </c>
      <c r="O2937" s="53">
        <f t="shared" si="391"/>
        <v>272.37</v>
      </c>
    </row>
    <row r="2938" spans="1:15">
      <c r="A2938" s="48">
        <v>40201210</v>
      </c>
      <c r="B2938" s="48" t="s">
        <v>2947</v>
      </c>
      <c r="C2938" s="49">
        <v>1</v>
      </c>
      <c r="D2938" s="49" t="s">
        <v>93</v>
      </c>
      <c r="E2938" s="51">
        <v>5.2</v>
      </c>
      <c r="F2938" s="52"/>
      <c r="G2938" s="52"/>
      <c r="H2938" s="52"/>
      <c r="I2938" s="52"/>
      <c r="J2938" s="52"/>
      <c r="K2938" s="53">
        <f t="shared" si="389"/>
        <v>250.68</v>
      </c>
      <c r="L2938" s="53">
        <f t="shared" si="390"/>
        <v>250.68</v>
      </c>
      <c r="M2938" s="53">
        <f>IF(E2938&gt;0,ROUND(E2938*UCO!$A$29,2),0)</f>
        <v>98.07</v>
      </c>
      <c r="N2938" s="53">
        <f>IF(I2938&gt;0,ROUND(I2938*Filme!$B$3,2),0)</f>
        <v>0</v>
      </c>
      <c r="O2938" s="53">
        <f t="shared" si="391"/>
        <v>348.75</v>
      </c>
    </row>
    <row r="2939" spans="1:15">
      <c r="A2939" s="48">
        <v>40201228</v>
      </c>
      <c r="B2939" s="48" t="s">
        <v>2948</v>
      </c>
      <c r="C2939" s="49">
        <v>1</v>
      </c>
      <c r="D2939" s="49" t="s">
        <v>102</v>
      </c>
      <c r="E2939" s="51">
        <v>4.7119999999999997</v>
      </c>
      <c r="F2939" s="52"/>
      <c r="G2939" s="52"/>
      <c r="H2939" s="52"/>
      <c r="I2939" s="52"/>
      <c r="J2939" s="52"/>
      <c r="K2939" s="53">
        <f t="shared" si="389"/>
        <v>183.5</v>
      </c>
      <c r="L2939" s="53">
        <f t="shared" si="390"/>
        <v>183.5</v>
      </c>
      <c r="M2939" s="53">
        <f>IF(E2939&gt;0,ROUND(E2939*UCO!$A$29,2),0)</f>
        <v>88.87</v>
      </c>
      <c r="N2939" s="53">
        <f>IF(I2939&gt;0,ROUND(I2939*Filme!$B$3,2),0)</f>
        <v>0</v>
      </c>
      <c r="O2939" s="53">
        <f t="shared" si="391"/>
        <v>272.37</v>
      </c>
    </row>
    <row r="2940" spans="1:15">
      <c r="A2940" s="48">
        <v>40201236</v>
      </c>
      <c r="B2940" s="48" t="s">
        <v>2949</v>
      </c>
      <c r="C2940" s="49">
        <v>1</v>
      </c>
      <c r="D2940" s="49" t="s">
        <v>102</v>
      </c>
      <c r="E2940" s="51">
        <v>13</v>
      </c>
      <c r="F2940" s="52"/>
      <c r="G2940" s="52"/>
      <c r="H2940" s="52"/>
      <c r="I2940" s="52"/>
      <c r="J2940" s="52"/>
      <c r="K2940" s="53">
        <f t="shared" si="389"/>
        <v>183.5</v>
      </c>
      <c r="L2940" s="53">
        <f t="shared" si="390"/>
        <v>183.5</v>
      </c>
      <c r="M2940" s="53">
        <f>IF(E2940&gt;0,ROUND(E2940*UCO!$A$29,2),0)</f>
        <v>245.18</v>
      </c>
      <c r="N2940" s="53">
        <f>IF(I2940&gt;0,ROUND(I2940*Filme!$B$3,2),0)</f>
        <v>0</v>
      </c>
      <c r="O2940" s="53">
        <f t="shared" si="391"/>
        <v>428.68</v>
      </c>
    </row>
    <row r="2941" spans="1:15">
      <c r="A2941" s="48">
        <v>40201244</v>
      </c>
      <c r="B2941" s="48" t="s">
        <v>2950</v>
      </c>
      <c r="C2941" s="49">
        <v>1</v>
      </c>
      <c r="D2941" s="49" t="s">
        <v>102</v>
      </c>
      <c r="E2941" s="51">
        <v>11</v>
      </c>
      <c r="F2941" s="52"/>
      <c r="G2941" s="52"/>
      <c r="H2941" s="52"/>
      <c r="I2941" s="52"/>
      <c r="J2941" s="52"/>
      <c r="K2941" s="53">
        <f t="shared" si="389"/>
        <v>183.5</v>
      </c>
      <c r="L2941" s="53">
        <f t="shared" si="390"/>
        <v>183.5</v>
      </c>
      <c r="M2941" s="53">
        <f>IF(E2941&gt;0,ROUND(E2941*UCO!$A$29,2),0)</f>
        <v>207.46</v>
      </c>
      <c r="N2941" s="53">
        <f>IF(I2941&gt;0,ROUND(I2941*Filme!$B$3,2),0)</f>
        <v>0</v>
      </c>
      <c r="O2941" s="53">
        <f t="shared" si="391"/>
        <v>390.96</v>
      </c>
    </row>
    <row r="2942" spans="1:15">
      <c r="A2942" s="48">
        <v>40201252</v>
      </c>
      <c r="B2942" s="48" t="s">
        <v>2951</v>
      </c>
      <c r="C2942" s="49">
        <v>1</v>
      </c>
      <c r="D2942" s="49" t="s">
        <v>93</v>
      </c>
      <c r="E2942" s="51">
        <v>8.7750000000000004</v>
      </c>
      <c r="F2942" s="52"/>
      <c r="G2942" s="52"/>
      <c r="H2942" s="52"/>
      <c r="I2942" s="52"/>
      <c r="J2942" s="52"/>
      <c r="K2942" s="53">
        <f t="shared" si="389"/>
        <v>250.68</v>
      </c>
      <c r="L2942" s="53">
        <f t="shared" si="390"/>
        <v>250.68</v>
      </c>
      <c r="M2942" s="53">
        <f>IF(E2942&gt;0,ROUND(E2942*UCO!$A$29,2),0)</f>
        <v>165.5</v>
      </c>
      <c r="N2942" s="53">
        <f>IF(I2942&gt;0,ROUND(I2942*Filme!$B$3,2),0)</f>
        <v>0</v>
      </c>
      <c r="O2942" s="53">
        <f t="shared" si="391"/>
        <v>416.18</v>
      </c>
    </row>
    <row r="2943" spans="1:15">
      <c r="A2943" s="48">
        <v>40201260</v>
      </c>
      <c r="B2943" s="48" t="s">
        <v>2952</v>
      </c>
      <c r="C2943" s="49">
        <v>1</v>
      </c>
      <c r="D2943" s="49" t="s">
        <v>93</v>
      </c>
      <c r="E2943" s="51">
        <v>4.7119999999999997</v>
      </c>
      <c r="F2943" s="52"/>
      <c r="G2943" s="52"/>
      <c r="H2943" s="52"/>
      <c r="I2943" s="52"/>
      <c r="J2943" s="52"/>
      <c r="K2943" s="53">
        <f t="shared" si="389"/>
        <v>250.68</v>
      </c>
      <c r="L2943" s="53">
        <f t="shared" si="390"/>
        <v>250.68</v>
      </c>
      <c r="M2943" s="53">
        <f>IF(E2943&gt;0,ROUND(E2943*UCO!$A$29,2),0)</f>
        <v>88.87</v>
      </c>
      <c r="N2943" s="53">
        <f>IF(I2943&gt;0,ROUND(I2943*Filme!$B$3,2),0)</f>
        <v>0</v>
      </c>
      <c r="O2943" s="53">
        <f t="shared" si="391"/>
        <v>339.55</v>
      </c>
    </row>
    <row r="2944" spans="1:15">
      <c r="A2944" s="48">
        <v>40201279</v>
      </c>
      <c r="B2944" s="48" t="s">
        <v>2953</v>
      </c>
      <c r="C2944" s="49">
        <v>1</v>
      </c>
      <c r="D2944" s="49" t="s">
        <v>368</v>
      </c>
      <c r="E2944" s="51">
        <v>105.61</v>
      </c>
      <c r="F2944" s="52"/>
      <c r="G2944" s="52"/>
      <c r="H2944" s="52"/>
      <c r="I2944" s="52"/>
      <c r="J2944" s="52"/>
      <c r="K2944" s="53">
        <f t="shared" si="389"/>
        <v>334.24</v>
      </c>
      <c r="L2944" s="53">
        <f t="shared" si="390"/>
        <v>334.24</v>
      </c>
      <c r="M2944" s="53">
        <f>IF(E2944&gt;0,ROUND(E2944*UCO!$A$29,2),0)</f>
        <v>1991.8</v>
      </c>
      <c r="N2944" s="53">
        <f>IF(I2944&gt;0,ROUND(I2944*Filme!$B$3,2),0)</f>
        <v>0</v>
      </c>
      <c r="O2944" s="53">
        <f t="shared" si="391"/>
        <v>2326.04</v>
      </c>
    </row>
    <row r="2945" spans="1:15">
      <c r="A2945" s="48">
        <v>40201287</v>
      </c>
      <c r="B2945" s="48" t="s">
        <v>2954</v>
      </c>
      <c r="C2945" s="49">
        <v>1</v>
      </c>
      <c r="D2945" s="49" t="s">
        <v>72</v>
      </c>
      <c r="E2945" s="51">
        <v>13.9</v>
      </c>
      <c r="F2945" s="52"/>
      <c r="G2945" s="52"/>
      <c r="H2945" s="52"/>
      <c r="I2945" s="52"/>
      <c r="J2945" s="52"/>
      <c r="K2945" s="53">
        <f t="shared" si="389"/>
        <v>309.68</v>
      </c>
      <c r="L2945" s="53">
        <f t="shared" si="390"/>
        <v>309.68</v>
      </c>
      <c r="M2945" s="53">
        <f>IF(E2945&gt;0,ROUND(E2945*UCO!$A$29,2),0)</f>
        <v>262.14999999999998</v>
      </c>
      <c r="N2945" s="53">
        <f>IF(I2945&gt;0,ROUND(I2945*Filme!$B$3,2),0)</f>
        <v>0</v>
      </c>
      <c r="O2945" s="53">
        <f t="shared" si="391"/>
        <v>571.83000000000004</v>
      </c>
    </row>
    <row r="2946" spans="1:15">
      <c r="A2946" s="48">
        <v>40201309</v>
      </c>
      <c r="B2946" s="48" t="s">
        <v>2955</v>
      </c>
      <c r="C2946" s="49">
        <v>1</v>
      </c>
      <c r="D2946" s="49" t="s">
        <v>72</v>
      </c>
      <c r="E2946" s="51">
        <v>14.805999999999999</v>
      </c>
      <c r="F2946" s="52"/>
      <c r="G2946" s="52"/>
      <c r="H2946" s="52"/>
      <c r="I2946" s="52"/>
      <c r="J2946" s="52"/>
      <c r="K2946" s="53">
        <f t="shared" si="389"/>
        <v>309.68</v>
      </c>
      <c r="L2946" s="53">
        <f t="shared" si="390"/>
        <v>309.68</v>
      </c>
      <c r="M2946" s="53">
        <f>IF(E2946&gt;0,ROUND(E2946*UCO!$A$29,2),0)</f>
        <v>279.24</v>
      </c>
      <c r="N2946" s="53">
        <f>IF(I2946&gt;0,ROUND(I2946*Filme!$B$3,2),0)</f>
        <v>0</v>
      </c>
      <c r="O2946" s="53">
        <f t="shared" si="391"/>
        <v>588.91999999999996</v>
      </c>
    </row>
    <row r="2947" spans="1:15">
      <c r="A2947" s="48">
        <v>40201317</v>
      </c>
      <c r="B2947" s="48" t="s">
        <v>2956</v>
      </c>
      <c r="C2947" s="49">
        <v>1</v>
      </c>
      <c r="D2947" s="49" t="s">
        <v>245</v>
      </c>
      <c r="E2947" s="51">
        <v>12.585000000000001</v>
      </c>
      <c r="F2947" s="52"/>
      <c r="G2947" s="52"/>
      <c r="H2947" s="52"/>
      <c r="I2947" s="52"/>
      <c r="J2947" s="52"/>
      <c r="K2947" s="53">
        <f t="shared" si="389"/>
        <v>275.27999999999997</v>
      </c>
      <c r="L2947" s="53">
        <f t="shared" si="390"/>
        <v>275.27999999999997</v>
      </c>
      <c r="M2947" s="53">
        <f>IF(E2947&gt;0,ROUND(E2947*UCO!$A$29,2),0)</f>
        <v>237.35</v>
      </c>
      <c r="N2947" s="53">
        <f>IF(I2947&gt;0,ROUND(I2947*Filme!$B$3,2),0)</f>
        <v>0</v>
      </c>
      <c r="O2947" s="53">
        <f t="shared" si="391"/>
        <v>512.63</v>
      </c>
    </row>
    <row r="2948" spans="1:15">
      <c r="A2948" s="48">
        <v>40201325</v>
      </c>
      <c r="B2948" s="48" t="s">
        <v>2957</v>
      </c>
      <c r="C2948" s="49">
        <v>1</v>
      </c>
      <c r="D2948" s="49" t="s">
        <v>102</v>
      </c>
      <c r="E2948" s="51">
        <v>7.15</v>
      </c>
      <c r="F2948" s="52"/>
      <c r="G2948" s="52"/>
      <c r="H2948" s="52"/>
      <c r="I2948" s="52"/>
      <c r="J2948" s="52"/>
      <c r="K2948" s="53">
        <f t="shared" si="389"/>
        <v>183.5</v>
      </c>
      <c r="L2948" s="53">
        <f t="shared" si="390"/>
        <v>183.5</v>
      </c>
      <c r="M2948" s="53">
        <f>IF(E2948&gt;0,ROUND(E2948*UCO!$A$29,2),0)</f>
        <v>134.85</v>
      </c>
      <c r="N2948" s="53">
        <f>IF(I2948&gt;0,ROUND(I2948*Filme!$B$3,2),0)</f>
        <v>0</v>
      </c>
      <c r="O2948" s="53">
        <f t="shared" si="391"/>
        <v>318.35000000000002</v>
      </c>
    </row>
    <row r="2949" spans="1:15">
      <c r="A2949" s="48">
        <v>40201333</v>
      </c>
      <c r="B2949" s="48" t="s">
        <v>2958</v>
      </c>
      <c r="C2949" s="49">
        <v>1</v>
      </c>
      <c r="D2949" s="49" t="s">
        <v>93</v>
      </c>
      <c r="E2949" s="51">
        <v>13.9</v>
      </c>
      <c r="F2949" s="52"/>
      <c r="G2949" s="52"/>
      <c r="H2949" s="52"/>
      <c r="I2949" s="52"/>
      <c r="J2949" s="52"/>
      <c r="K2949" s="53">
        <f t="shared" si="389"/>
        <v>250.68</v>
      </c>
      <c r="L2949" s="53">
        <f t="shared" si="390"/>
        <v>250.68</v>
      </c>
      <c r="M2949" s="53">
        <f>IF(E2949&gt;0,ROUND(E2949*UCO!$A$29,2),0)</f>
        <v>262.14999999999998</v>
      </c>
      <c r="N2949" s="53">
        <f>IF(I2949&gt;0,ROUND(I2949*Filme!$B$3,2),0)</f>
        <v>0</v>
      </c>
      <c r="O2949" s="53">
        <f t="shared" si="391"/>
        <v>512.83000000000004</v>
      </c>
    </row>
    <row r="2950" spans="1:15">
      <c r="A2950" s="48">
        <v>40201341</v>
      </c>
      <c r="B2950" s="48" t="s">
        <v>2959</v>
      </c>
      <c r="C2950" s="49">
        <v>1</v>
      </c>
      <c r="D2950" s="49" t="s">
        <v>339</v>
      </c>
      <c r="E2950" s="51"/>
      <c r="F2950" s="52"/>
      <c r="G2950" s="52"/>
      <c r="H2950" s="52"/>
      <c r="I2950" s="52"/>
      <c r="J2950" s="52"/>
      <c r="K2950" s="53">
        <f t="shared" si="389"/>
        <v>909.36</v>
      </c>
      <c r="L2950" s="53">
        <f t="shared" si="390"/>
        <v>909.36</v>
      </c>
      <c r="M2950" s="53">
        <f>IF(E2950&gt;0,ROUND(E2950*UCO!$A$29,2),0)</f>
        <v>0</v>
      </c>
      <c r="N2950" s="53">
        <f>IF(I2950&gt;0,ROUND(I2950*Filme!$B$3,2),0)</f>
        <v>0</v>
      </c>
      <c r="O2950" s="53">
        <f t="shared" si="391"/>
        <v>909.36</v>
      </c>
    </row>
    <row r="2951" spans="1:15" ht="32.25" customHeight="1">
      <c r="A2951" s="131" t="s">
        <v>2960</v>
      </c>
      <c r="B2951" s="132"/>
      <c r="C2951" s="132"/>
      <c r="D2951" s="132"/>
      <c r="E2951" s="132"/>
      <c r="F2951" s="132"/>
      <c r="G2951" s="132"/>
      <c r="H2951" s="132"/>
      <c r="I2951" s="132"/>
      <c r="J2951" s="132"/>
      <c r="K2951" s="132"/>
      <c r="L2951" s="132"/>
      <c r="M2951" s="132"/>
      <c r="N2951" s="132"/>
      <c r="O2951" s="132"/>
    </row>
    <row r="2952" spans="1:15">
      <c r="A2952" s="48">
        <v>40202011</v>
      </c>
      <c r="B2952" s="48" t="s">
        <v>2961</v>
      </c>
      <c r="C2952" s="49">
        <v>1</v>
      </c>
      <c r="D2952" s="49" t="s">
        <v>305</v>
      </c>
      <c r="E2952" s="51"/>
      <c r="F2952" s="52"/>
      <c r="G2952" s="52"/>
      <c r="H2952" s="52"/>
      <c r="I2952" s="52"/>
      <c r="J2952" s="52"/>
      <c r="K2952" s="53">
        <f t="shared" ref="K2952:K2983" si="392">VLOOKUP(D2952,Porte2026Geral,24,FALSE)</f>
        <v>802.86</v>
      </c>
      <c r="L2952" s="53">
        <f t="shared" ref="L2952:L2983" si="393">ROUND(C2952*K2952,2)</f>
        <v>802.86</v>
      </c>
      <c r="M2952" s="53">
        <f>IF(E2952&gt;0,ROUND(E2952*UCO!$A$14,2),0)</f>
        <v>0</v>
      </c>
      <c r="N2952" s="53">
        <f>IF(I2952&gt;0,ROUND(I2952*Filme!$B$3,2),0)</f>
        <v>0</v>
      </c>
      <c r="O2952" s="53">
        <f t="shared" ref="O2952:O3019" si="394">ROUND(L2952+M2952+N2952,2)</f>
        <v>802.86</v>
      </c>
    </row>
    <row r="2953" spans="1:15">
      <c r="A2953" s="48">
        <v>40202038</v>
      </c>
      <c r="B2953" s="48" t="s">
        <v>2962</v>
      </c>
      <c r="C2953" s="49">
        <v>1</v>
      </c>
      <c r="D2953" s="49" t="s">
        <v>245</v>
      </c>
      <c r="E2953" s="51">
        <v>15.45</v>
      </c>
      <c r="F2953" s="52"/>
      <c r="G2953" s="52"/>
      <c r="H2953" s="52"/>
      <c r="I2953" s="52"/>
      <c r="J2953" s="52"/>
      <c r="K2953" s="53">
        <f t="shared" si="392"/>
        <v>275.27999999999997</v>
      </c>
      <c r="L2953" s="53">
        <f t="shared" si="393"/>
        <v>275.27999999999997</v>
      </c>
      <c r="M2953" s="53">
        <f>IF(E2953&gt;0,ROUND(E2953*UCO!$A$29,2),0)</f>
        <v>291.39</v>
      </c>
      <c r="N2953" s="53">
        <f>IF(I2953&gt;0,ROUND(I2953*Filme!$B$3,2),0)</f>
        <v>0</v>
      </c>
      <c r="O2953" s="53">
        <f t="shared" si="394"/>
        <v>566.66999999999996</v>
      </c>
    </row>
    <row r="2954" spans="1:15">
      <c r="A2954" s="48">
        <v>40202046</v>
      </c>
      <c r="B2954" s="48" t="s">
        <v>2963</v>
      </c>
      <c r="C2954" s="49">
        <v>1</v>
      </c>
      <c r="D2954" s="49" t="s">
        <v>333</v>
      </c>
      <c r="E2954" s="51">
        <v>30.41</v>
      </c>
      <c r="F2954" s="52">
        <v>1</v>
      </c>
      <c r="G2954" s="52"/>
      <c r="H2954" s="52"/>
      <c r="I2954" s="52"/>
      <c r="J2954" s="52"/>
      <c r="K2954" s="53">
        <f t="shared" si="392"/>
        <v>417.82</v>
      </c>
      <c r="L2954" s="53">
        <f t="shared" si="393"/>
        <v>417.82</v>
      </c>
      <c r="M2954" s="53">
        <f>IF(E2954&gt;0,ROUND(E2954*UCO!$A$29,2),0)</f>
        <v>573.53</v>
      </c>
      <c r="N2954" s="53">
        <f>IF(I2954&gt;0,ROUND(I2954*Filme!$B$3,2),0)</f>
        <v>0</v>
      </c>
      <c r="O2954" s="53">
        <f t="shared" si="394"/>
        <v>991.35</v>
      </c>
    </row>
    <row r="2955" spans="1:15">
      <c r="A2955" s="48">
        <v>40202054</v>
      </c>
      <c r="B2955" s="48" t="s">
        <v>2964</v>
      </c>
      <c r="C2955" s="49">
        <v>1</v>
      </c>
      <c r="D2955" s="49" t="s">
        <v>333</v>
      </c>
      <c r="E2955" s="51">
        <v>8.7750000000000004</v>
      </c>
      <c r="F2955" s="52"/>
      <c r="G2955" s="52"/>
      <c r="H2955" s="52"/>
      <c r="I2955" s="52"/>
      <c r="J2955" s="52"/>
      <c r="K2955" s="53">
        <f t="shared" si="392"/>
        <v>417.82</v>
      </c>
      <c r="L2955" s="53">
        <f t="shared" si="393"/>
        <v>417.82</v>
      </c>
      <c r="M2955" s="53">
        <f>IF(E2955&gt;0,ROUND(E2955*UCO!$A$29,2),0)</f>
        <v>165.5</v>
      </c>
      <c r="N2955" s="53">
        <f>IF(I2955&gt;0,ROUND(I2955*Filme!$B$3,2),0)</f>
        <v>0</v>
      </c>
      <c r="O2955" s="53">
        <f t="shared" si="394"/>
        <v>583.32000000000005</v>
      </c>
    </row>
    <row r="2956" spans="1:15">
      <c r="A2956" s="48">
        <v>40202062</v>
      </c>
      <c r="B2956" s="48" t="s">
        <v>2965</v>
      </c>
      <c r="C2956" s="49">
        <v>1</v>
      </c>
      <c r="D2956" s="49" t="s">
        <v>291</v>
      </c>
      <c r="E2956" s="51">
        <v>9.8350000000000009</v>
      </c>
      <c r="F2956" s="52">
        <v>1</v>
      </c>
      <c r="G2956" s="52"/>
      <c r="H2956" s="52"/>
      <c r="I2956" s="52"/>
      <c r="J2956" s="52"/>
      <c r="K2956" s="53">
        <f t="shared" si="392"/>
        <v>709.46</v>
      </c>
      <c r="L2956" s="53">
        <f t="shared" si="393"/>
        <v>709.46</v>
      </c>
      <c r="M2956" s="53">
        <f>IF(E2956&gt;0,ROUND(E2956*UCO!$A$29,2),0)</f>
        <v>185.49</v>
      </c>
      <c r="N2956" s="53">
        <f>IF(I2956&gt;0,ROUND(I2956*Filme!$B$3,2),0)</f>
        <v>0</v>
      </c>
      <c r="O2956" s="53">
        <f t="shared" si="394"/>
        <v>894.95</v>
      </c>
    </row>
    <row r="2957" spans="1:15">
      <c r="A2957" s="48">
        <v>40202070</v>
      </c>
      <c r="B2957" s="48" t="s">
        <v>2966</v>
      </c>
      <c r="C2957" s="49">
        <v>1</v>
      </c>
      <c r="D2957" s="49" t="s">
        <v>331</v>
      </c>
      <c r="E2957" s="51">
        <v>30.516999999999999</v>
      </c>
      <c r="F2957" s="52">
        <v>1</v>
      </c>
      <c r="G2957" s="52"/>
      <c r="H2957" s="52"/>
      <c r="I2957" s="52"/>
      <c r="J2957" s="52"/>
      <c r="K2957" s="53">
        <f t="shared" si="392"/>
        <v>1091.25</v>
      </c>
      <c r="L2957" s="53">
        <f t="shared" si="393"/>
        <v>1091.25</v>
      </c>
      <c r="M2957" s="53">
        <f>IF(E2957&gt;0,ROUND(E2957*UCO!$A$29,2),0)</f>
        <v>575.54999999999995</v>
      </c>
      <c r="N2957" s="53">
        <f>IF(I2957&gt;0,ROUND(I2957*Filme!$B$3,2),0)</f>
        <v>0</v>
      </c>
      <c r="O2957" s="53">
        <f t="shared" si="394"/>
        <v>1666.8</v>
      </c>
    </row>
    <row r="2958" spans="1:15">
      <c r="A2958" s="48">
        <v>40202089</v>
      </c>
      <c r="B2958" s="48" t="s">
        <v>2967</v>
      </c>
      <c r="C2958" s="49">
        <v>1</v>
      </c>
      <c r="D2958" s="49" t="s">
        <v>74</v>
      </c>
      <c r="E2958" s="51">
        <v>7.2329999999999997</v>
      </c>
      <c r="F2958" s="52"/>
      <c r="G2958" s="52"/>
      <c r="H2958" s="52"/>
      <c r="I2958" s="52"/>
      <c r="J2958" s="52"/>
      <c r="K2958" s="53">
        <f t="shared" si="392"/>
        <v>360.46</v>
      </c>
      <c r="L2958" s="53">
        <f t="shared" si="393"/>
        <v>360.46</v>
      </c>
      <c r="M2958" s="53">
        <f>IF(E2958&gt;0,ROUND(E2958*UCO!$A$29,2),0)</f>
        <v>136.41</v>
      </c>
      <c r="N2958" s="53">
        <f>IF(I2958&gt;0,ROUND(I2958*Filme!$B$3,2),0)</f>
        <v>0</v>
      </c>
      <c r="O2958" s="53">
        <f t="shared" si="394"/>
        <v>496.87</v>
      </c>
    </row>
    <row r="2959" spans="1:15">
      <c r="A2959" s="48">
        <v>40202097</v>
      </c>
      <c r="B2959" s="48" t="s">
        <v>2968</v>
      </c>
      <c r="C2959" s="49">
        <v>1</v>
      </c>
      <c r="D2959" s="49" t="s">
        <v>368</v>
      </c>
      <c r="E2959" s="51">
        <v>8.2840000000000007</v>
      </c>
      <c r="F2959" s="52"/>
      <c r="G2959" s="52"/>
      <c r="H2959" s="52"/>
      <c r="I2959" s="52"/>
      <c r="J2959" s="52"/>
      <c r="K2959" s="53">
        <f t="shared" si="392"/>
        <v>334.24</v>
      </c>
      <c r="L2959" s="53">
        <f t="shared" si="393"/>
        <v>334.24</v>
      </c>
      <c r="M2959" s="53">
        <f>IF(E2959&gt;0,ROUND(E2959*UCO!$A$29,2),0)</f>
        <v>156.24</v>
      </c>
      <c r="N2959" s="53">
        <f>IF(I2959&gt;0,ROUND(I2959*Filme!$B$3,2),0)</f>
        <v>0</v>
      </c>
      <c r="O2959" s="53">
        <f t="shared" si="394"/>
        <v>490.48</v>
      </c>
    </row>
    <row r="2960" spans="1:15">
      <c r="A2960" s="48">
        <v>40202100</v>
      </c>
      <c r="B2960" s="48" t="s">
        <v>2969</v>
      </c>
      <c r="C2960" s="49">
        <v>1</v>
      </c>
      <c r="D2960" s="49" t="s">
        <v>72</v>
      </c>
      <c r="E2960" s="51">
        <v>13</v>
      </c>
      <c r="F2960" s="52"/>
      <c r="G2960" s="52"/>
      <c r="H2960" s="52"/>
      <c r="I2960" s="52"/>
      <c r="J2960" s="52"/>
      <c r="K2960" s="53">
        <f t="shared" si="392"/>
        <v>309.68</v>
      </c>
      <c r="L2960" s="53">
        <f t="shared" si="393"/>
        <v>309.68</v>
      </c>
      <c r="M2960" s="53">
        <f>IF(E2960&gt;0,ROUND(E2960*UCO!$A$29,2),0)</f>
        <v>245.18</v>
      </c>
      <c r="N2960" s="53">
        <f>IF(I2960&gt;0,ROUND(I2960*Filme!$B$3,2),0)</f>
        <v>0</v>
      </c>
      <c r="O2960" s="53">
        <f t="shared" si="394"/>
        <v>554.86</v>
      </c>
    </row>
    <row r="2961" spans="1:15">
      <c r="A2961" s="48">
        <v>40202119</v>
      </c>
      <c r="B2961" s="48" t="s">
        <v>2970</v>
      </c>
      <c r="C2961" s="49">
        <v>1</v>
      </c>
      <c r="D2961" s="49" t="s">
        <v>433</v>
      </c>
      <c r="E2961" s="51">
        <v>30.516999999999999</v>
      </c>
      <c r="F2961" s="52">
        <v>1</v>
      </c>
      <c r="G2961" s="52"/>
      <c r="H2961" s="52"/>
      <c r="I2961" s="52"/>
      <c r="J2961" s="52"/>
      <c r="K2961" s="53">
        <f t="shared" si="392"/>
        <v>1269.81</v>
      </c>
      <c r="L2961" s="53">
        <f t="shared" si="393"/>
        <v>1269.81</v>
      </c>
      <c r="M2961" s="53">
        <f>IF(E2961&gt;0,ROUND(E2961*UCO!$A$29,2),0)</f>
        <v>575.54999999999995</v>
      </c>
      <c r="N2961" s="53">
        <f>IF(I2961&gt;0,ROUND(I2961*Filme!$B$3,2),0)</f>
        <v>0</v>
      </c>
      <c r="O2961" s="53">
        <f t="shared" si="394"/>
        <v>1845.36</v>
      </c>
    </row>
    <row r="2962" spans="1:15">
      <c r="A2962" s="48">
        <v>40202127</v>
      </c>
      <c r="B2962" s="48" t="s">
        <v>2971</v>
      </c>
      <c r="C2962" s="49">
        <v>1</v>
      </c>
      <c r="D2962" s="49" t="s">
        <v>382</v>
      </c>
      <c r="E2962" s="51"/>
      <c r="F2962" s="52"/>
      <c r="G2962" s="52"/>
      <c r="H2962" s="52"/>
      <c r="I2962" s="52"/>
      <c r="J2962" s="52"/>
      <c r="K2962" s="53">
        <f t="shared" si="392"/>
        <v>766.81</v>
      </c>
      <c r="L2962" s="53">
        <f t="shared" si="393"/>
        <v>766.81</v>
      </c>
      <c r="M2962" s="53">
        <f>IF(E2962&gt;0,ROUND(E2962*UCO!$A$29,2),0)</f>
        <v>0</v>
      </c>
      <c r="N2962" s="53">
        <f>IF(I2962&gt;0,ROUND(I2962*Filme!$B$3,2),0)</f>
        <v>0</v>
      </c>
      <c r="O2962" s="53">
        <f t="shared" si="394"/>
        <v>766.81</v>
      </c>
    </row>
    <row r="2963" spans="1:15">
      <c r="A2963" s="48">
        <v>40202135</v>
      </c>
      <c r="B2963" s="48" t="s">
        <v>2972</v>
      </c>
      <c r="C2963" s="49">
        <v>1</v>
      </c>
      <c r="D2963" s="49" t="s">
        <v>335</v>
      </c>
      <c r="E2963" s="51">
        <v>21.501000000000001</v>
      </c>
      <c r="F2963" s="52"/>
      <c r="G2963" s="52"/>
      <c r="H2963" s="52"/>
      <c r="I2963" s="52"/>
      <c r="J2963" s="52"/>
      <c r="K2963" s="53">
        <f t="shared" si="392"/>
        <v>991.29</v>
      </c>
      <c r="L2963" s="53">
        <f t="shared" si="393"/>
        <v>991.29</v>
      </c>
      <c r="M2963" s="53">
        <f>IF(E2963&gt;0,ROUND(E2963*UCO!$A$29,2),0)</f>
        <v>405.51</v>
      </c>
      <c r="N2963" s="53">
        <f>IF(I2963&gt;0,ROUND(I2963*Filme!$B$3,2),0)</f>
        <v>0</v>
      </c>
      <c r="O2963" s="53">
        <f t="shared" si="394"/>
        <v>1396.8</v>
      </c>
    </row>
    <row r="2964" spans="1:15">
      <c r="A2964" s="48">
        <v>40202143</v>
      </c>
      <c r="B2964" s="48" t="s">
        <v>2973</v>
      </c>
      <c r="C2964" s="49">
        <v>1</v>
      </c>
      <c r="D2964" s="49" t="s">
        <v>335</v>
      </c>
      <c r="E2964" s="51">
        <v>9.8350000000000009</v>
      </c>
      <c r="F2964" s="52"/>
      <c r="G2964" s="52"/>
      <c r="H2964" s="52"/>
      <c r="I2964" s="52"/>
      <c r="J2964" s="52"/>
      <c r="K2964" s="53">
        <f t="shared" si="392"/>
        <v>991.29</v>
      </c>
      <c r="L2964" s="53">
        <f t="shared" si="393"/>
        <v>991.29</v>
      </c>
      <c r="M2964" s="53">
        <f>IF(E2964&gt;0,ROUND(E2964*UCO!$A$29,2),0)</f>
        <v>185.49</v>
      </c>
      <c r="N2964" s="53">
        <f>IF(I2964&gt;0,ROUND(I2964*Filme!$B$3,2),0)</f>
        <v>0</v>
      </c>
      <c r="O2964" s="53">
        <f t="shared" si="394"/>
        <v>1176.78</v>
      </c>
    </row>
    <row r="2965" spans="1:15">
      <c r="A2965" s="48">
        <v>40202151</v>
      </c>
      <c r="B2965" s="48" t="s">
        <v>2974</v>
      </c>
      <c r="C2965" s="49">
        <v>1</v>
      </c>
      <c r="D2965" s="49" t="s">
        <v>596</v>
      </c>
      <c r="E2965" s="51">
        <v>13</v>
      </c>
      <c r="F2965" s="52"/>
      <c r="G2965" s="52"/>
      <c r="H2965" s="52"/>
      <c r="I2965" s="52"/>
      <c r="J2965" s="52"/>
      <c r="K2965" s="53">
        <f t="shared" si="392"/>
        <v>599.66</v>
      </c>
      <c r="L2965" s="53">
        <f t="shared" si="393"/>
        <v>599.66</v>
      </c>
      <c r="M2965" s="53">
        <f>IF(E2965&gt;0,ROUND(E2965*UCO!$A$29,2),0)</f>
        <v>245.18</v>
      </c>
      <c r="N2965" s="53">
        <f>IF(I2965&gt;0,ROUND(I2965*Filme!$B$3,2),0)</f>
        <v>0</v>
      </c>
      <c r="O2965" s="53">
        <f t="shared" si="394"/>
        <v>844.84</v>
      </c>
    </row>
    <row r="2966" spans="1:15">
      <c r="A2966" s="48">
        <v>40202160</v>
      </c>
      <c r="B2966" s="48" t="s">
        <v>2975</v>
      </c>
      <c r="C2966" s="49">
        <v>1</v>
      </c>
      <c r="D2966" s="49" t="s">
        <v>72</v>
      </c>
      <c r="E2966" s="51">
        <v>18.774999999999999</v>
      </c>
      <c r="F2966" s="52"/>
      <c r="G2966" s="52"/>
      <c r="H2966" s="52"/>
      <c r="I2966" s="52"/>
      <c r="J2966" s="52"/>
      <c r="K2966" s="53">
        <f t="shared" si="392"/>
        <v>309.68</v>
      </c>
      <c r="L2966" s="53">
        <f t="shared" si="393"/>
        <v>309.68</v>
      </c>
      <c r="M2966" s="53">
        <f>IF(E2966&gt;0,ROUND(E2966*UCO!$A$29,2),0)</f>
        <v>354.1</v>
      </c>
      <c r="N2966" s="53">
        <f>IF(I2966&gt;0,ROUND(I2966*Filme!$B$3,2),0)</f>
        <v>0</v>
      </c>
      <c r="O2966" s="53">
        <f t="shared" si="394"/>
        <v>663.78</v>
      </c>
    </row>
    <row r="2967" spans="1:15">
      <c r="A2967" s="48">
        <v>40202178</v>
      </c>
      <c r="B2967" s="48" t="s">
        <v>2976</v>
      </c>
      <c r="C2967" s="49">
        <v>1</v>
      </c>
      <c r="D2967" s="49" t="s">
        <v>333</v>
      </c>
      <c r="E2967" s="51">
        <v>5.2</v>
      </c>
      <c r="F2967" s="52"/>
      <c r="G2967" s="52"/>
      <c r="H2967" s="52"/>
      <c r="I2967" s="52"/>
      <c r="J2967" s="52"/>
      <c r="K2967" s="53">
        <f t="shared" si="392"/>
        <v>417.82</v>
      </c>
      <c r="L2967" s="53">
        <f t="shared" si="393"/>
        <v>417.82</v>
      </c>
      <c r="M2967" s="53">
        <f>IF(E2967&gt;0,ROUND(E2967*UCO!$A$29,2),0)</f>
        <v>98.07</v>
      </c>
      <c r="N2967" s="53">
        <f>IF(I2967&gt;0,ROUND(I2967*Filme!$B$3,2),0)</f>
        <v>0</v>
      </c>
      <c r="O2967" s="53">
        <f t="shared" si="394"/>
        <v>515.89</v>
      </c>
    </row>
    <row r="2968" spans="1:15">
      <c r="A2968" s="48">
        <v>40202186</v>
      </c>
      <c r="B2968" s="48" t="s">
        <v>2977</v>
      </c>
      <c r="C2968" s="49">
        <v>1</v>
      </c>
      <c r="D2968" s="49" t="s">
        <v>74</v>
      </c>
      <c r="E2968" s="51">
        <v>14.805999999999999</v>
      </c>
      <c r="F2968" s="52"/>
      <c r="G2968" s="52"/>
      <c r="H2968" s="52"/>
      <c r="I2968" s="52"/>
      <c r="J2968" s="52"/>
      <c r="K2968" s="53">
        <f t="shared" si="392"/>
        <v>360.46</v>
      </c>
      <c r="L2968" s="53">
        <f t="shared" si="393"/>
        <v>360.46</v>
      </c>
      <c r="M2968" s="53">
        <f>IF(E2968&gt;0,ROUND(E2968*UCO!$A$29,2),0)</f>
        <v>279.24</v>
      </c>
      <c r="N2968" s="53">
        <f>IF(I2968&gt;0,ROUND(I2968*Filme!$B$3,2),0)</f>
        <v>0</v>
      </c>
      <c r="O2968" s="53">
        <f t="shared" si="394"/>
        <v>639.70000000000005</v>
      </c>
    </row>
    <row r="2969" spans="1:15">
      <c r="A2969" s="48">
        <v>40202194</v>
      </c>
      <c r="B2969" s="48" t="s">
        <v>2978</v>
      </c>
      <c r="C2969" s="49">
        <v>1</v>
      </c>
      <c r="D2969" s="49" t="s">
        <v>333</v>
      </c>
      <c r="E2969" s="51">
        <v>14.805999999999999</v>
      </c>
      <c r="F2969" s="52"/>
      <c r="G2969" s="52"/>
      <c r="H2969" s="52"/>
      <c r="I2969" s="52"/>
      <c r="J2969" s="52"/>
      <c r="K2969" s="53">
        <f t="shared" si="392"/>
        <v>417.82</v>
      </c>
      <c r="L2969" s="53">
        <f t="shared" si="393"/>
        <v>417.82</v>
      </c>
      <c r="M2969" s="53">
        <f>IF(E2969&gt;0,ROUND(E2969*UCO!$A$29,2),0)</f>
        <v>279.24</v>
      </c>
      <c r="N2969" s="53">
        <f>IF(I2969&gt;0,ROUND(I2969*Filme!$B$3,2),0)</f>
        <v>0</v>
      </c>
      <c r="O2969" s="53">
        <f t="shared" si="394"/>
        <v>697.06</v>
      </c>
    </row>
    <row r="2970" spans="1:15">
      <c r="A2970" s="48">
        <v>40202208</v>
      </c>
      <c r="B2970" s="48" t="s">
        <v>2979</v>
      </c>
      <c r="C2970" s="49">
        <v>1</v>
      </c>
      <c r="D2970" s="49" t="s">
        <v>335</v>
      </c>
      <c r="E2970" s="51">
        <v>7.2329999999999997</v>
      </c>
      <c r="F2970" s="52">
        <v>1</v>
      </c>
      <c r="G2970" s="52"/>
      <c r="H2970" s="52"/>
      <c r="I2970" s="52"/>
      <c r="J2970" s="52"/>
      <c r="K2970" s="53">
        <f t="shared" si="392"/>
        <v>991.29</v>
      </c>
      <c r="L2970" s="53">
        <f t="shared" si="393"/>
        <v>991.29</v>
      </c>
      <c r="M2970" s="53">
        <f>IF(E2970&gt;0,ROUND(E2970*UCO!$A$29,2),0)</f>
        <v>136.41</v>
      </c>
      <c r="N2970" s="53">
        <f>IF(I2970&gt;0,ROUND(I2970*Filme!$B$3,2),0)</f>
        <v>0</v>
      </c>
      <c r="O2970" s="53">
        <f t="shared" si="394"/>
        <v>1127.7</v>
      </c>
    </row>
    <row r="2971" spans="1:15">
      <c r="A2971" s="48">
        <v>40202216</v>
      </c>
      <c r="B2971" s="48" t="s">
        <v>2980</v>
      </c>
      <c r="C2971" s="49">
        <v>1</v>
      </c>
      <c r="D2971" s="49" t="s">
        <v>333</v>
      </c>
      <c r="E2971" s="51">
        <v>30.41</v>
      </c>
      <c r="F2971" s="52">
        <v>1</v>
      </c>
      <c r="G2971" s="52"/>
      <c r="H2971" s="52"/>
      <c r="I2971" s="52"/>
      <c r="J2971" s="52"/>
      <c r="K2971" s="53">
        <f t="shared" si="392"/>
        <v>417.82</v>
      </c>
      <c r="L2971" s="53">
        <f t="shared" si="393"/>
        <v>417.82</v>
      </c>
      <c r="M2971" s="53">
        <f>IF(E2971&gt;0,ROUND(E2971*UCO!$A$29,2),0)</f>
        <v>573.53</v>
      </c>
      <c r="N2971" s="53">
        <f>IF(I2971&gt;0,ROUND(I2971*Filme!$B$3,2),0)</f>
        <v>0</v>
      </c>
      <c r="O2971" s="53">
        <f t="shared" si="394"/>
        <v>991.35</v>
      </c>
    </row>
    <row r="2972" spans="1:15">
      <c r="A2972" s="48">
        <v>40202224</v>
      </c>
      <c r="B2972" s="48" t="s">
        <v>2981</v>
      </c>
      <c r="C2972" s="49">
        <v>1</v>
      </c>
      <c r="D2972" s="49" t="s">
        <v>331</v>
      </c>
      <c r="E2972" s="51"/>
      <c r="F2972" s="52">
        <v>1</v>
      </c>
      <c r="G2972" s="52"/>
      <c r="H2972" s="52"/>
      <c r="I2972" s="52"/>
      <c r="J2972" s="52"/>
      <c r="K2972" s="53">
        <f t="shared" si="392"/>
        <v>1091.25</v>
      </c>
      <c r="L2972" s="53">
        <f t="shared" si="393"/>
        <v>1091.25</v>
      </c>
      <c r="M2972" s="53">
        <f>IF(E2972&gt;0,ROUND(E2972*UCO!$A$29,2),0)</f>
        <v>0</v>
      </c>
      <c r="N2972" s="53">
        <f>IF(I2972&gt;0,ROUND(I2972*Filme!$B$3,2),0)</f>
        <v>0</v>
      </c>
      <c r="O2972" s="53">
        <f t="shared" si="394"/>
        <v>1091.25</v>
      </c>
    </row>
    <row r="2973" spans="1:15">
      <c r="A2973" s="48">
        <v>40202232</v>
      </c>
      <c r="B2973" s="48" t="s">
        <v>2982</v>
      </c>
      <c r="C2973" s="49">
        <v>1</v>
      </c>
      <c r="D2973" s="49" t="s">
        <v>331</v>
      </c>
      <c r="E2973" s="51"/>
      <c r="F2973" s="52">
        <v>1</v>
      </c>
      <c r="G2973" s="52"/>
      <c r="H2973" s="52"/>
      <c r="I2973" s="52"/>
      <c r="J2973" s="52"/>
      <c r="K2973" s="53">
        <f t="shared" si="392"/>
        <v>1091.25</v>
      </c>
      <c r="L2973" s="53">
        <f t="shared" si="393"/>
        <v>1091.25</v>
      </c>
      <c r="M2973" s="53">
        <f>IF(E2973&gt;0,ROUND(E2973*UCO!$A$29,2),0)</f>
        <v>0</v>
      </c>
      <c r="N2973" s="53">
        <f>IF(I2973&gt;0,ROUND(I2973*Filme!$B$3,2),0)</f>
        <v>0</v>
      </c>
      <c r="O2973" s="53">
        <f t="shared" si="394"/>
        <v>1091.25</v>
      </c>
    </row>
    <row r="2974" spans="1:15">
      <c r="A2974" s="48">
        <v>40202240</v>
      </c>
      <c r="B2974" s="48" t="s">
        <v>2983</v>
      </c>
      <c r="C2974" s="49">
        <v>1</v>
      </c>
      <c r="D2974" s="49" t="s">
        <v>331</v>
      </c>
      <c r="E2974" s="51"/>
      <c r="F2974" s="52">
        <v>1</v>
      </c>
      <c r="G2974" s="52"/>
      <c r="H2974" s="52"/>
      <c r="I2974" s="52"/>
      <c r="J2974" s="52"/>
      <c r="K2974" s="53">
        <f t="shared" si="392"/>
        <v>1091.25</v>
      </c>
      <c r="L2974" s="53">
        <f t="shared" si="393"/>
        <v>1091.25</v>
      </c>
      <c r="M2974" s="53">
        <f>IF(E2974&gt;0,ROUND(E2974*UCO!$A$29,2),0)</f>
        <v>0</v>
      </c>
      <c r="N2974" s="53">
        <f>IF(I2974&gt;0,ROUND(I2974*Filme!$B$3,2),0)</f>
        <v>0</v>
      </c>
      <c r="O2974" s="53">
        <f t="shared" si="394"/>
        <v>1091.25</v>
      </c>
    </row>
    <row r="2975" spans="1:15">
      <c r="A2975" s="48">
        <v>40202259</v>
      </c>
      <c r="B2975" s="48" t="s">
        <v>2984</v>
      </c>
      <c r="C2975" s="49">
        <v>1</v>
      </c>
      <c r="D2975" s="49" t="s">
        <v>639</v>
      </c>
      <c r="E2975" s="51">
        <v>14.805999999999999</v>
      </c>
      <c r="F2975" s="52"/>
      <c r="G2975" s="52"/>
      <c r="H2975" s="52"/>
      <c r="I2975" s="52"/>
      <c r="J2975" s="52"/>
      <c r="K2975" s="53">
        <f t="shared" si="392"/>
        <v>501.37</v>
      </c>
      <c r="L2975" s="53">
        <f t="shared" si="393"/>
        <v>501.37</v>
      </c>
      <c r="M2975" s="53">
        <f>IF(E2975&gt;0,ROUND(E2975*UCO!$A$29,2),0)</f>
        <v>279.24</v>
      </c>
      <c r="N2975" s="53">
        <f>IF(I2975&gt;0,ROUND(I2975*Filme!$B$3,2),0)</f>
        <v>0</v>
      </c>
      <c r="O2975" s="53">
        <f t="shared" si="394"/>
        <v>780.61</v>
      </c>
    </row>
    <row r="2976" spans="1:15">
      <c r="A2976" s="48">
        <v>40202267</v>
      </c>
      <c r="B2976" s="48" t="s">
        <v>2985</v>
      </c>
      <c r="C2976" s="49">
        <v>1</v>
      </c>
      <c r="D2976" s="49" t="s">
        <v>335</v>
      </c>
      <c r="E2976" s="51">
        <v>7.2320000000000002</v>
      </c>
      <c r="F2976" s="52">
        <v>1</v>
      </c>
      <c r="G2976" s="52"/>
      <c r="H2976" s="52"/>
      <c r="I2976" s="52"/>
      <c r="J2976" s="52"/>
      <c r="K2976" s="53">
        <f t="shared" si="392"/>
        <v>991.29</v>
      </c>
      <c r="L2976" s="53">
        <f t="shared" si="393"/>
        <v>991.29</v>
      </c>
      <c r="M2976" s="53">
        <f>IF(E2976&gt;0,ROUND(E2976*UCO!$A$29,2),0)</f>
        <v>136.4</v>
      </c>
      <c r="N2976" s="53">
        <f>IF(I2976&gt;0,ROUND(I2976*Filme!$B$3,2),0)</f>
        <v>0</v>
      </c>
      <c r="O2976" s="53">
        <f t="shared" si="394"/>
        <v>1127.69</v>
      </c>
    </row>
    <row r="2977" spans="1:15">
      <c r="A2977" s="48">
        <v>40202283</v>
      </c>
      <c r="B2977" s="48" t="s">
        <v>2986</v>
      </c>
      <c r="C2977" s="49">
        <v>1</v>
      </c>
      <c r="D2977" s="49" t="s">
        <v>333</v>
      </c>
      <c r="E2977" s="51">
        <v>7.2320000000000002</v>
      </c>
      <c r="F2977" s="52">
        <v>1</v>
      </c>
      <c r="G2977" s="52"/>
      <c r="H2977" s="52"/>
      <c r="I2977" s="52"/>
      <c r="J2977" s="52"/>
      <c r="K2977" s="53">
        <f t="shared" si="392"/>
        <v>417.82</v>
      </c>
      <c r="L2977" s="53">
        <f t="shared" si="393"/>
        <v>417.82</v>
      </c>
      <c r="M2977" s="53">
        <f>IF(E2977&gt;0,ROUND(E2977*UCO!$A$29,2),0)</f>
        <v>136.4</v>
      </c>
      <c r="N2977" s="53">
        <f>IF(I2977&gt;0,ROUND(I2977*Filme!$B$3,2),0)</f>
        <v>0</v>
      </c>
      <c r="O2977" s="53">
        <f t="shared" si="394"/>
        <v>554.22</v>
      </c>
    </row>
    <row r="2978" spans="1:15">
      <c r="A2978" s="48">
        <v>40202291</v>
      </c>
      <c r="B2978" s="48" t="s">
        <v>2987</v>
      </c>
      <c r="C2978" s="49">
        <v>1</v>
      </c>
      <c r="D2978" s="49" t="s">
        <v>639</v>
      </c>
      <c r="E2978" s="51">
        <v>7.2320000000000002</v>
      </c>
      <c r="F2978" s="52"/>
      <c r="G2978" s="52"/>
      <c r="H2978" s="52"/>
      <c r="I2978" s="52"/>
      <c r="J2978" s="52"/>
      <c r="K2978" s="53">
        <f t="shared" si="392"/>
        <v>501.37</v>
      </c>
      <c r="L2978" s="53">
        <f t="shared" si="393"/>
        <v>501.37</v>
      </c>
      <c r="M2978" s="53">
        <f>IF(E2978&gt;0,ROUND(E2978*UCO!$A$29,2),0)</f>
        <v>136.4</v>
      </c>
      <c r="N2978" s="53">
        <f>IF(I2978&gt;0,ROUND(I2978*Filme!$B$3,2),0)</f>
        <v>0</v>
      </c>
      <c r="O2978" s="53">
        <f t="shared" si="394"/>
        <v>637.77</v>
      </c>
    </row>
    <row r="2979" spans="1:15">
      <c r="A2979" s="48">
        <v>40202305</v>
      </c>
      <c r="B2979" s="48" t="s">
        <v>2988</v>
      </c>
      <c r="C2979" s="49">
        <v>1</v>
      </c>
      <c r="D2979" s="49" t="s">
        <v>639</v>
      </c>
      <c r="E2979" s="51">
        <v>7.2320000000000002</v>
      </c>
      <c r="F2979" s="52"/>
      <c r="G2979" s="52"/>
      <c r="H2979" s="52"/>
      <c r="I2979" s="52"/>
      <c r="J2979" s="52"/>
      <c r="K2979" s="53">
        <f t="shared" si="392"/>
        <v>501.37</v>
      </c>
      <c r="L2979" s="53">
        <f t="shared" si="393"/>
        <v>501.37</v>
      </c>
      <c r="M2979" s="53">
        <f>IF(E2979&gt;0,ROUND(E2979*UCO!$A$29,2),0)</f>
        <v>136.4</v>
      </c>
      <c r="N2979" s="53">
        <f>IF(I2979&gt;0,ROUND(I2979*Filme!$B$3,2),0)</f>
        <v>0</v>
      </c>
      <c r="O2979" s="53">
        <f t="shared" si="394"/>
        <v>637.77</v>
      </c>
    </row>
    <row r="2980" spans="1:15">
      <c r="A2980" s="48">
        <v>40202313</v>
      </c>
      <c r="B2980" s="48" t="s">
        <v>2989</v>
      </c>
      <c r="C2980" s="49">
        <v>1</v>
      </c>
      <c r="D2980" s="49" t="s">
        <v>335</v>
      </c>
      <c r="E2980" s="51">
        <v>9.8350000000000009</v>
      </c>
      <c r="F2980" s="52"/>
      <c r="G2980" s="52"/>
      <c r="H2980" s="52"/>
      <c r="I2980" s="52"/>
      <c r="J2980" s="52"/>
      <c r="K2980" s="53">
        <f t="shared" si="392"/>
        <v>991.29</v>
      </c>
      <c r="L2980" s="53">
        <f t="shared" si="393"/>
        <v>991.29</v>
      </c>
      <c r="M2980" s="53">
        <f>IF(E2980&gt;0,ROUND(E2980*UCO!$A$29,2),0)</f>
        <v>185.49</v>
      </c>
      <c r="N2980" s="53">
        <f>IF(I2980&gt;0,ROUND(I2980*Filme!$B$3,2),0)</f>
        <v>0</v>
      </c>
      <c r="O2980" s="53">
        <f t="shared" si="394"/>
        <v>1176.78</v>
      </c>
    </row>
    <row r="2981" spans="1:15">
      <c r="A2981" s="48">
        <v>40202330</v>
      </c>
      <c r="B2981" s="48" t="s">
        <v>2990</v>
      </c>
      <c r="C2981" s="49">
        <v>1</v>
      </c>
      <c r="D2981" s="49" t="s">
        <v>366</v>
      </c>
      <c r="E2981" s="51">
        <v>9.8350000000000009</v>
      </c>
      <c r="F2981" s="52"/>
      <c r="G2981" s="52"/>
      <c r="H2981" s="52"/>
      <c r="I2981" s="52"/>
      <c r="J2981" s="52"/>
      <c r="K2981" s="53">
        <f t="shared" si="392"/>
        <v>383.42</v>
      </c>
      <c r="L2981" s="53">
        <f t="shared" si="393"/>
        <v>383.42</v>
      </c>
      <c r="M2981" s="53">
        <f>IF(E2981&gt;0,ROUND(E2981*UCO!$A$29,2),0)</f>
        <v>185.49</v>
      </c>
      <c r="N2981" s="53">
        <f>IF(I2981&gt;0,ROUND(I2981*Filme!$B$3,2),0)</f>
        <v>0</v>
      </c>
      <c r="O2981" s="53">
        <f t="shared" si="394"/>
        <v>568.91</v>
      </c>
    </row>
    <row r="2982" spans="1:15">
      <c r="A2982" s="48">
        <v>40202348</v>
      </c>
      <c r="B2982" s="48" t="s">
        <v>2991</v>
      </c>
      <c r="C2982" s="49">
        <v>1</v>
      </c>
      <c r="D2982" s="49" t="s">
        <v>335</v>
      </c>
      <c r="E2982" s="51">
        <v>7.2320000000000002</v>
      </c>
      <c r="F2982" s="52">
        <v>1</v>
      </c>
      <c r="G2982" s="52"/>
      <c r="H2982" s="52"/>
      <c r="I2982" s="52"/>
      <c r="J2982" s="52"/>
      <c r="K2982" s="53">
        <f t="shared" si="392"/>
        <v>991.29</v>
      </c>
      <c r="L2982" s="53">
        <f t="shared" si="393"/>
        <v>991.29</v>
      </c>
      <c r="M2982" s="53">
        <f>IF(E2982&gt;0,ROUND(E2982*UCO!$A$29,2),0)</f>
        <v>136.4</v>
      </c>
      <c r="N2982" s="53">
        <f>IF(I2982&gt;0,ROUND(I2982*Filme!$B$3,2),0)</f>
        <v>0</v>
      </c>
      <c r="O2982" s="53">
        <f t="shared" si="394"/>
        <v>1127.69</v>
      </c>
    </row>
    <row r="2983" spans="1:15">
      <c r="A2983" s="48">
        <v>40202356</v>
      </c>
      <c r="B2983" s="48" t="s">
        <v>2992</v>
      </c>
      <c r="C2983" s="49">
        <v>1</v>
      </c>
      <c r="D2983" s="49" t="s">
        <v>382</v>
      </c>
      <c r="E2983" s="51">
        <v>63.139000000000003</v>
      </c>
      <c r="F2983" s="52">
        <v>1</v>
      </c>
      <c r="G2983" s="52"/>
      <c r="H2983" s="52"/>
      <c r="I2983" s="52"/>
      <c r="J2983" s="52"/>
      <c r="K2983" s="53">
        <f t="shared" si="392"/>
        <v>766.81</v>
      </c>
      <c r="L2983" s="53">
        <f t="shared" si="393"/>
        <v>766.81</v>
      </c>
      <c r="M2983" s="53">
        <f>IF(E2983&gt;0,ROUND(E2983*UCO!$A$29,2),0)</f>
        <v>1190.8</v>
      </c>
      <c r="N2983" s="53">
        <f>IF(I2983&gt;0,ROUND(I2983*Filme!$B$3,2),0)</f>
        <v>0</v>
      </c>
      <c r="O2983" s="53">
        <f t="shared" si="394"/>
        <v>1957.61</v>
      </c>
    </row>
    <row r="2984" spans="1:15">
      <c r="A2984" s="48">
        <v>40202364</v>
      </c>
      <c r="B2984" s="48" t="s">
        <v>2993</v>
      </c>
      <c r="C2984" s="49">
        <v>1</v>
      </c>
      <c r="D2984" s="49" t="s">
        <v>74</v>
      </c>
      <c r="E2984" s="51">
        <v>16</v>
      </c>
      <c r="F2984" s="52"/>
      <c r="G2984" s="52"/>
      <c r="H2984" s="52"/>
      <c r="I2984" s="52"/>
      <c r="J2984" s="52"/>
      <c r="K2984" s="53">
        <f t="shared" ref="K2984:K3019" si="395">VLOOKUP(D2984,Porte2026Geral,24,FALSE)</f>
        <v>360.46</v>
      </c>
      <c r="L2984" s="53">
        <f t="shared" ref="L2984:L3015" si="396">ROUND(C2984*K2984,2)</f>
        <v>360.46</v>
      </c>
      <c r="M2984" s="53">
        <f>IF(E2984&gt;0,ROUND(E2984*UCO!$A$29,2),0)</f>
        <v>301.76</v>
      </c>
      <c r="N2984" s="53">
        <f>IF(I2984&gt;0,ROUND(I2984*Filme!$B$3,2),0)</f>
        <v>0</v>
      </c>
      <c r="O2984" s="53">
        <f t="shared" si="394"/>
        <v>662.22</v>
      </c>
    </row>
    <row r="2985" spans="1:15">
      <c r="A2985" s="48">
        <v>40202372</v>
      </c>
      <c r="B2985" s="48" t="s">
        <v>2994</v>
      </c>
      <c r="C2985" s="49">
        <v>1</v>
      </c>
      <c r="D2985" s="49" t="s">
        <v>102</v>
      </c>
      <c r="E2985" s="51">
        <v>13</v>
      </c>
      <c r="F2985" s="52"/>
      <c r="G2985" s="52"/>
      <c r="H2985" s="52"/>
      <c r="I2985" s="52"/>
      <c r="J2985" s="52"/>
      <c r="K2985" s="53">
        <f t="shared" si="395"/>
        <v>183.5</v>
      </c>
      <c r="L2985" s="53">
        <f t="shared" si="396"/>
        <v>183.5</v>
      </c>
      <c r="M2985" s="53">
        <f>IF(E2985&gt;0,ROUND(E2985*UCO!$A$29,2),0)</f>
        <v>245.18</v>
      </c>
      <c r="N2985" s="53">
        <f>IF(I2985&gt;0,ROUND(I2985*Filme!$B$3,2),0)</f>
        <v>0</v>
      </c>
      <c r="O2985" s="53">
        <f t="shared" si="394"/>
        <v>428.68</v>
      </c>
    </row>
    <row r="2986" spans="1:15">
      <c r="A2986" s="48">
        <v>40202399</v>
      </c>
      <c r="B2986" s="48" t="s">
        <v>2995</v>
      </c>
      <c r="C2986" s="49">
        <v>1</v>
      </c>
      <c r="D2986" s="49" t="s">
        <v>366</v>
      </c>
      <c r="E2986" s="51">
        <v>13</v>
      </c>
      <c r="F2986" s="52"/>
      <c r="G2986" s="52"/>
      <c r="H2986" s="52"/>
      <c r="I2986" s="52"/>
      <c r="J2986" s="52"/>
      <c r="K2986" s="53">
        <f t="shared" si="395"/>
        <v>383.42</v>
      </c>
      <c r="L2986" s="53">
        <f t="shared" si="396"/>
        <v>383.42</v>
      </c>
      <c r="M2986" s="53">
        <f>IF(E2986&gt;0,ROUND(E2986*UCO!$A$29,2),0)</f>
        <v>245.18</v>
      </c>
      <c r="N2986" s="53">
        <f>IF(I2986&gt;0,ROUND(I2986*Filme!$B$3,2),0)</f>
        <v>0</v>
      </c>
      <c r="O2986" s="53">
        <f t="shared" si="394"/>
        <v>628.6</v>
      </c>
    </row>
    <row r="2987" spans="1:15">
      <c r="A2987" s="48">
        <v>40202429</v>
      </c>
      <c r="B2987" s="48" t="s">
        <v>2996</v>
      </c>
      <c r="C2987" s="49">
        <v>1</v>
      </c>
      <c r="D2987" s="49" t="s">
        <v>72</v>
      </c>
      <c r="E2987" s="51">
        <v>2.78</v>
      </c>
      <c r="F2987" s="52"/>
      <c r="G2987" s="52"/>
      <c r="H2987" s="52"/>
      <c r="I2987" s="52"/>
      <c r="J2987" s="52"/>
      <c r="K2987" s="53">
        <f t="shared" si="395"/>
        <v>309.68</v>
      </c>
      <c r="L2987" s="53">
        <f t="shared" si="396"/>
        <v>309.68</v>
      </c>
      <c r="M2987" s="53">
        <f>IF(E2987&gt;0,ROUND(E2987*UCO!$A$29,2),0)</f>
        <v>52.43</v>
      </c>
      <c r="N2987" s="53">
        <f>IF(I2987&gt;0,ROUND(I2987*Filme!$B$3,2),0)</f>
        <v>0</v>
      </c>
      <c r="O2987" s="53">
        <f t="shared" si="394"/>
        <v>362.11</v>
      </c>
    </row>
    <row r="2988" spans="1:15">
      <c r="A2988" s="48">
        <v>40202437</v>
      </c>
      <c r="B2988" s="48" t="s">
        <v>2997</v>
      </c>
      <c r="C2988" s="49">
        <v>1</v>
      </c>
      <c r="D2988" s="49" t="s">
        <v>102</v>
      </c>
      <c r="E2988" s="51">
        <v>5.2</v>
      </c>
      <c r="F2988" s="52"/>
      <c r="G2988" s="52"/>
      <c r="H2988" s="52"/>
      <c r="I2988" s="52"/>
      <c r="J2988" s="52"/>
      <c r="K2988" s="53">
        <f t="shared" si="395"/>
        <v>183.5</v>
      </c>
      <c r="L2988" s="53">
        <f t="shared" si="396"/>
        <v>183.5</v>
      </c>
      <c r="M2988" s="53">
        <f>IF(E2988&gt;0,ROUND(E2988*UCO!$A$29,2),0)</f>
        <v>98.07</v>
      </c>
      <c r="N2988" s="53">
        <f>IF(I2988&gt;0,ROUND(I2988*Filme!$B$3,2),0)</f>
        <v>0</v>
      </c>
      <c r="O2988" s="53">
        <f t="shared" si="394"/>
        <v>281.57</v>
      </c>
    </row>
    <row r="2989" spans="1:15">
      <c r="A2989" s="48">
        <v>40202445</v>
      </c>
      <c r="B2989" s="48" t="s">
        <v>2998</v>
      </c>
      <c r="C2989" s="49">
        <v>1</v>
      </c>
      <c r="D2989" s="49" t="s">
        <v>72</v>
      </c>
      <c r="E2989" s="51">
        <v>5.2</v>
      </c>
      <c r="F2989" s="52"/>
      <c r="G2989" s="52"/>
      <c r="H2989" s="52"/>
      <c r="I2989" s="52"/>
      <c r="J2989" s="52"/>
      <c r="K2989" s="53">
        <f t="shared" si="395"/>
        <v>309.68</v>
      </c>
      <c r="L2989" s="53">
        <f t="shared" si="396"/>
        <v>309.68</v>
      </c>
      <c r="M2989" s="53">
        <f>IF(E2989&gt;0,ROUND(E2989*UCO!$A$29,2),0)</f>
        <v>98.07</v>
      </c>
      <c r="N2989" s="53">
        <f>IF(I2989&gt;0,ROUND(I2989*Filme!$B$3,2),0)</f>
        <v>0</v>
      </c>
      <c r="O2989" s="53">
        <f t="shared" si="394"/>
        <v>407.75</v>
      </c>
    </row>
    <row r="2990" spans="1:15">
      <c r="A2990" s="48">
        <v>40202453</v>
      </c>
      <c r="B2990" s="48" t="s">
        <v>2999</v>
      </c>
      <c r="C2990" s="49">
        <v>1</v>
      </c>
      <c r="D2990" s="49" t="s">
        <v>291</v>
      </c>
      <c r="E2990" s="51">
        <v>14.805999999999999</v>
      </c>
      <c r="F2990" s="52"/>
      <c r="G2990" s="52"/>
      <c r="H2990" s="52"/>
      <c r="I2990" s="52"/>
      <c r="J2990" s="52"/>
      <c r="K2990" s="53">
        <f t="shared" si="395"/>
        <v>709.46</v>
      </c>
      <c r="L2990" s="53">
        <f t="shared" si="396"/>
        <v>709.46</v>
      </c>
      <c r="M2990" s="53">
        <f>IF(E2990&gt;0,ROUND(E2990*UCO!$A$29,2),0)</f>
        <v>279.24</v>
      </c>
      <c r="N2990" s="53">
        <f>IF(I2990&gt;0,ROUND(I2990*Filme!$B$3,2),0)</f>
        <v>0</v>
      </c>
      <c r="O2990" s="53">
        <f t="shared" si="394"/>
        <v>988.7</v>
      </c>
    </row>
    <row r="2991" spans="1:15">
      <c r="A2991" s="48">
        <v>40202470</v>
      </c>
      <c r="B2991" s="48" t="s">
        <v>3000</v>
      </c>
      <c r="C2991" s="49">
        <v>1</v>
      </c>
      <c r="D2991" s="49" t="s">
        <v>335</v>
      </c>
      <c r="E2991" s="51">
        <v>14.805999999999999</v>
      </c>
      <c r="F2991" s="52"/>
      <c r="G2991" s="52"/>
      <c r="H2991" s="52"/>
      <c r="I2991" s="52"/>
      <c r="J2991" s="52"/>
      <c r="K2991" s="53">
        <f t="shared" si="395"/>
        <v>991.29</v>
      </c>
      <c r="L2991" s="53">
        <f t="shared" si="396"/>
        <v>991.29</v>
      </c>
      <c r="M2991" s="53">
        <f>IF(E2991&gt;0,ROUND(E2991*UCO!$A$29,2),0)</f>
        <v>279.24</v>
      </c>
      <c r="N2991" s="53">
        <f>IF(I2991&gt;0,ROUND(I2991*Filme!$B$3,2),0)</f>
        <v>0</v>
      </c>
      <c r="O2991" s="53">
        <f t="shared" si="394"/>
        <v>1270.53</v>
      </c>
    </row>
    <row r="2992" spans="1:15">
      <c r="A2992" s="48">
        <v>40202488</v>
      </c>
      <c r="B2992" s="48" t="s">
        <v>3001</v>
      </c>
      <c r="C2992" s="49">
        <v>1</v>
      </c>
      <c r="D2992" s="49" t="s">
        <v>51</v>
      </c>
      <c r="E2992" s="51">
        <v>5.2</v>
      </c>
      <c r="F2992" s="52"/>
      <c r="G2992" s="52"/>
      <c r="H2992" s="52"/>
      <c r="I2992" s="52"/>
      <c r="J2992" s="52"/>
      <c r="K2992" s="53">
        <f t="shared" si="395"/>
        <v>88.48</v>
      </c>
      <c r="L2992" s="53">
        <f t="shared" si="396"/>
        <v>88.48</v>
      </c>
      <c r="M2992" s="53">
        <f>IF(E2992&gt;0,ROUND(E2992*UCO!$A$29,2),0)</f>
        <v>98.07</v>
      </c>
      <c r="N2992" s="53">
        <f>IF(I2992&gt;0,ROUND(I2992*Filme!$B$3,2),0)</f>
        <v>0</v>
      </c>
      <c r="O2992" s="53">
        <f t="shared" si="394"/>
        <v>186.55</v>
      </c>
    </row>
    <row r="2993" spans="1:15">
      <c r="A2993" s="48">
        <v>40202496</v>
      </c>
      <c r="B2993" s="48" t="s">
        <v>3002</v>
      </c>
      <c r="C2993" s="49">
        <v>1</v>
      </c>
      <c r="D2993" s="49" t="s">
        <v>335</v>
      </c>
      <c r="E2993" s="51">
        <v>30.516999999999999</v>
      </c>
      <c r="F2993" s="52">
        <v>1</v>
      </c>
      <c r="G2993" s="52"/>
      <c r="H2993" s="52"/>
      <c r="I2993" s="52"/>
      <c r="J2993" s="52"/>
      <c r="K2993" s="53">
        <f t="shared" si="395"/>
        <v>991.29</v>
      </c>
      <c r="L2993" s="53">
        <f t="shared" si="396"/>
        <v>991.29</v>
      </c>
      <c r="M2993" s="53">
        <f>IF(E2993&gt;0,ROUND(E2993*UCO!$A$29,2),0)</f>
        <v>575.54999999999995</v>
      </c>
      <c r="N2993" s="53">
        <f>IF(I2993&gt;0,ROUND(I2993*Filme!$B$3,2),0)</f>
        <v>0</v>
      </c>
      <c r="O2993" s="53">
        <f t="shared" si="394"/>
        <v>1566.84</v>
      </c>
    </row>
    <row r="2994" spans="1:15">
      <c r="A2994" s="48">
        <v>40202500</v>
      </c>
      <c r="B2994" s="48" t="s">
        <v>3003</v>
      </c>
      <c r="C2994" s="49">
        <v>1</v>
      </c>
      <c r="D2994" s="49" t="s">
        <v>335</v>
      </c>
      <c r="E2994" s="51">
        <v>30.516999999999999</v>
      </c>
      <c r="F2994" s="52">
        <v>1</v>
      </c>
      <c r="G2994" s="52"/>
      <c r="H2994" s="52"/>
      <c r="I2994" s="52"/>
      <c r="J2994" s="52"/>
      <c r="K2994" s="53">
        <f t="shared" si="395"/>
        <v>991.29</v>
      </c>
      <c r="L2994" s="53">
        <f t="shared" si="396"/>
        <v>991.29</v>
      </c>
      <c r="M2994" s="53">
        <f>IF(E2994&gt;0,ROUND(E2994*UCO!$A$29,2),0)</f>
        <v>575.54999999999995</v>
      </c>
      <c r="N2994" s="53">
        <f>IF(I2994&gt;0,ROUND(I2994*Filme!$B$3,2),0)</f>
        <v>0</v>
      </c>
      <c r="O2994" s="53">
        <f t="shared" si="394"/>
        <v>1566.84</v>
      </c>
    </row>
    <row r="2995" spans="1:15">
      <c r="A2995" s="48">
        <v>40202518</v>
      </c>
      <c r="B2995" s="48" t="s">
        <v>3004</v>
      </c>
      <c r="C2995" s="49">
        <v>1</v>
      </c>
      <c r="D2995" s="49" t="s">
        <v>331</v>
      </c>
      <c r="E2995" s="51">
        <v>30.516999999999999</v>
      </c>
      <c r="F2995" s="52">
        <v>1</v>
      </c>
      <c r="G2995" s="52"/>
      <c r="H2995" s="52"/>
      <c r="I2995" s="52"/>
      <c r="J2995" s="52"/>
      <c r="K2995" s="53">
        <f t="shared" si="395"/>
        <v>1091.25</v>
      </c>
      <c r="L2995" s="53">
        <f t="shared" si="396"/>
        <v>1091.25</v>
      </c>
      <c r="M2995" s="53">
        <f>IF(E2995&gt;0,ROUND(E2995*UCO!$A$29,2),0)</f>
        <v>575.54999999999995</v>
      </c>
      <c r="N2995" s="53">
        <f>IF(I2995&gt;0,ROUND(I2995*Filme!$B$3,2),0)</f>
        <v>0</v>
      </c>
      <c r="O2995" s="53">
        <f t="shared" si="394"/>
        <v>1666.8</v>
      </c>
    </row>
    <row r="2996" spans="1:15">
      <c r="A2996" s="48">
        <v>40202526</v>
      </c>
      <c r="B2996" s="48" t="s">
        <v>3005</v>
      </c>
      <c r="C2996" s="49">
        <v>1</v>
      </c>
      <c r="D2996" s="49" t="s">
        <v>433</v>
      </c>
      <c r="E2996" s="51">
        <v>30.516999999999999</v>
      </c>
      <c r="F2996" s="52">
        <v>1</v>
      </c>
      <c r="G2996" s="52"/>
      <c r="H2996" s="52"/>
      <c r="I2996" s="52"/>
      <c r="J2996" s="52"/>
      <c r="K2996" s="53">
        <f t="shared" si="395"/>
        <v>1269.81</v>
      </c>
      <c r="L2996" s="53">
        <f t="shared" si="396"/>
        <v>1269.81</v>
      </c>
      <c r="M2996" s="53">
        <f>IF(E2996&gt;0,ROUND(E2996*UCO!$A$29,2),0)</f>
        <v>575.54999999999995</v>
      </c>
      <c r="N2996" s="53">
        <f>IF(I2996&gt;0,ROUND(I2996*Filme!$B$3,2),0)</f>
        <v>0</v>
      </c>
      <c r="O2996" s="53">
        <f t="shared" si="394"/>
        <v>1845.36</v>
      </c>
    </row>
    <row r="2997" spans="1:15">
      <c r="A2997" s="48">
        <v>40202534</v>
      </c>
      <c r="B2997" s="48" t="s">
        <v>3006</v>
      </c>
      <c r="C2997" s="49">
        <v>1</v>
      </c>
      <c r="D2997" s="49" t="s">
        <v>366</v>
      </c>
      <c r="E2997" s="51">
        <v>8.2840000000000007</v>
      </c>
      <c r="F2997" s="52"/>
      <c r="G2997" s="52"/>
      <c r="H2997" s="52"/>
      <c r="I2997" s="52"/>
      <c r="J2997" s="52"/>
      <c r="K2997" s="53">
        <f t="shared" si="395"/>
        <v>383.42</v>
      </c>
      <c r="L2997" s="53">
        <f t="shared" si="396"/>
        <v>383.42</v>
      </c>
      <c r="M2997" s="53">
        <f>IF(E2997&gt;0,ROUND(E2997*UCO!$A$29,2),0)</f>
        <v>156.24</v>
      </c>
      <c r="N2997" s="53">
        <f>IF(I2997&gt;0,ROUND(I2997*Filme!$B$3,2),0)</f>
        <v>0</v>
      </c>
      <c r="O2997" s="53">
        <f t="shared" si="394"/>
        <v>539.66</v>
      </c>
    </row>
    <row r="2998" spans="1:15">
      <c r="A2998" s="48">
        <v>40202542</v>
      </c>
      <c r="B2998" s="48" t="s">
        <v>3007</v>
      </c>
      <c r="C2998" s="49">
        <v>1</v>
      </c>
      <c r="D2998" s="49" t="s">
        <v>335</v>
      </c>
      <c r="E2998" s="51">
        <v>17.408999999999999</v>
      </c>
      <c r="F2998" s="52"/>
      <c r="G2998" s="52"/>
      <c r="H2998" s="52"/>
      <c r="I2998" s="52"/>
      <c r="J2998" s="52"/>
      <c r="K2998" s="53">
        <f t="shared" si="395"/>
        <v>991.29</v>
      </c>
      <c r="L2998" s="53">
        <f t="shared" si="396"/>
        <v>991.29</v>
      </c>
      <c r="M2998" s="53">
        <f>IF(E2998&gt;0,ROUND(E2998*UCO!$A$29,2),0)</f>
        <v>328.33</v>
      </c>
      <c r="N2998" s="53">
        <f>IF(I2998&gt;0,ROUND(I2998*Filme!$B$3,2),0)</f>
        <v>0</v>
      </c>
      <c r="O2998" s="53">
        <f t="shared" si="394"/>
        <v>1319.62</v>
      </c>
    </row>
    <row r="2999" spans="1:15">
      <c r="A2999" s="48">
        <v>40202550</v>
      </c>
      <c r="B2999" s="48" t="s">
        <v>3008</v>
      </c>
      <c r="C2999" s="49">
        <v>1</v>
      </c>
      <c r="D2999" s="49" t="s">
        <v>291</v>
      </c>
      <c r="E2999" s="51">
        <v>14.805999999999999</v>
      </c>
      <c r="F2999" s="52"/>
      <c r="G2999" s="52"/>
      <c r="H2999" s="52"/>
      <c r="I2999" s="52"/>
      <c r="J2999" s="52"/>
      <c r="K2999" s="53">
        <f t="shared" si="395"/>
        <v>709.46</v>
      </c>
      <c r="L2999" s="53">
        <f t="shared" si="396"/>
        <v>709.46</v>
      </c>
      <c r="M2999" s="53">
        <f>IF(E2999&gt;0,ROUND(E2999*UCO!$A$29,2),0)</f>
        <v>279.24</v>
      </c>
      <c r="N2999" s="53">
        <f>IF(I2999&gt;0,ROUND(I2999*Filme!$B$3,2),0)</f>
        <v>0</v>
      </c>
      <c r="O2999" s="53">
        <f t="shared" si="394"/>
        <v>988.7</v>
      </c>
    </row>
    <row r="3000" spans="1:15">
      <c r="A3000" s="48">
        <v>40202569</v>
      </c>
      <c r="B3000" s="48" t="s">
        <v>3009</v>
      </c>
      <c r="C3000" s="49">
        <v>1</v>
      </c>
      <c r="D3000" s="49" t="s">
        <v>241</v>
      </c>
      <c r="E3000" s="51">
        <v>25.196999999999999</v>
      </c>
      <c r="F3000" s="52"/>
      <c r="G3000" s="52"/>
      <c r="H3000" s="52"/>
      <c r="I3000" s="52"/>
      <c r="J3000" s="52"/>
      <c r="K3000" s="53">
        <f t="shared" si="395"/>
        <v>542.33000000000004</v>
      </c>
      <c r="L3000" s="53">
        <f t="shared" si="396"/>
        <v>542.33000000000004</v>
      </c>
      <c r="M3000" s="53">
        <f>IF(E3000&gt;0,ROUND(E3000*UCO!$A$29,2),0)</f>
        <v>475.22</v>
      </c>
      <c r="N3000" s="53">
        <f>IF(I3000&gt;0,ROUND(I3000*Filme!$B$3,2),0)</f>
        <v>0</v>
      </c>
      <c r="O3000" s="53">
        <f t="shared" si="394"/>
        <v>1017.55</v>
      </c>
    </row>
    <row r="3001" spans="1:15">
      <c r="A3001" s="48">
        <v>40202577</v>
      </c>
      <c r="B3001" s="48" t="s">
        <v>3010</v>
      </c>
      <c r="C3001" s="49">
        <v>1</v>
      </c>
      <c r="D3001" s="49" t="s">
        <v>333</v>
      </c>
      <c r="E3001" s="51">
        <v>20.225999999999999</v>
      </c>
      <c r="F3001" s="52"/>
      <c r="G3001" s="52"/>
      <c r="H3001" s="52"/>
      <c r="I3001" s="52"/>
      <c r="J3001" s="52"/>
      <c r="K3001" s="53">
        <f t="shared" si="395"/>
        <v>417.82</v>
      </c>
      <c r="L3001" s="53">
        <f t="shared" si="396"/>
        <v>417.82</v>
      </c>
      <c r="M3001" s="53">
        <f>IF(E3001&gt;0,ROUND(E3001*UCO!$A$29,2),0)</f>
        <v>381.46</v>
      </c>
      <c r="N3001" s="53">
        <f>IF(I3001&gt;0,ROUND(I3001*Filme!$B$3,2),0)</f>
        <v>0</v>
      </c>
      <c r="O3001" s="53">
        <f t="shared" si="394"/>
        <v>799.28</v>
      </c>
    </row>
    <row r="3002" spans="1:15">
      <c r="A3002" s="48">
        <v>40202585</v>
      </c>
      <c r="B3002" s="48" t="s">
        <v>3011</v>
      </c>
      <c r="C3002" s="49">
        <v>1</v>
      </c>
      <c r="D3002" s="49" t="s">
        <v>333</v>
      </c>
      <c r="E3002" s="51">
        <v>5.2</v>
      </c>
      <c r="F3002" s="52"/>
      <c r="G3002" s="52"/>
      <c r="H3002" s="52"/>
      <c r="I3002" s="52"/>
      <c r="J3002" s="52"/>
      <c r="K3002" s="53">
        <f t="shared" si="395"/>
        <v>417.82</v>
      </c>
      <c r="L3002" s="53">
        <f t="shared" si="396"/>
        <v>417.82</v>
      </c>
      <c r="M3002" s="53">
        <f>IF(E3002&gt;0,ROUND(E3002*UCO!$A$29,2),0)</f>
        <v>98.07</v>
      </c>
      <c r="N3002" s="53">
        <f>IF(I3002&gt;0,ROUND(I3002*Filme!$B$3,2),0)</f>
        <v>0</v>
      </c>
      <c r="O3002" s="53">
        <f t="shared" si="394"/>
        <v>515.89</v>
      </c>
    </row>
    <row r="3003" spans="1:15">
      <c r="A3003" s="48">
        <v>40202593</v>
      </c>
      <c r="B3003" s="48" t="s">
        <v>3012</v>
      </c>
      <c r="C3003" s="49">
        <v>1</v>
      </c>
      <c r="D3003" s="49" t="s">
        <v>596</v>
      </c>
      <c r="E3003" s="51">
        <v>8.7750000000000004</v>
      </c>
      <c r="F3003" s="52"/>
      <c r="G3003" s="52"/>
      <c r="H3003" s="52"/>
      <c r="I3003" s="52"/>
      <c r="J3003" s="52"/>
      <c r="K3003" s="53">
        <f t="shared" si="395"/>
        <v>599.66</v>
      </c>
      <c r="L3003" s="53">
        <f t="shared" si="396"/>
        <v>599.66</v>
      </c>
      <c r="M3003" s="53">
        <f>IF(E3003&gt;0,ROUND(E3003*UCO!$A$29,2),0)</f>
        <v>165.5</v>
      </c>
      <c r="N3003" s="53">
        <f>IF(I3003&gt;0,ROUND(I3003*Filme!$B$3,2),0)</f>
        <v>0</v>
      </c>
      <c r="O3003" s="53">
        <f t="shared" si="394"/>
        <v>765.16</v>
      </c>
    </row>
    <row r="3004" spans="1:15">
      <c r="A3004" s="48">
        <v>40202607</v>
      </c>
      <c r="B3004" s="48" t="s">
        <v>3013</v>
      </c>
      <c r="C3004" s="49">
        <v>1</v>
      </c>
      <c r="D3004" s="49" t="s">
        <v>333</v>
      </c>
      <c r="E3004" s="51">
        <v>7.2320000000000002</v>
      </c>
      <c r="F3004" s="52"/>
      <c r="G3004" s="52"/>
      <c r="H3004" s="52"/>
      <c r="I3004" s="52"/>
      <c r="J3004" s="52"/>
      <c r="K3004" s="53">
        <f t="shared" si="395"/>
        <v>417.82</v>
      </c>
      <c r="L3004" s="53">
        <f t="shared" si="396"/>
        <v>417.82</v>
      </c>
      <c r="M3004" s="53">
        <f>IF(E3004&gt;0,ROUND(E3004*UCO!$A$29,2),0)</f>
        <v>136.4</v>
      </c>
      <c r="N3004" s="53">
        <f>IF(I3004&gt;0,ROUND(I3004*Filme!$B$3,2),0)</f>
        <v>0</v>
      </c>
      <c r="O3004" s="53">
        <f t="shared" si="394"/>
        <v>554.22</v>
      </c>
    </row>
    <row r="3005" spans="1:15">
      <c r="A3005" s="48">
        <v>40202615</v>
      </c>
      <c r="B3005" s="48" t="s">
        <v>3014</v>
      </c>
      <c r="C3005" s="49">
        <v>1</v>
      </c>
      <c r="D3005" s="49" t="s">
        <v>72</v>
      </c>
      <c r="E3005" s="51">
        <v>13.67</v>
      </c>
      <c r="F3005" s="52"/>
      <c r="G3005" s="52"/>
      <c r="H3005" s="52"/>
      <c r="I3005" s="52"/>
      <c r="J3005" s="52"/>
      <c r="K3005" s="53">
        <f t="shared" si="395"/>
        <v>309.68</v>
      </c>
      <c r="L3005" s="53">
        <f t="shared" si="396"/>
        <v>309.68</v>
      </c>
      <c r="M3005" s="53">
        <f>IF(E3005&gt;0,ROUND(E3005*UCO!$A$29,2),0)</f>
        <v>257.82</v>
      </c>
      <c r="N3005" s="53">
        <f>IF(I3005&gt;0,ROUND(I3005*Filme!$B$3,2),0)</f>
        <v>0</v>
      </c>
      <c r="O3005" s="53">
        <f t="shared" si="394"/>
        <v>567.5</v>
      </c>
    </row>
    <row r="3006" spans="1:15">
      <c r="A3006" s="48">
        <v>40202623</v>
      </c>
      <c r="B3006" s="48" t="s">
        <v>3015</v>
      </c>
      <c r="C3006" s="49">
        <v>1</v>
      </c>
      <c r="D3006" s="49" t="s">
        <v>74</v>
      </c>
      <c r="E3006" s="51"/>
      <c r="F3006" s="52"/>
      <c r="G3006" s="52"/>
      <c r="H3006" s="52"/>
      <c r="I3006" s="52"/>
      <c r="J3006" s="52"/>
      <c r="K3006" s="53">
        <f t="shared" si="395"/>
        <v>360.46</v>
      </c>
      <c r="L3006" s="53">
        <f t="shared" si="396"/>
        <v>360.46</v>
      </c>
      <c r="M3006" s="53">
        <f>IF(E3006&gt;0,ROUND(E3006*UCO!$A$29,2),0)</f>
        <v>0</v>
      </c>
      <c r="N3006" s="53">
        <f>IF(I3006&gt;0,ROUND(I3006*Filme!$B$3,2),0)</f>
        <v>0</v>
      </c>
      <c r="O3006" s="53">
        <f t="shared" si="394"/>
        <v>360.46</v>
      </c>
    </row>
    <row r="3007" spans="1:15">
      <c r="A3007" s="48">
        <v>40202631</v>
      </c>
      <c r="B3007" s="48" t="s">
        <v>3016</v>
      </c>
      <c r="C3007" s="49">
        <v>1</v>
      </c>
      <c r="D3007" s="49" t="s">
        <v>382</v>
      </c>
      <c r="E3007" s="51">
        <v>8.7750000000000004</v>
      </c>
      <c r="F3007" s="52"/>
      <c r="G3007" s="52"/>
      <c r="H3007" s="52"/>
      <c r="I3007" s="52"/>
      <c r="J3007" s="52"/>
      <c r="K3007" s="53">
        <f t="shared" si="395"/>
        <v>766.81</v>
      </c>
      <c r="L3007" s="53">
        <f t="shared" si="396"/>
        <v>766.81</v>
      </c>
      <c r="M3007" s="53">
        <f>IF(E3007&gt;0,ROUND(E3007*UCO!$A$29,2),0)</f>
        <v>165.5</v>
      </c>
      <c r="N3007" s="53">
        <f>IF(I3007&gt;0,ROUND(I3007*Filme!$B$3,2),0)</f>
        <v>0</v>
      </c>
      <c r="O3007" s="53">
        <f t="shared" si="394"/>
        <v>932.31</v>
      </c>
    </row>
    <row r="3008" spans="1:15">
      <c r="A3008" s="48">
        <v>40202640</v>
      </c>
      <c r="B3008" s="48" t="s">
        <v>3017</v>
      </c>
      <c r="C3008" s="49">
        <v>1</v>
      </c>
      <c r="D3008" s="49" t="s">
        <v>245</v>
      </c>
      <c r="E3008" s="51">
        <v>2.12</v>
      </c>
      <c r="F3008" s="52"/>
      <c r="G3008" s="52"/>
      <c r="H3008" s="52"/>
      <c r="I3008" s="52"/>
      <c r="J3008" s="52"/>
      <c r="K3008" s="53">
        <f t="shared" si="395"/>
        <v>275.27999999999997</v>
      </c>
      <c r="L3008" s="53">
        <f t="shared" si="396"/>
        <v>275.27999999999997</v>
      </c>
      <c r="M3008" s="53">
        <f>IF(E3008&gt;0,ROUND(E3008*UCO!$A$29,2),0)</f>
        <v>39.979999999999997</v>
      </c>
      <c r="N3008" s="53">
        <f>IF(I3008&gt;0,ROUND(I3008*Filme!$B$3,2),0)</f>
        <v>0</v>
      </c>
      <c r="O3008" s="53">
        <f t="shared" si="394"/>
        <v>315.26</v>
      </c>
    </row>
    <row r="3009" spans="1:15">
      <c r="A3009" s="48">
        <v>40202666</v>
      </c>
      <c r="B3009" s="48" t="s">
        <v>3018</v>
      </c>
      <c r="C3009" s="49">
        <v>1</v>
      </c>
      <c r="D3009" s="49" t="s">
        <v>500</v>
      </c>
      <c r="E3009" s="51">
        <v>15.45</v>
      </c>
      <c r="F3009" s="52"/>
      <c r="G3009" s="52"/>
      <c r="H3009" s="52"/>
      <c r="I3009" s="52"/>
      <c r="J3009" s="52"/>
      <c r="K3009" s="53">
        <f t="shared" si="395"/>
        <v>458.79</v>
      </c>
      <c r="L3009" s="53">
        <f t="shared" si="396"/>
        <v>458.79</v>
      </c>
      <c r="M3009" s="53">
        <f>IF(E3009&gt;0,ROUND(E3009*UCO!$A$29,2),0)</f>
        <v>291.39</v>
      </c>
      <c r="N3009" s="53">
        <f>IF(I3009&gt;0,ROUND(I3009*Filme!$B$3,2),0)</f>
        <v>0</v>
      </c>
      <c r="O3009" s="53">
        <f t="shared" si="394"/>
        <v>750.18</v>
      </c>
    </row>
    <row r="3010" spans="1:15">
      <c r="A3010" s="48">
        <v>40202674</v>
      </c>
      <c r="B3010" s="48" t="s">
        <v>3019</v>
      </c>
      <c r="C3010" s="49">
        <v>1</v>
      </c>
      <c r="D3010" s="49" t="s">
        <v>241</v>
      </c>
      <c r="E3010" s="51">
        <v>17.408999999999999</v>
      </c>
      <c r="F3010" s="52"/>
      <c r="G3010" s="52"/>
      <c r="H3010" s="52"/>
      <c r="I3010" s="52"/>
      <c r="J3010" s="52"/>
      <c r="K3010" s="53">
        <f t="shared" si="395"/>
        <v>542.33000000000004</v>
      </c>
      <c r="L3010" s="53">
        <f t="shared" si="396"/>
        <v>542.33000000000004</v>
      </c>
      <c r="M3010" s="53">
        <f>IF(E3010&gt;0,ROUND(E3010*UCO!$A$29,2),0)</f>
        <v>328.33</v>
      </c>
      <c r="N3010" s="53">
        <f>IF(I3010&gt;0,ROUND(I3010*Filme!$B$3,2),0)</f>
        <v>0</v>
      </c>
      <c r="O3010" s="53">
        <f t="shared" si="394"/>
        <v>870.66</v>
      </c>
    </row>
    <row r="3011" spans="1:15">
      <c r="A3011" s="48">
        <v>40202682</v>
      </c>
      <c r="B3011" s="48" t="s">
        <v>3020</v>
      </c>
      <c r="C3011" s="49">
        <v>1</v>
      </c>
      <c r="D3011" s="49" t="s">
        <v>93</v>
      </c>
      <c r="E3011" s="51">
        <v>4.0590000000000002</v>
      </c>
      <c r="F3011" s="52"/>
      <c r="G3011" s="52"/>
      <c r="H3011" s="52"/>
      <c r="I3011" s="52"/>
      <c r="J3011" s="52"/>
      <c r="K3011" s="53">
        <f t="shared" si="395"/>
        <v>250.68</v>
      </c>
      <c r="L3011" s="53">
        <f t="shared" si="396"/>
        <v>250.68</v>
      </c>
      <c r="M3011" s="53">
        <f>IF(E3011&gt;0,ROUND(E3011*UCO!$A$29,2),0)</f>
        <v>76.55</v>
      </c>
      <c r="N3011" s="53">
        <f>IF(I3011&gt;0,ROUND(I3011*Filme!$B$3,2),0)</f>
        <v>0</v>
      </c>
      <c r="O3011" s="53">
        <f t="shared" si="394"/>
        <v>327.23</v>
      </c>
    </row>
    <row r="3012" spans="1:15">
      <c r="A3012" s="48">
        <v>40202690</v>
      </c>
      <c r="B3012" s="48" t="s">
        <v>3021</v>
      </c>
      <c r="C3012" s="49">
        <v>1</v>
      </c>
      <c r="D3012" s="49" t="s">
        <v>70</v>
      </c>
      <c r="E3012" s="51">
        <v>4.0590000000000002</v>
      </c>
      <c r="F3012" s="52"/>
      <c r="G3012" s="52"/>
      <c r="H3012" s="52"/>
      <c r="I3012" s="52"/>
      <c r="J3012" s="52"/>
      <c r="K3012" s="53">
        <f t="shared" si="395"/>
        <v>209.71</v>
      </c>
      <c r="L3012" s="53">
        <f t="shared" si="396"/>
        <v>209.71</v>
      </c>
      <c r="M3012" s="53">
        <f>IF(E3012&gt;0,ROUND(E3012*UCO!$A$29,2),0)</f>
        <v>76.55</v>
      </c>
      <c r="N3012" s="53">
        <f>IF(I3012&gt;0,ROUND(I3012*Filme!$B$3,2),0)</f>
        <v>0</v>
      </c>
      <c r="O3012" s="53">
        <f t="shared" si="394"/>
        <v>286.26</v>
      </c>
    </row>
    <row r="3013" spans="1:15">
      <c r="A3013" s="48">
        <v>40202704</v>
      </c>
      <c r="B3013" s="48" t="s">
        <v>3022</v>
      </c>
      <c r="C3013" s="49">
        <v>1</v>
      </c>
      <c r="D3013" s="49" t="s">
        <v>433</v>
      </c>
      <c r="E3013" s="51">
        <v>17.408999999999999</v>
      </c>
      <c r="F3013" s="52">
        <v>1</v>
      </c>
      <c r="G3013" s="52"/>
      <c r="H3013" s="52"/>
      <c r="I3013" s="52"/>
      <c r="J3013" s="52"/>
      <c r="K3013" s="53">
        <f t="shared" si="395"/>
        <v>1269.81</v>
      </c>
      <c r="L3013" s="53">
        <f t="shared" si="396"/>
        <v>1269.81</v>
      </c>
      <c r="M3013" s="53">
        <f>IF(E3013&gt;0,ROUND(E3013*UCO!$A$29,2),0)</f>
        <v>328.33</v>
      </c>
      <c r="N3013" s="53">
        <f>IF(I3013&gt;0,ROUND(I3013*Filme!$B$3,2),0)</f>
        <v>0</v>
      </c>
      <c r="O3013" s="53">
        <f t="shared" si="394"/>
        <v>1598.14</v>
      </c>
    </row>
    <row r="3014" spans="1:15">
      <c r="A3014" s="48">
        <v>40202712</v>
      </c>
      <c r="B3014" s="48" t="s">
        <v>3023</v>
      </c>
      <c r="C3014" s="49">
        <v>1</v>
      </c>
      <c r="D3014" s="49" t="s">
        <v>335</v>
      </c>
      <c r="E3014" s="51">
        <v>17.408999999999999</v>
      </c>
      <c r="F3014" s="52"/>
      <c r="G3014" s="52"/>
      <c r="H3014" s="52"/>
      <c r="I3014" s="52"/>
      <c r="J3014" s="52"/>
      <c r="K3014" s="53">
        <f t="shared" si="395"/>
        <v>991.29</v>
      </c>
      <c r="L3014" s="53">
        <f t="shared" si="396"/>
        <v>991.29</v>
      </c>
      <c r="M3014" s="53">
        <f>IF(E3014&gt;0,ROUND(E3014*UCO!$A$29,2),0)</f>
        <v>328.33</v>
      </c>
      <c r="N3014" s="53">
        <f>IF(I3014&gt;0,ROUND(I3014*Filme!$B$3,2),0)</f>
        <v>0</v>
      </c>
      <c r="O3014" s="53">
        <f t="shared" si="394"/>
        <v>1319.62</v>
      </c>
    </row>
    <row r="3015" spans="1:15">
      <c r="A3015" s="48">
        <v>40202720</v>
      </c>
      <c r="B3015" s="48" t="s">
        <v>3024</v>
      </c>
      <c r="C3015" s="49">
        <v>1</v>
      </c>
      <c r="D3015" s="49" t="s">
        <v>137</v>
      </c>
      <c r="E3015" s="51">
        <v>3</v>
      </c>
      <c r="F3015" s="52"/>
      <c r="G3015" s="52"/>
      <c r="H3015" s="52"/>
      <c r="I3015" s="52"/>
      <c r="J3015" s="52"/>
      <c r="K3015" s="53">
        <f t="shared" si="395"/>
        <v>104.87</v>
      </c>
      <c r="L3015" s="53">
        <f t="shared" si="396"/>
        <v>104.87</v>
      </c>
      <c r="M3015" s="53">
        <f>IF(E3015&gt;0,ROUND(E3015*UCO!$A$29,2),0)</f>
        <v>56.58</v>
      </c>
      <c r="N3015" s="53">
        <f>IF(I3015&gt;0,ROUND(I3015*Filme!$B$3,2),0)</f>
        <v>0</v>
      </c>
      <c r="O3015" s="53">
        <f t="shared" si="394"/>
        <v>161.44999999999999</v>
      </c>
    </row>
    <row r="3016" spans="1:15">
      <c r="A3016" s="48">
        <v>40202739</v>
      </c>
      <c r="B3016" s="48" t="s">
        <v>3025</v>
      </c>
      <c r="C3016" s="49">
        <v>1</v>
      </c>
      <c r="D3016" s="49" t="s">
        <v>70</v>
      </c>
      <c r="E3016" s="51">
        <v>3</v>
      </c>
      <c r="F3016" s="52"/>
      <c r="G3016" s="52"/>
      <c r="H3016" s="52"/>
      <c r="I3016" s="52"/>
      <c r="J3016" s="52"/>
      <c r="K3016" s="53">
        <f t="shared" si="395"/>
        <v>209.71</v>
      </c>
      <c r="L3016" s="53">
        <f t="shared" ref="L3016:L3019" si="397">ROUND(C3016*K3016,2)</f>
        <v>209.71</v>
      </c>
      <c r="M3016" s="53">
        <f>IF(E3016&gt;0,ROUND(E3016*UCO!$A$29,2),0)</f>
        <v>56.58</v>
      </c>
      <c r="N3016" s="53">
        <f>IF(I3016&gt;0,ROUND(I3016*Filme!$B$3,2),0)</f>
        <v>0</v>
      </c>
      <c r="O3016" s="53">
        <f t="shared" si="394"/>
        <v>266.29000000000002</v>
      </c>
    </row>
    <row r="3017" spans="1:15">
      <c r="A3017" s="48">
        <v>40202747</v>
      </c>
      <c r="B3017" s="48" t="s">
        <v>3026</v>
      </c>
      <c r="C3017" s="49">
        <v>1</v>
      </c>
      <c r="D3017" s="49" t="s">
        <v>245</v>
      </c>
      <c r="E3017" s="51">
        <v>15.45</v>
      </c>
      <c r="F3017" s="52"/>
      <c r="G3017" s="52"/>
      <c r="H3017" s="52"/>
      <c r="I3017" s="52"/>
      <c r="J3017" s="52"/>
      <c r="K3017" s="53">
        <f t="shared" si="395"/>
        <v>275.27999999999997</v>
      </c>
      <c r="L3017" s="53">
        <f t="shared" si="397"/>
        <v>275.27999999999997</v>
      </c>
      <c r="M3017" s="53">
        <f>IF(E3017&gt;0,ROUND(E3017*UCO!$A$29,2),0)</f>
        <v>291.39</v>
      </c>
      <c r="N3017" s="53">
        <f>IF(I3017&gt;0,ROUND(I3017*Filme!$B$3,2),0)</f>
        <v>0</v>
      </c>
      <c r="O3017" s="53">
        <f t="shared" si="394"/>
        <v>566.66999999999996</v>
      </c>
    </row>
    <row r="3018" spans="1:15">
      <c r="A3018" s="48">
        <v>40202755</v>
      </c>
      <c r="B3018" s="48" t="s">
        <v>3027</v>
      </c>
      <c r="C3018" s="49">
        <v>1</v>
      </c>
      <c r="D3018" s="49" t="s">
        <v>639</v>
      </c>
      <c r="E3018" s="51">
        <v>9.8350000000000009</v>
      </c>
      <c r="F3018" s="52"/>
      <c r="G3018" s="52"/>
      <c r="H3018" s="52"/>
      <c r="I3018" s="52"/>
      <c r="J3018" s="52"/>
      <c r="K3018" s="53">
        <f t="shared" si="395"/>
        <v>501.37</v>
      </c>
      <c r="L3018" s="53">
        <f t="shared" si="397"/>
        <v>501.37</v>
      </c>
      <c r="M3018" s="53">
        <f>IF(E3018&gt;0,ROUND(E3018*UCO!$A$29,2),0)</f>
        <v>185.49</v>
      </c>
      <c r="N3018" s="53">
        <f>IF(I3018&gt;0,ROUND(I3018*Filme!$B$3,2),0)</f>
        <v>0</v>
      </c>
      <c r="O3018" s="53">
        <f t="shared" si="394"/>
        <v>686.86</v>
      </c>
    </row>
    <row r="3019" spans="1:15">
      <c r="A3019" s="48">
        <v>40202763</v>
      </c>
      <c r="B3019" s="48" t="s">
        <v>3028</v>
      </c>
      <c r="C3019" s="49">
        <v>1</v>
      </c>
      <c r="D3019" s="49" t="s">
        <v>291</v>
      </c>
      <c r="E3019" s="51">
        <v>52</v>
      </c>
      <c r="F3019" s="52">
        <v>1</v>
      </c>
      <c r="G3019" s="52"/>
      <c r="H3019" s="52"/>
      <c r="I3019" s="52"/>
      <c r="J3019" s="52"/>
      <c r="K3019" s="53">
        <f t="shared" si="395"/>
        <v>709.46</v>
      </c>
      <c r="L3019" s="53">
        <f t="shared" si="397"/>
        <v>709.46</v>
      </c>
      <c r="M3019" s="53">
        <f>IF(E3019&gt;0,ROUND(E3019*UCO!$A$29,2),0)</f>
        <v>980.72</v>
      </c>
      <c r="N3019" s="53">
        <f>IF(I3019&gt;0,ROUND(I3019*Filme!$B$3,2),0)</f>
        <v>0</v>
      </c>
      <c r="O3019" s="53">
        <f t="shared" si="394"/>
        <v>1690.18</v>
      </c>
    </row>
    <row r="3020" spans="1:15" ht="38.25" customHeight="1">
      <c r="A3020" s="129" t="s">
        <v>3029</v>
      </c>
      <c r="B3020" s="130"/>
      <c r="C3020" s="130"/>
      <c r="D3020" s="130"/>
      <c r="E3020" s="130"/>
      <c r="F3020" s="130"/>
      <c r="G3020" s="130"/>
      <c r="H3020" s="130"/>
      <c r="I3020" s="130"/>
      <c r="J3020" s="130"/>
      <c r="K3020" s="130"/>
      <c r="L3020" s="130"/>
      <c r="M3020" s="130"/>
      <c r="N3020" s="130"/>
      <c r="O3020" s="130"/>
    </row>
    <row r="3021" spans="1:15" ht="22.5" customHeight="1">
      <c r="A3021" s="129" t="s">
        <v>3030</v>
      </c>
      <c r="B3021" s="130"/>
      <c r="C3021" s="130"/>
      <c r="D3021" s="130"/>
      <c r="E3021" s="130"/>
      <c r="F3021" s="130"/>
      <c r="G3021" s="130"/>
      <c r="H3021" s="130"/>
      <c r="I3021" s="130"/>
      <c r="J3021" s="130"/>
      <c r="K3021" s="130"/>
      <c r="L3021" s="130"/>
      <c r="M3021" s="130"/>
      <c r="N3021" s="130"/>
      <c r="O3021" s="130"/>
    </row>
    <row r="3022" spans="1:15" ht="57" customHeight="1">
      <c r="A3022" s="129" t="s">
        <v>3031</v>
      </c>
      <c r="B3022" s="130"/>
      <c r="C3022" s="130"/>
      <c r="D3022" s="130"/>
      <c r="E3022" s="130"/>
      <c r="F3022" s="130"/>
      <c r="G3022" s="130"/>
      <c r="H3022" s="130"/>
      <c r="I3022" s="130"/>
      <c r="J3022" s="130"/>
      <c r="K3022" s="130"/>
      <c r="L3022" s="130"/>
      <c r="M3022" s="130"/>
      <c r="N3022" s="130"/>
      <c r="O3022" s="130"/>
    </row>
    <row r="3023" spans="1:15" ht="32.25" customHeight="1">
      <c r="A3023" s="129" t="s">
        <v>3032</v>
      </c>
      <c r="B3023" s="130"/>
      <c r="C3023" s="130"/>
      <c r="D3023" s="130"/>
      <c r="E3023" s="130"/>
      <c r="F3023" s="130"/>
      <c r="G3023" s="130"/>
      <c r="H3023" s="130"/>
      <c r="I3023" s="130"/>
      <c r="J3023" s="130"/>
      <c r="K3023" s="130"/>
      <c r="L3023" s="130"/>
      <c r="M3023" s="130"/>
      <c r="N3023" s="130"/>
      <c r="O3023" s="130"/>
    </row>
    <row r="3024" spans="1:15" ht="42" customHeight="1">
      <c r="A3024" s="129" t="s">
        <v>3033</v>
      </c>
      <c r="B3024" s="130"/>
      <c r="C3024" s="130"/>
      <c r="D3024" s="130"/>
      <c r="E3024" s="130"/>
      <c r="F3024" s="130"/>
      <c r="G3024" s="130"/>
      <c r="H3024" s="130"/>
      <c r="I3024" s="130"/>
      <c r="J3024" s="130"/>
      <c r="K3024" s="130"/>
      <c r="L3024" s="130"/>
      <c r="M3024" s="130"/>
      <c r="N3024" s="130"/>
      <c r="O3024" s="130"/>
    </row>
    <row r="3025" spans="1:15" ht="42" customHeight="1">
      <c r="A3025" s="129" t="s">
        <v>3034</v>
      </c>
      <c r="B3025" s="130"/>
      <c r="C3025" s="130"/>
      <c r="D3025" s="130"/>
      <c r="E3025" s="130"/>
      <c r="F3025" s="130"/>
      <c r="G3025" s="130"/>
      <c r="H3025" s="130"/>
      <c r="I3025" s="130"/>
      <c r="J3025" s="130"/>
      <c r="K3025" s="130"/>
      <c r="L3025" s="130"/>
      <c r="M3025" s="130"/>
      <c r="N3025" s="130"/>
      <c r="O3025" s="130"/>
    </row>
    <row r="3026" spans="1:15" ht="12.75" customHeight="1">
      <c r="A3026" s="129" t="s">
        <v>3035</v>
      </c>
      <c r="B3026" s="130"/>
      <c r="C3026" s="130"/>
      <c r="D3026" s="130"/>
      <c r="E3026" s="130"/>
      <c r="F3026" s="130"/>
      <c r="G3026" s="130"/>
      <c r="H3026" s="130"/>
      <c r="I3026" s="130"/>
      <c r="J3026" s="130"/>
      <c r="K3026" s="130"/>
      <c r="L3026" s="130"/>
      <c r="M3026" s="130"/>
      <c r="N3026" s="130"/>
      <c r="O3026" s="130"/>
    </row>
    <row r="3027" spans="1:15" ht="33.75" customHeight="1">
      <c r="A3027" s="129" t="s">
        <v>3036</v>
      </c>
      <c r="B3027" s="130"/>
      <c r="C3027" s="130"/>
      <c r="D3027" s="130"/>
      <c r="E3027" s="130"/>
      <c r="F3027" s="130"/>
      <c r="G3027" s="130"/>
      <c r="H3027" s="130"/>
      <c r="I3027" s="130"/>
      <c r="J3027" s="130"/>
      <c r="K3027" s="130"/>
      <c r="L3027" s="130"/>
      <c r="M3027" s="130"/>
      <c r="N3027" s="130"/>
      <c r="O3027" s="130"/>
    </row>
    <row r="3028" spans="1:15" ht="31.5" customHeight="1">
      <c r="A3028" s="131" t="s">
        <v>3037</v>
      </c>
      <c r="B3028" s="132"/>
      <c r="C3028" s="132"/>
      <c r="D3028" s="132"/>
      <c r="E3028" s="132"/>
      <c r="F3028" s="132"/>
      <c r="G3028" s="132"/>
      <c r="H3028" s="132"/>
      <c r="I3028" s="132"/>
      <c r="J3028" s="132"/>
      <c r="K3028" s="132"/>
      <c r="L3028" s="132"/>
      <c r="M3028" s="132"/>
      <c r="N3028" s="132"/>
      <c r="O3028" s="132"/>
    </row>
    <row r="3029" spans="1:15">
      <c r="A3029" s="48">
        <v>40301010</v>
      </c>
      <c r="B3029" s="48" t="s">
        <v>3038</v>
      </c>
      <c r="C3029" s="49">
        <v>0.1</v>
      </c>
      <c r="D3029" s="49" t="s">
        <v>129</v>
      </c>
      <c r="E3029" s="51">
        <v>3.2669999999999999</v>
      </c>
      <c r="F3029" s="52"/>
      <c r="G3029" s="52"/>
      <c r="H3029" s="52"/>
      <c r="I3029" s="52"/>
      <c r="J3029" s="52"/>
      <c r="K3029" s="53">
        <v>13</v>
      </c>
      <c r="L3029" s="53">
        <v>1.3</v>
      </c>
      <c r="M3029" s="53">
        <v>48.81</v>
      </c>
      <c r="N3029" s="53">
        <v>0</v>
      </c>
      <c r="O3029" s="53">
        <v>50.11</v>
      </c>
    </row>
    <row r="3030" spans="1:15">
      <c r="A3030" s="48">
        <v>40301028</v>
      </c>
      <c r="B3030" s="48" t="s">
        <v>3039</v>
      </c>
      <c r="C3030" s="49">
        <v>0.1</v>
      </c>
      <c r="D3030" s="49" t="s">
        <v>129</v>
      </c>
      <c r="E3030" s="51">
        <v>1.764</v>
      </c>
      <c r="F3030" s="52"/>
      <c r="G3030" s="52"/>
      <c r="H3030" s="52"/>
      <c r="I3030" s="52"/>
      <c r="J3030" s="52"/>
      <c r="K3030" s="53">
        <v>13</v>
      </c>
      <c r="L3030" s="53">
        <v>1.3</v>
      </c>
      <c r="M3030" s="53">
        <v>26.35</v>
      </c>
      <c r="N3030" s="53">
        <v>0</v>
      </c>
      <c r="O3030" s="53">
        <v>27.65</v>
      </c>
    </row>
    <row r="3031" spans="1:15">
      <c r="A3031" s="48">
        <v>40301036</v>
      </c>
      <c r="B3031" s="48" t="s">
        <v>3040</v>
      </c>
      <c r="C3031" s="49">
        <v>0.1</v>
      </c>
      <c r="D3031" s="49" t="s">
        <v>129</v>
      </c>
      <c r="E3031" s="51">
        <v>3.2669999999999999</v>
      </c>
      <c r="F3031" s="52"/>
      <c r="G3031" s="52"/>
      <c r="H3031" s="52"/>
      <c r="I3031" s="52"/>
      <c r="J3031" s="52"/>
      <c r="K3031" s="53">
        <v>13</v>
      </c>
      <c r="L3031" s="53">
        <v>1.3</v>
      </c>
      <c r="M3031" s="53">
        <v>48.81</v>
      </c>
      <c r="N3031" s="53">
        <v>0</v>
      </c>
      <c r="O3031" s="53">
        <v>50.11</v>
      </c>
    </row>
    <row r="3032" spans="1:15">
      <c r="A3032" s="48">
        <v>40301044</v>
      </c>
      <c r="B3032" s="48" t="s">
        <v>3041</v>
      </c>
      <c r="C3032" s="49">
        <v>0.1</v>
      </c>
      <c r="D3032" s="49" t="s">
        <v>129</v>
      </c>
      <c r="E3032" s="51">
        <v>1.764</v>
      </c>
      <c r="F3032" s="52"/>
      <c r="G3032" s="52"/>
      <c r="H3032" s="52"/>
      <c r="I3032" s="52"/>
      <c r="J3032" s="52"/>
      <c r="K3032" s="53">
        <v>13</v>
      </c>
      <c r="L3032" s="53">
        <v>1.3</v>
      </c>
      <c r="M3032" s="53">
        <v>26.35</v>
      </c>
      <c r="N3032" s="53">
        <v>0</v>
      </c>
      <c r="O3032" s="53">
        <v>27.65</v>
      </c>
    </row>
    <row r="3033" spans="1:15">
      <c r="A3033" s="48">
        <v>40301052</v>
      </c>
      <c r="B3033" s="48" t="s">
        <v>3042</v>
      </c>
      <c r="C3033" s="49">
        <v>0.1</v>
      </c>
      <c r="D3033" s="49" t="s">
        <v>129</v>
      </c>
      <c r="E3033" s="51">
        <v>2.097</v>
      </c>
      <c r="F3033" s="52"/>
      <c r="G3033" s="52"/>
      <c r="H3033" s="52"/>
      <c r="I3033" s="52"/>
      <c r="J3033" s="52"/>
      <c r="K3033" s="53">
        <v>13</v>
      </c>
      <c r="L3033" s="53">
        <v>1.3</v>
      </c>
      <c r="M3033" s="53">
        <v>31.33</v>
      </c>
      <c r="N3033" s="53">
        <v>0</v>
      </c>
      <c r="O3033" s="53">
        <v>32.630000000000003</v>
      </c>
    </row>
    <row r="3034" spans="1:15">
      <c r="A3034" s="48">
        <v>40301060</v>
      </c>
      <c r="B3034" s="48" t="s">
        <v>3043</v>
      </c>
      <c r="C3034" s="49">
        <v>0.1</v>
      </c>
      <c r="D3034" s="49" t="s">
        <v>129</v>
      </c>
      <c r="E3034" s="51">
        <v>2.097</v>
      </c>
      <c r="F3034" s="52"/>
      <c r="G3034" s="52"/>
      <c r="H3034" s="52"/>
      <c r="I3034" s="52"/>
      <c r="J3034" s="52"/>
      <c r="K3034" s="53">
        <v>13</v>
      </c>
      <c r="L3034" s="53">
        <v>1.3</v>
      </c>
      <c r="M3034" s="53">
        <v>31.33</v>
      </c>
      <c r="N3034" s="53">
        <v>0</v>
      </c>
      <c r="O3034" s="53">
        <v>32.630000000000003</v>
      </c>
    </row>
    <row r="3035" spans="1:15">
      <c r="A3035" s="48">
        <v>40301079</v>
      </c>
      <c r="B3035" s="48" t="s">
        <v>3044</v>
      </c>
      <c r="C3035" s="49">
        <v>0.1</v>
      </c>
      <c r="D3035" s="49" t="s">
        <v>129</v>
      </c>
      <c r="E3035" s="51">
        <v>1.764</v>
      </c>
      <c r="F3035" s="52"/>
      <c r="G3035" s="52"/>
      <c r="H3035" s="52"/>
      <c r="I3035" s="52"/>
      <c r="J3035" s="52"/>
      <c r="K3035" s="53">
        <v>13</v>
      </c>
      <c r="L3035" s="53">
        <v>1.3</v>
      </c>
      <c r="M3035" s="53">
        <v>26.35</v>
      </c>
      <c r="N3035" s="53">
        <v>0</v>
      </c>
      <c r="O3035" s="53">
        <v>27.65</v>
      </c>
    </row>
    <row r="3036" spans="1:15">
      <c r="A3036" s="48">
        <v>40301087</v>
      </c>
      <c r="B3036" s="48" t="s">
        <v>3045</v>
      </c>
      <c r="C3036" s="49">
        <v>0.1</v>
      </c>
      <c r="D3036" s="49" t="s">
        <v>129</v>
      </c>
      <c r="E3036" s="51">
        <v>1.764</v>
      </c>
      <c r="F3036" s="52"/>
      <c r="G3036" s="52"/>
      <c r="H3036" s="52"/>
      <c r="I3036" s="52"/>
      <c r="J3036" s="52"/>
      <c r="K3036" s="53">
        <v>13</v>
      </c>
      <c r="L3036" s="53">
        <v>1.3</v>
      </c>
      <c r="M3036" s="53">
        <v>26.35</v>
      </c>
      <c r="N3036" s="53">
        <v>0</v>
      </c>
      <c r="O3036" s="53">
        <v>27.65</v>
      </c>
    </row>
    <row r="3037" spans="1:15">
      <c r="A3037" s="48">
        <v>40301095</v>
      </c>
      <c r="B3037" s="48" t="s">
        <v>3046</v>
      </c>
      <c r="C3037" s="49">
        <v>0.1</v>
      </c>
      <c r="D3037" s="49" t="s">
        <v>129</v>
      </c>
      <c r="E3037" s="51">
        <v>2.097</v>
      </c>
      <c r="F3037" s="52"/>
      <c r="G3037" s="52"/>
      <c r="H3037" s="52"/>
      <c r="I3037" s="52"/>
      <c r="J3037" s="52"/>
      <c r="K3037" s="53">
        <v>13</v>
      </c>
      <c r="L3037" s="53">
        <v>1.3</v>
      </c>
      <c r="M3037" s="53">
        <v>31.33</v>
      </c>
      <c r="N3037" s="53">
        <v>0</v>
      </c>
      <c r="O3037" s="53">
        <v>32.630000000000003</v>
      </c>
    </row>
    <row r="3038" spans="1:15">
      <c r="A3038" s="48">
        <v>40301109</v>
      </c>
      <c r="B3038" s="48" t="s">
        <v>3047</v>
      </c>
      <c r="C3038" s="49">
        <v>0.01</v>
      </c>
      <c r="D3038" s="49" t="s">
        <v>129</v>
      </c>
      <c r="E3038" s="51">
        <v>0.72</v>
      </c>
      <c r="F3038" s="52"/>
      <c r="G3038" s="52"/>
      <c r="H3038" s="52"/>
      <c r="I3038" s="52"/>
      <c r="J3038" s="52"/>
      <c r="K3038" s="53">
        <v>13</v>
      </c>
      <c r="L3038" s="53">
        <v>0.13</v>
      </c>
      <c r="M3038" s="53">
        <v>10.76</v>
      </c>
      <c r="N3038" s="53">
        <v>0</v>
      </c>
      <c r="O3038" s="53">
        <v>10.89</v>
      </c>
    </row>
    <row r="3039" spans="1:15">
      <c r="A3039" s="48">
        <v>40301117</v>
      </c>
      <c r="B3039" s="48" t="s">
        <v>3048</v>
      </c>
      <c r="C3039" s="49">
        <v>0.75</v>
      </c>
      <c r="D3039" s="49" t="s">
        <v>129</v>
      </c>
      <c r="E3039" s="51">
        <v>45.234000000000002</v>
      </c>
      <c r="F3039" s="52"/>
      <c r="G3039" s="52"/>
      <c r="H3039" s="52"/>
      <c r="I3039" s="52"/>
      <c r="J3039" s="52"/>
      <c r="K3039" s="53">
        <v>13</v>
      </c>
      <c r="L3039" s="53">
        <v>9.75</v>
      </c>
      <c r="M3039" s="53">
        <v>675.8</v>
      </c>
      <c r="N3039" s="53">
        <v>0</v>
      </c>
      <c r="O3039" s="53">
        <v>685.55</v>
      </c>
    </row>
    <row r="3040" spans="1:15">
      <c r="A3040" s="48">
        <v>40301125</v>
      </c>
      <c r="B3040" s="48" t="s">
        <v>3049</v>
      </c>
      <c r="C3040" s="49">
        <v>0.1</v>
      </c>
      <c r="D3040" s="49" t="s">
        <v>129</v>
      </c>
      <c r="E3040" s="51">
        <v>2.097</v>
      </c>
      <c r="F3040" s="52"/>
      <c r="G3040" s="52"/>
      <c r="H3040" s="52"/>
      <c r="I3040" s="52"/>
      <c r="J3040" s="52"/>
      <c r="K3040" s="53">
        <v>13</v>
      </c>
      <c r="L3040" s="53">
        <v>1.3</v>
      </c>
      <c r="M3040" s="53">
        <v>31.33</v>
      </c>
      <c r="N3040" s="53">
        <v>0</v>
      </c>
      <c r="O3040" s="53">
        <v>32.630000000000003</v>
      </c>
    </row>
    <row r="3041" spans="1:15">
      <c r="A3041" s="48">
        <v>40301133</v>
      </c>
      <c r="B3041" s="48" t="s">
        <v>3050</v>
      </c>
      <c r="C3041" s="49">
        <v>0.25</v>
      </c>
      <c r="D3041" s="49" t="s">
        <v>129</v>
      </c>
      <c r="E3041" s="51">
        <v>4.5</v>
      </c>
      <c r="F3041" s="52"/>
      <c r="G3041" s="52"/>
      <c r="H3041" s="52"/>
      <c r="I3041" s="52"/>
      <c r="J3041" s="52"/>
      <c r="K3041" s="53">
        <v>13</v>
      </c>
      <c r="L3041" s="53">
        <v>3.25</v>
      </c>
      <c r="M3041" s="53">
        <v>67.23</v>
      </c>
      <c r="N3041" s="53">
        <v>0</v>
      </c>
      <c r="O3041" s="53">
        <v>70.48</v>
      </c>
    </row>
    <row r="3042" spans="1:15">
      <c r="A3042" s="48">
        <v>40301141</v>
      </c>
      <c r="B3042" s="48" t="s">
        <v>3051</v>
      </c>
      <c r="C3042" s="49">
        <v>0.04</v>
      </c>
      <c r="D3042" s="49" t="s">
        <v>129</v>
      </c>
      <c r="E3042" s="51">
        <v>1.0529999999999999</v>
      </c>
      <c r="F3042" s="52"/>
      <c r="G3042" s="52"/>
      <c r="H3042" s="52"/>
      <c r="I3042" s="52"/>
      <c r="J3042" s="52"/>
      <c r="K3042" s="53">
        <v>13</v>
      </c>
      <c r="L3042" s="53">
        <v>0.52</v>
      </c>
      <c r="M3042" s="53">
        <v>15.73</v>
      </c>
      <c r="N3042" s="53">
        <v>0</v>
      </c>
      <c r="O3042" s="53">
        <v>16.25</v>
      </c>
    </row>
    <row r="3043" spans="1:15">
      <c r="A3043" s="48">
        <v>40301150</v>
      </c>
      <c r="B3043" s="48" t="s">
        <v>3052</v>
      </c>
      <c r="C3043" s="49">
        <v>0.01</v>
      </c>
      <c r="D3043" s="49" t="s">
        <v>129</v>
      </c>
      <c r="E3043" s="51">
        <v>0.38700000000000001</v>
      </c>
      <c r="F3043" s="52"/>
      <c r="G3043" s="52"/>
      <c r="H3043" s="52"/>
      <c r="I3043" s="52"/>
      <c r="J3043" s="52"/>
      <c r="K3043" s="53">
        <v>13</v>
      </c>
      <c r="L3043" s="53">
        <v>0.13</v>
      </c>
      <c r="M3043" s="53">
        <v>5.78</v>
      </c>
      <c r="N3043" s="53">
        <v>0</v>
      </c>
      <c r="O3043" s="53">
        <v>5.91</v>
      </c>
    </row>
    <row r="3044" spans="1:15">
      <c r="A3044" s="48">
        <v>40301168</v>
      </c>
      <c r="B3044" s="48" t="s">
        <v>3053</v>
      </c>
      <c r="C3044" s="49">
        <v>0.1</v>
      </c>
      <c r="D3044" s="49" t="s">
        <v>129</v>
      </c>
      <c r="E3044" s="51">
        <v>3.2669999999999999</v>
      </c>
      <c r="F3044" s="52"/>
      <c r="G3044" s="52"/>
      <c r="H3044" s="52"/>
      <c r="I3044" s="52"/>
      <c r="J3044" s="52"/>
      <c r="K3044" s="53">
        <v>13</v>
      </c>
      <c r="L3044" s="53">
        <v>1.3</v>
      </c>
      <c r="M3044" s="53">
        <v>48.81</v>
      </c>
      <c r="N3044" s="53">
        <v>0</v>
      </c>
      <c r="O3044" s="53">
        <v>50.11</v>
      </c>
    </row>
    <row r="3045" spans="1:15">
      <c r="A3045" s="48">
        <v>40301176</v>
      </c>
      <c r="B3045" s="48" t="s">
        <v>3054</v>
      </c>
      <c r="C3045" s="49">
        <v>0.25</v>
      </c>
      <c r="D3045" s="49" t="s">
        <v>129</v>
      </c>
      <c r="E3045" s="51">
        <v>4.5</v>
      </c>
      <c r="F3045" s="52"/>
      <c r="G3045" s="52"/>
      <c r="H3045" s="52"/>
      <c r="I3045" s="52"/>
      <c r="J3045" s="52"/>
      <c r="K3045" s="53">
        <v>13</v>
      </c>
      <c r="L3045" s="53">
        <v>3.25</v>
      </c>
      <c r="M3045" s="53">
        <v>67.23</v>
      </c>
      <c r="N3045" s="53">
        <v>0</v>
      </c>
      <c r="O3045" s="53">
        <v>70.48</v>
      </c>
    </row>
    <row r="3046" spans="1:15">
      <c r="A3046" s="48">
        <v>40301184</v>
      </c>
      <c r="B3046" s="48" t="s">
        <v>3055</v>
      </c>
      <c r="C3046" s="49">
        <v>0.1</v>
      </c>
      <c r="D3046" s="49" t="s">
        <v>129</v>
      </c>
      <c r="E3046" s="51">
        <v>3.2669999999999999</v>
      </c>
      <c r="F3046" s="52"/>
      <c r="G3046" s="52"/>
      <c r="H3046" s="52"/>
      <c r="I3046" s="52"/>
      <c r="J3046" s="52"/>
      <c r="K3046" s="53">
        <v>13</v>
      </c>
      <c r="L3046" s="53">
        <v>1.3</v>
      </c>
      <c r="M3046" s="53">
        <v>48.81</v>
      </c>
      <c r="N3046" s="53">
        <v>0</v>
      </c>
      <c r="O3046" s="53">
        <v>50.11</v>
      </c>
    </row>
    <row r="3047" spans="1:15">
      <c r="A3047" s="48">
        <v>40301192</v>
      </c>
      <c r="B3047" s="48" t="s">
        <v>3056</v>
      </c>
      <c r="C3047" s="49">
        <v>0.75</v>
      </c>
      <c r="D3047" s="49" t="s">
        <v>129</v>
      </c>
      <c r="E3047" s="51">
        <v>35</v>
      </c>
      <c r="F3047" s="52"/>
      <c r="G3047" s="52"/>
      <c r="H3047" s="52"/>
      <c r="I3047" s="52"/>
      <c r="J3047" s="52"/>
      <c r="K3047" s="53">
        <v>13</v>
      </c>
      <c r="L3047" s="53">
        <v>9.75</v>
      </c>
      <c r="M3047" s="53">
        <v>522.9</v>
      </c>
      <c r="N3047" s="53">
        <v>0</v>
      </c>
      <c r="O3047" s="53">
        <v>532.65</v>
      </c>
    </row>
    <row r="3048" spans="1:15">
      <c r="A3048" s="48">
        <v>40301206</v>
      </c>
      <c r="B3048" s="48" t="s">
        <v>3057</v>
      </c>
      <c r="C3048" s="49">
        <v>0.75</v>
      </c>
      <c r="D3048" s="49" t="s">
        <v>129</v>
      </c>
      <c r="E3048" s="51">
        <v>29.97</v>
      </c>
      <c r="F3048" s="52"/>
      <c r="G3048" s="52"/>
      <c r="H3048" s="52"/>
      <c r="I3048" s="52"/>
      <c r="J3048" s="52"/>
      <c r="K3048" s="53">
        <v>13</v>
      </c>
      <c r="L3048" s="53">
        <v>9.75</v>
      </c>
      <c r="M3048" s="53">
        <v>447.75</v>
      </c>
      <c r="N3048" s="53">
        <v>0</v>
      </c>
      <c r="O3048" s="53">
        <v>457.5</v>
      </c>
    </row>
    <row r="3049" spans="1:15">
      <c r="A3049" s="48">
        <v>40301214</v>
      </c>
      <c r="B3049" s="48" t="s">
        <v>3058</v>
      </c>
      <c r="C3049" s="49">
        <v>0.75</v>
      </c>
      <c r="D3049" s="49" t="s">
        <v>129</v>
      </c>
      <c r="E3049" s="51">
        <v>44.954999999999998</v>
      </c>
      <c r="F3049" s="52"/>
      <c r="G3049" s="52"/>
      <c r="H3049" s="52"/>
      <c r="I3049" s="52"/>
      <c r="J3049" s="52"/>
      <c r="K3049" s="53">
        <v>13</v>
      </c>
      <c r="L3049" s="53">
        <v>9.75</v>
      </c>
      <c r="M3049" s="53">
        <v>671.63</v>
      </c>
      <c r="N3049" s="53">
        <v>0</v>
      </c>
      <c r="O3049" s="53">
        <v>681.38</v>
      </c>
    </row>
    <row r="3050" spans="1:15">
      <c r="A3050" s="48">
        <v>40301222</v>
      </c>
      <c r="B3050" s="48" t="s">
        <v>3059</v>
      </c>
      <c r="C3050" s="49">
        <v>0.01</v>
      </c>
      <c r="D3050" s="49" t="s">
        <v>129</v>
      </c>
      <c r="E3050" s="51">
        <v>0.38700000000000001</v>
      </c>
      <c r="F3050" s="52"/>
      <c r="G3050" s="52"/>
      <c r="H3050" s="52"/>
      <c r="I3050" s="52"/>
      <c r="J3050" s="52"/>
      <c r="K3050" s="53">
        <v>13</v>
      </c>
      <c r="L3050" s="53">
        <v>0.13</v>
      </c>
      <c r="M3050" s="53">
        <v>5.78</v>
      </c>
      <c r="N3050" s="53">
        <v>0</v>
      </c>
      <c r="O3050" s="53">
        <v>5.91</v>
      </c>
    </row>
    <row r="3051" spans="1:15">
      <c r="A3051" s="48">
        <v>40301230</v>
      </c>
      <c r="B3051" s="48" t="s">
        <v>3060</v>
      </c>
      <c r="C3051" s="49">
        <v>0.01</v>
      </c>
      <c r="D3051" s="49" t="s">
        <v>129</v>
      </c>
      <c r="E3051" s="51">
        <v>0.72</v>
      </c>
      <c r="F3051" s="52"/>
      <c r="G3051" s="52"/>
      <c r="H3051" s="52"/>
      <c r="I3051" s="52"/>
      <c r="J3051" s="52"/>
      <c r="K3051" s="53">
        <v>13</v>
      </c>
      <c r="L3051" s="53">
        <v>0.13</v>
      </c>
      <c r="M3051" s="53">
        <v>10.76</v>
      </c>
      <c r="N3051" s="53">
        <v>0</v>
      </c>
      <c r="O3051" s="53">
        <v>10.89</v>
      </c>
    </row>
    <row r="3052" spans="1:15">
      <c r="A3052" s="48">
        <v>40301249</v>
      </c>
      <c r="B3052" s="48" t="s">
        <v>3061</v>
      </c>
      <c r="C3052" s="49">
        <v>0.01</v>
      </c>
      <c r="D3052" s="49" t="s">
        <v>129</v>
      </c>
      <c r="E3052" s="51">
        <v>1.17</v>
      </c>
      <c r="F3052" s="52"/>
      <c r="G3052" s="52"/>
      <c r="H3052" s="52"/>
      <c r="I3052" s="52"/>
      <c r="J3052" s="52"/>
      <c r="K3052" s="53">
        <v>13</v>
      </c>
      <c r="L3052" s="53">
        <v>0.13</v>
      </c>
      <c r="M3052" s="53">
        <v>17.48</v>
      </c>
      <c r="N3052" s="53">
        <v>0</v>
      </c>
      <c r="O3052" s="53">
        <v>17.61</v>
      </c>
    </row>
    <row r="3053" spans="1:15">
      <c r="A3053" s="48">
        <v>40301257</v>
      </c>
      <c r="B3053" s="48" t="s">
        <v>3062</v>
      </c>
      <c r="C3053" s="49">
        <v>0.01</v>
      </c>
      <c r="D3053" s="49" t="s">
        <v>129</v>
      </c>
      <c r="E3053" s="51">
        <v>1.17</v>
      </c>
      <c r="F3053" s="52"/>
      <c r="G3053" s="52"/>
      <c r="H3053" s="52"/>
      <c r="I3053" s="52"/>
      <c r="J3053" s="52"/>
      <c r="K3053" s="53">
        <v>13</v>
      </c>
      <c r="L3053" s="53">
        <v>0.13</v>
      </c>
      <c r="M3053" s="53">
        <v>17.48</v>
      </c>
      <c r="N3053" s="53">
        <v>0</v>
      </c>
      <c r="O3053" s="53">
        <v>17.61</v>
      </c>
    </row>
    <row r="3054" spans="1:15">
      <c r="A3054" s="48">
        <v>40301265</v>
      </c>
      <c r="B3054" s="48" t="s">
        <v>3063</v>
      </c>
      <c r="C3054" s="49">
        <v>0.01</v>
      </c>
      <c r="D3054" s="49" t="s">
        <v>129</v>
      </c>
      <c r="E3054" s="51">
        <v>1.17</v>
      </c>
      <c r="F3054" s="52"/>
      <c r="G3054" s="52"/>
      <c r="H3054" s="52"/>
      <c r="I3054" s="52"/>
      <c r="J3054" s="52"/>
      <c r="K3054" s="53">
        <v>13</v>
      </c>
      <c r="L3054" s="53">
        <v>0.13</v>
      </c>
      <c r="M3054" s="53">
        <v>17.48</v>
      </c>
      <c r="N3054" s="53">
        <v>0</v>
      </c>
      <c r="O3054" s="53">
        <v>17.61</v>
      </c>
    </row>
    <row r="3055" spans="1:15">
      <c r="A3055" s="48">
        <v>40301273</v>
      </c>
      <c r="B3055" s="48" t="s">
        <v>3064</v>
      </c>
      <c r="C3055" s="49">
        <v>0.1</v>
      </c>
      <c r="D3055" s="49" t="s">
        <v>129</v>
      </c>
      <c r="E3055" s="51">
        <v>3.2669999999999999</v>
      </c>
      <c r="F3055" s="52"/>
      <c r="G3055" s="52"/>
      <c r="H3055" s="52"/>
      <c r="I3055" s="52"/>
      <c r="J3055" s="52"/>
      <c r="K3055" s="53">
        <v>13</v>
      </c>
      <c r="L3055" s="53">
        <v>1.3</v>
      </c>
      <c r="M3055" s="53">
        <v>48.81</v>
      </c>
      <c r="N3055" s="53">
        <v>0</v>
      </c>
      <c r="O3055" s="53">
        <v>50.11</v>
      </c>
    </row>
    <row r="3056" spans="1:15">
      <c r="A3056" s="48">
        <v>40301281</v>
      </c>
      <c r="B3056" s="48" t="s">
        <v>3065</v>
      </c>
      <c r="C3056" s="49">
        <v>0.01</v>
      </c>
      <c r="D3056" s="49" t="s">
        <v>129</v>
      </c>
      <c r="E3056" s="51">
        <v>0.72</v>
      </c>
      <c r="F3056" s="52"/>
      <c r="G3056" s="52"/>
      <c r="H3056" s="52"/>
      <c r="I3056" s="52"/>
      <c r="J3056" s="52"/>
      <c r="K3056" s="53">
        <v>13</v>
      </c>
      <c r="L3056" s="53">
        <v>0.13</v>
      </c>
      <c r="M3056" s="53">
        <v>10.76</v>
      </c>
      <c r="N3056" s="53">
        <v>0</v>
      </c>
      <c r="O3056" s="53">
        <v>10.89</v>
      </c>
    </row>
    <row r="3057" spans="1:15">
      <c r="A3057" s="48">
        <v>40301290</v>
      </c>
      <c r="B3057" s="48" t="s">
        <v>3066</v>
      </c>
      <c r="C3057" s="49">
        <v>0.75</v>
      </c>
      <c r="D3057" s="49" t="s">
        <v>129</v>
      </c>
      <c r="E3057" s="51">
        <v>20</v>
      </c>
      <c r="F3057" s="52"/>
      <c r="G3057" s="52"/>
      <c r="H3057" s="52"/>
      <c r="I3057" s="52"/>
      <c r="J3057" s="52"/>
      <c r="K3057" s="53">
        <v>13</v>
      </c>
      <c r="L3057" s="53">
        <v>9.75</v>
      </c>
      <c r="M3057" s="53">
        <v>298.8</v>
      </c>
      <c r="N3057" s="53">
        <v>0</v>
      </c>
      <c r="O3057" s="53">
        <v>308.55</v>
      </c>
    </row>
    <row r="3058" spans="1:15">
      <c r="A3058" s="48">
        <v>40301303</v>
      </c>
      <c r="B3058" s="48" t="s">
        <v>3067</v>
      </c>
      <c r="C3058" s="49">
        <v>0.25</v>
      </c>
      <c r="D3058" s="49" t="s">
        <v>129</v>
      </c>
      <c r="E3058" s="51">
        <v>13.455</v>
      </c>
      <c r="F3058" s="52"/>
      <c r="G3058" s="52"/>
      <c r="H3058" s="52"/>
      <c r="I3058" s="52"/>
      <c r="J3058" s="52"/>
      <c r="K3058" s="53">
        <v>13</v>
      </c>
      <c r="L3058" s="53">
        <v>3.25</v>
      </c>
      <c r="M3058" s="53">
        <v>201.02</v>
      </c>
      <c r="N3058" s="53">
        <v>0</v>
      </c>
      <c r="O3058" s="53">
        <v>204.27</v>
      </c>
    </row>
    <row r="3059" spans="1:15">
      <c r="A3059" s="48">
        <v>40301311</v>
      </c>
      <c r="B3059" s="48" t="s">
        <v>3068</v>
      </c>
      <c r="C3059" s="49">
        <v>0.1</v>
      </c>
      <c r="D3059" s="49" t="s">
        <v>129</v>
      </c>
      <c r="E3059" s="51">
        <v>3.2669999999999999</v>
      </c>
      <c r="F3059" s="52"/>
      <c r="G3059" s="52"/>
      <c r="H3059" s="52"/>
      <c r="I3059" s="52"/>
      <c r="J3059" s="52"/>
      <c r="K3059" s="53">
        <v>13</v>
      </c>
      <c r="L3059" s="53">
        <v>1.3</v>
      </c>
      <c r="M3059" s="53">
        <v>48.81</v>
      </c>
      <c r="N3059" s="53">
        <v>0</v>
      </c>
      <c r="O3059" s="53">
        <v>50.11</v>
      </c>
    </row>
    <row r="3060" spans="1:15">
      <c r="A3060" s="48">
        <v>40301320</v>
      </c>
      <c r="B3060" s="48" t="s">
        <v>3069</v>
      </c>
      <c r="C3060" s="49">
        <v>0.1</v>
      </c>
      <c r="D3060" s="49" t="s">
        <v>129</v>
      </c>
      <c r="E3060" s="51">
        <v>2.097</v>
      </c>
      <c r="F3060" s="52"/>
      <c r="G3060" s="52"/>
      <c r="H3060" s="52"/>
      <c r="I3060" s="52"/>
      <c r="J3060" s="52"/>
      <c r="K3060" s="53">
        <v>13</v>
      </c>
      <c r="L3060" s="53">
        <v>1.3</v>
      </c>
      <c r="M3060" s="53">
        <v>31.33</v>
      </c>
      <c r="N3060" s="53">
        <v>0</v>
      </c>
      <c r="O3060" s="53">
        <v>32.630000000000003</v>
      </c>
    </row>
    <row r="3061" spans="1:15">
      <c r="A3061" s="48">
        <v>40301338</v>
      </c>
      <c r="B3061" s="48" t="s">
        <v>3070</v>
      </c>
      <c r="C3061" s="49"/>
      <c r="D3061" s="49"/>
      <c r="E3061" s="51"/>
      <c r="F3061" s="52"/>
      <c r="G3061" s="52"/>
      <c r="H3061" s="52"/>
      <c r="I3061" s="52"/>
      <c r="J3061" s="52"/>
      <c r="K3061" s="53"/>
      <c r="L3061" s="53"/>
      <c r="M3061" s="53"/>
      <c r="N3061" s="53"/>
      <c r="O3061" s="53">
        <v>120.2448</v>
      </c>
    </row>
    <row r="3062" spans="1:15">
      <c r="A3062" s="48">
        <v>40301346</v>
      </c>
      <c r="B3062" s="48" t="s">
        <v>3071</v>
      </c>
      <c r="C3062" s="49">
        <v>0.1</v>
      </c>
      <c r="D3062" s="49" t="s">
        <v>129</v>
      </c>
      <c r="E3062" s="51">
        <v>3.2669999999999999</v>
      </c>
      <c r="F3062" s="52"/>
      <c r="G3062" s="52"/>
      <c r="H3062" s="52"/>
      <c r="I3062" s="52"/>
      <c r="J3062" s="52"/>
      <c r="K3062" s="53">
        <v>13</v>
      </c>
      <c r="L3062" s="53">
        <v>1.3</v>
      </c>
      <c r="M3062" s="53">
        <v>48.81</v>
      </c>
      <c r="N3062" s="53">
        <v>0</v>
      </c>
      <c r="O3062" s="53">
        <v>50.11</v>
      </c>
    </row>
    <row r="3063" spans="1:15">
      <c r="A3063" s="48">
        <v>40301354</v>
      </c>
      <c r="B3063" s="48" t="s">
        <v>3072</v>
      </c>
      <c r="C3063" s="49">
        <v>0.01</v>
      </c>
      <c r="D3063" s="49" t="s">
        <v>129</v>
      </c>
      <c r="E3063" s="51">
        <v>1.764</v>
      </c>
      <c r="F3063" s="52"/>
      <c r="G3063" s="52"/>
      <c r="H3063" s="52"/>
      <c r="I3063" s="52"/>
      <c r="J3063" s="52"/>
      <c r="K3063" s="53">
        <v>13</v>
      </c>
      <c r="L3063" s="53">
        <v>0.13</v>
      </c>
      <c r="M3063" s="53">
        <v>26.35</v>
      </c>
      <c r="N3063" s="53">
        <v>0</v>
      </c>
      <c r="O3063" s="53">
        <v>26.48</v>
      </c>
    </row>
    <row r="3064" spans="1:15">
      <c r="A3064" s="48">
        <v>40301362</v>
      </c>
      <c r="B3064" s="48" t="s">
        <v>3073</v>
      </c>
      <c r="C3064" s="49">
        <v>0.01</v>
      </c>
      <c r="D3064" s="49" t="s">
        <v>129</v>
      </c>
      <c r="E3064" s="51">
        <v>1.764</v>
      </c>
      <c r="F3064" s="52"/>
      <c r="G3064" s="52"/>
      <c r="H3064" s="52"/>
      <c r="I3064" s="52"/>
      <c r="J3064" s="52"/>
      <c r="K3064" s="53">
        <v>13</v>
      </c>
      <c r="L3064" s="53">
        <v>0.13</v>
      </c>
      <c r="M3064" s="53">
        <v>26.35</v>
      </c>
      <c r="N3064" s="53">
        <v>0</v>
      </c>
      <c r="O3064" s="53">
        <v>26.48</v>
      </c>
    </row>
    <row r="3065" spans="1:15">
      <c r="A3065" s="48">
        <v>40301370</v>
      </c>
      <c r="B3065" s="48" t="s">
        <v>3074</v>
      </c>
      <c r="C3065" s="49">
        <v>0.1</v>
      </c>
      <c r="D3065" s="49" t="s">
        <v>129</v>
      </c>
      <c r="E3065" s="51">
        <v>3.2669999999999999</v>
      </c>
      <c r="F3065" s="52"/>
      <c r="G3065" s="52"/>
      <c r="H3065" s="52"/>
      <c r="I3065" s="52"/>
      <c r="J3065" s="52"/>
      <c r="K3065" s="53">
        <v>13</v>
      </c>
      <c r="L3065" s="53">
        <v>1.3</v>
      </c>
      <c r="M3065" s="53">
        <v>48.81</v>
      </c>
      <c r="N3065" s="53">
        <v>0</v>
      </c>
      <c r="O3065" s="53">
        <v>50.11</v>
      </c>
    </row>
    <row r="3066" spans="1:15">
      <c r="A3066" s="48">
        <v>40301389</v>
      </c>
      <c r="B3066" s="48" t="s">
        <v>3075</v>
      </c>
      <c r="C3066" s="49">
        <v>0.25</v>
      </c>
      <c r="D3066" s="49" t="s">
        <v>129</v>
      </c>
      <c r="E3066" s="51">
        <v>1.804</v>
      </c>
      <c r="F3066" s="52"/>
      <c r="G3066" s="52"/>
      <c r="H3066" s="52"/>
      <c r="I3066" s="52"/>
      <c r="J3066" s="52"/>
      <c r="K3066" s="53">
        <v>13</v>
      </c>
      <c r="L3066" s="53">
        <v>3.25</v>
      </c>
      <c r="M3066" s="53">
        <v>26.95</v>
      </c>
      <c r="N3066" s="53">
        <v>0</v>
      </c>
      <c r="O3066" s="53">
        <v>30.2</v>
      </c>
    </row>
    <row r="3067" spans="1:15">
      <c r="A3067" s="48">
        <v>40301397</v>
      </c>
      <c r="B3067" s="48" t="s">
        <v>3076</v>
      </c>
      <c r="C3067" s="49">
        <v>0.01</v>
      </c>
      <c r="D3067" s="49" t="s">
        <v>129</v>
      </c>
      <c r="E3067" s="51">
        <v>0.38700000000000001</v>
      </c>
      <c r="F3067" s="52"/>
      <c r="G3067" s="52"/>
      <c r="H3067" s="52"/>
      <c r="I3067" s="52"/>
      <c r="J3067" s="52"/>
      <c r="K3067" s="53">
        <v>13</v>
      </c>
      <c r="L3067" s="53">
        <v>0.13</v>
      </c>
      <c r="M3067" s="53">
        <v>5.78</v>
      </c>
      <c r="N3067" s="53">
        <v>0</v>
      </c>
      <c r="O3067" s="53">
        <v>5.91</v>
      </c>
    </row>
    <row r="3068" spans="1:15">
      <c r="A3068" s="48">
        <v>40301400</v>
      </c>
      <c r="B3068" s="48" t="s">
        <v>3077</v>
      </c>
      <c r="C3068" s="49">
        <v>0.01</v>
      </c>
      <c r="D3068" s="49" t="s">
        <v>129</v>
      </c>
      <c r="E3068" s="51">
        <v>0.38700000000000001</v>
      </c>
      <c r="F3068" s="52"/>
      <c r="G3068" s="52"/>
      <c r="H3068" s="52"/>
      <c r="I3068" s="52"/>
      <c r="J3068" s="52"/>
      <c r="K3068" s="53">
        <v>13</v>
      </c>
      <c r="L3068" s="53">
        <v>0.13</v>
      </c>
      <c r="M3068" s="53">
        <v>5.78</v>
      </c>
      <c r="N3068" s="53">
        <v>0</v>
      </c>
      <c r="O3068" s="53">
        <v>5.91</v>
      </c>
    </row>
    <row r="3069" spans="1:15">
      <c r="A3069" s="48">
        <v>40301419</v>
      </c>
      <c r="B3069" s="48" t="s">
        <v>3078</v>
      </c>
      <c r="C3069" s="49">
        <v>0.04</v>
      </c>
      <c r="D3069" s="49" t="s">
        <v>129</v>
      </c>
      <c r="E3069" s="51">
        <v>1.0529999999999999</v>
      </c>
      <c r="F3069" s="52"/>
      <c r="G3069" s="52"/>
      <c r="H3069" s="52"/>
      <c r="I3069" s="52"/>
      <c r="J3069" s="52"/>
      <c r="K3069" s="53">
        <v>13</v>
      </c>
      <c r="L3069" s="53">
        <v>0.52</v>
      </c>
      <c r="M3069" s="53">
        <v>15.73</v>
      </c>
      <c r="N3069" s="53">
        <v>0</v>
      </c>
      <c r="O3069" s="53">
        <v>16.25</v>
      </c>
    </row>
    <row r="3070" spans="1:15">
      <c r="A3070" s="48">
        <v>40301427</v>
      </c>
      <c r="B3070" s="48" t="s">
        <v>3079</v>
      </c>
      <c r="C3070" s="49">
        <v>0.01</v>
      </c>
      <c r="D3070" s="49" t="s">
        <v>129</v>
      </c>
      <c r="E3070" s="51">
        <v>0.54</v>
      </c>
      <c r="F3070" s="52"/>
      <c r="G3070" s="52"/>
      <c r="H3070" s="52"/>
      <c r="I3070" s="52"/>
      <c r="J3070" s="52"/>
      <c r="K3070" s="53">
        <v>13</v>
      </c>
      <c r="L3070" s="53">
        <v>0.13</v>
      </c>
      <c r="M3070" s="53">
        <v>8.07</v>
      </c>
      <c r="N3070" s="53">
        <v>0</v>
      </c>
      <c r="O3070" s="53">
        <v>8.1999999999999993</v>
      </c>
    </row>
    <row r="3071" spans="1:15">
      <c r="A3071" s="48">
        <v>40301435</v>
      </c>
      <c r="B3071" s="48" t="s">
        <v>3080</v>
      </c>
      <c r="C3071" s="49">
        <v>0.1</v>
      </c>
      <c r="D3071" s="49" t="s">
        <v>129</v>
      </c>
      <c r="E3071" s="51">
        <v>3.2669999999999999</v>
      </c>
      <c r="F3071" s="52"/>
      <c r="G3071" s="52"/>
      <c r="H3071" s="52"/>
      <c r="I3071" s="52"/>
      <c r="J3071" s="52"/>
      <c r="K3071" s="53">
        <v>13</v>
      </c>
      <c r="L3071" s="53">
        <v>1.3</v>
      </c>
      <c r="M3071" s="53">
        <v>48.81</v>
      </c>
      <c r="N3071" s="53">
        <v>0</v>
      </c>
      <c r="O3071" s="53">
        <v>50.11</v>
      </c>
    </row>
    <row r="3072" spans="1:15">
      <c r="A3072" s="48">
        <v>40301443</v>
      </c>
      <c r="B3072" s="48" t="s">
        <v>3081</v>
      </c>
      <c r="C3072" s="49">
        <v>0.25</v>
      </c>
      <c r="D3072" s="49" t="s">
        <v>129</v>
      </c>
      <c r="E3072" s="51">
        <v>4.4550000000000001</v>
      </c>
      <c r="F3072" s="52"/>
      <c r="G3072" s="52"/>
      <c r="H3072" s="52"/>
      <c r="I3072" s="52"/>
      <c r="J3072" s="52"/>
      <c r="K3072" s="53">
        <v>13</v>
      </c>
      <c r="L3072" s="53">
        <v>3.25</v>
      </c>
      <c r="M3072" s="53">
        <v>66.56</v>
      </c>
      <c r="N3072" s="53">
        <v>0</v>
      </c>
      <c r="O3072" s="53">
        <v>69.81</v>
      </c>
    </row>
    <row r="3073" spans="1:15">
      <c r="A3073" s="48">
        <v>40301451</v>
      </c>
      <c r="B3073" s="48" t="s">
        <v>3082</v>
      </c>
      <c r="C3073" s="49">
        <v>0.75</v>
      </c>
      <c r="D3073" s="49" t="s">
        <v>129</v>
      </c>
      <c r="E3073" s="51">
        <v>29.97</v>
      </c>
      <c r="F3073" s="52"/>
      <c r="G3073" s="52"/>
      <c r="H3073" s="52"/>
      <c r="I3073" s="52"/>
      <c r="J3073" s="52"/>
      <c r="K3073" s="53">
        <v>13</v>
      </c>
      <c r="L3073" s="53">
        <v>9.75</v>
      </c>
      <c r="M3073" s="53">
        <v>447.75</v>
      </c>
      <c r="N3073" s="53">
        <v>0</v>
      </c>
      <c r="O3073" s="53">
        <v>457.5</v>
      </c>
    </row>
    <row r="3074" spans="1:15">
      <c r="A3074" s="48">
        <v>40301460</v>
      </c>
      <c r="B3074" s="48" t="s">
        <v>3083</v>
      </c>
      <c r="C3074" s="49">
        <v>0.01</v>
      </c>
      <c r="D3074" s="49" t="s">
        <v>129</v>
      </c>
      <c r="E3074" s="51">
        <v>0.54</v>
      </c>
      <c r="F3074" s="52"/>
      <c r="G3074" s="52"/>
      <c r="H3074" s="52"/>
      <c r="I3074" s="52"/>
      <c r="J3074" s="52"/>
      <c r="K3074" s="53">
        <v>13</v>
      </c>
      <c r="L3074" s="53">
        <v>0.13</v>
      </c>
      <c r="M3074" s="53">
        <v>8.07</v>
      </c>
      <c r="N3074" s="53">
        <v>0</v>
      </c>
      <c r="O3074" s="53">
        <v>8.1999999999999993</v>
      </c>
    </row>
    <row r="3075" spans="1:15">
      <c r="A3075" s="48">
        <v>40301478</v>
      </c>
      <c r="B3075" s="48" t="s">
        <v>3084</v>
      </c>
      <c r="C3075" s="49">
        <v>0.01</v>
      </c>
      <c r="D3075" s="49" t="s">
        <v>129</v>
      </c>
      <c r="E3075" s="51">
        <v>1.17</v>
      </c>
      <c r="F3075" s="52"/>
      <c r="G3075" s="52"/>
      <c r="H3075" s="52"/>
      <c r="I3075" s="52"/>
      <c r="J3075" s="52"/>
      <c r="K3075" s="53">
        <v>13</v>
      </c>
      <c r="L3075" s="53">
        <v>0.13</v>
      </c>
      <c r="M3075" s="53">
        <v>17.48</v>
      </c>
      <c r="N3075" s="53">
        <v>0</v>
      </c>
      <c r="O3075" s="53">
        <v>17.61</v>
      </c>
    </row>
    <row r="3076" spans="1:15">
      <c r="A3076" s="48">
        <v>40301486</v>
      </c>
      <c r="B3076" s="48" t="s">
        <v>3085</v>
      </c>
      <c r="C3076" s="49">
        <v>0.25</v>
      </c>
      <c r="D3076" s="49" t="s">
        <v>129</v>
      </c>
      <c r="E3076" s="51">
        <v>4.7969999999999997</v>
      </c>
      <c r="F3076" s="52"/>
      <c r="G3076" s="52"/>
      <c r="H3076" s="52"/>
      <c r="I3076" s="52"/>
      <c r="J3076" s="52"/>
      <c r="K3076" s="53">
        <v>13</v>
      </c>
      <c r="L3076" s="53">
        <v>3.25</v>
      </c>
      <c r="M3076" s="53">
        <v>71.67</v>
      </c>
      <c r="N3076" s="53">
        <v>0</v>
      </c>
      <c r="O3076" s="53">
        <v>74.92</v>
      </c>
    </row>
    <row r="3077" spans="1:15">
      <c r="A3077" s="48">
        <v>40301494</v>
      </c>
      <c r="B3077" s="48" t="s">
        <v>3086</v>
      </c>
      <c r="C3077" s="49">
        <v>0.04</v>
      </c>
      <c r="D3077" s="49" t="s">
        <v>129</v>
      </c>
      <c r="E3077" s="51">
        <v>1.0529999999999999</v>
      </c>
      <c r="F3077" s="52"/>
      <c r="G3077" s="52"/>
      <c r="H3077" s="52"/>
      <c r="I3077" s="52"/>
      <c r="J3077" s="52"/>
      <c r="K3077" s="53">
        <v>13</v>
      </c>
      <c r="L3077" s="53">
        <v>0.52</v>
      </c>
      <c r="M3077" s="53">
        <v>15.73</v>
      </c>
      <c r="N3077" s="53">
        <v>0</v>
      </c>
      <c r="O3077" s="53">
        <v>16.25</v>
      </c>
    </row>
    <row r="3078" spans="1:15">
      <c r="A3078" s="48">
        <v>40301508</v>
      </c>
      <c r="B3078" s="48" t="s">
        <v>3087</v>
      </c>
      <c r="C3078" s="49">
        <v>0.04</v>
      </c>
      <c r="D3078" s="49" t="s">
        <v>129</v>
      </c>
      <c r="E3078" s="51">
        <v>1.0529999999999999</v>
      </c>
      <c r="F3078" s="52"/>
      <c r="G3078" s="52"/>
      <c r="H3078" s="52"/>
      <c r="I3078" s="52"/>
      <c r="J3078" s="52"/>
      <c r="K3078" s="53">
        <v>13</v>
      </c>
      <c r="L3078" s="53">
        <v>0.52</v>
      </c>
      <c r="M3078" s="53">
        <v>15.73</v>
      </c>
      <c r="N3078" s="53">
        <v>0</v>
      </c>
      <c r="O3078" s="53">
        <v>16.25</v>
      </c>
    </row>
    <row r="3079" spans="1:15">
      <c r="A3079" s="48">
        <v>40301516</v>
      </c>
      <c r="B3079" s="48" t="s">
        <v>3088</v>
      </c>
      <c r="C3079" s="49">
        <v>0.04</v>
      </c>
      <c r="D3079" s="49" t="s">
        <v>129</v>
      </c>
      <c r="E3079" s="51">
        <v>1.0529999999999999</v>
      </c>
      <c r="F3079" s="52"/>
      <c r="G3079" s="52"/>
      <c r="H3079" s="52"/>
      <c r="I3079" s="52"/>
      <c r="J3079" s="52"/>
      <c r="K3079" s="53">
        <v>13</v>
      </c>
      <c r="L3079" s="53">
        <v>0.52</v>
      </c>
      <c r="M3079" s="53">
        <v>15.73</v>
      </c>
      <c r="N3079" s="53">
        <v>0</v>
      </c>
      <c r="O3079" s="53">
        <v>16.25</v>
      </c>
    </row>
    <row r="3080" spans="1:15">
      <c r="A3080" s="48">
        <v>40301524</v>
      </c>
      <c r="B3080" s="48" t="s">
        <v>3089</v>
      </c>
      <c r="C3080" s="49">
        <v>0.04</v>
      </c>
      <c r="D3080" s="49" t="s">
        <v>129</v>
      </c>
      <c r="E3080" s="51">
        <v>1.0529999999999999</v>
      </c>
      <c r="F3080" s="52"/>
      <c r="G3080" s="52"/>
      <c r="H3080" s="52"/>
      <c r="I3080" s="52"/>
      <c r="J3080" s="52"/>
      <c r="K3080" s="53">
        <v>13</v>
      </c>
      <c r="L3080" s="53">
        <v>0.52</v>
      </c>
      <c r="M3080" s="53">
        <v>15.73</v>
      </c>
      <c r="N3080" s="53">
        <v>0</v>
      </c>
      <c r="O3080" s="53">
        <v>16.25</v>
      </c>
    </row>
    <row r="3081" spans="1:15">
      <c r="A3081" s="48">
        <v>40301532</v>
      </c>
      <c r="B3081" s="48" t="s">
        <v>3090</v>
      </c>
      <c r="C3081" s="49">
        <v>0.04</v>
      </c>
      <c r="D3081" s="49" t="s">
        <v>129</v>
      </c>
      <c r="E3081" s="51">
        <v>1.0529999999999999</v>
      </c>
      <c r="F3081" s="52"/>
      <c r="G3081" s="52"/>
      <c r="H3081" s="52"/>
      <c r="I3081" s="52"/>
      <c r="J3081" s="52"/>
      <c r="K3081" s="53">
        <v>13</v>
      </c>
      <c r="L3081" s="53">
        <v>0.52</v>
      </c>
      <c r="M3081" s="53">
        <v>15.73</v>
      </c>
      <c r="N3081" s="53">
        <v>0</v>
      </c>
      <c r="O3081" s="53">
        <v>16.25</v>
      </c>
    </row>
    <row r="3082" spans="1:15">
      <c r="A3082" s="48">
        <v>40301540</v>
      </c>
      <c r="B3082" s="48" t="s">
        <v>3091</v>
      </c>
      <c r="C3082" s="49">
        <v>0.1</v>
      </c>
      <c r="D3082" s="49" t="s">
        <v>129</v>
      </c>
      <c r="E3082" s="51">
        <v>3.2669999999999999</v>
      </c>
      <c r="F3082" s="52"/>
      <c r="G3082" s="52"/>
      <c r="H3082" s="52"/>
      <c r="I3082" s="52"/>
      <c r="J3082" s="52"/>
      <c r="K3082" s="53">
        <v>13</v>
      </c>
      <c r="L3082" s="53">
        <v>1.3</v>
      </c>
      <c r="M3082" s="53">
        <v>48.81</v>
      </c>
      <c r="N3082" s="53">
        <v>0</v>
      </c>
      <c r="O3082" s="53">
        <v>50.11</v>
      </c>
    </row>
    <row r="3083" spans="1:15">
      <c r="A3083" s="48">
        <v>40301559</v>
      </c>
      <c r="B3083" s="48" t="s">
        <v>3092</v>
      </c>
      <c r="C3083" s="49">
        <v>0.01</v>
      </c>
      <c r="D3083" s="49" t="s">
        <v>129</v>
      </c>
      <c r="E3083" s="51">
        <v>0.38700000000000001</v>
      </c>
      <c r="F3083" s="52"/>
      <c r="G3083" s="52"/>
      <c r="H3083" s="52"/>
      <c r="I3083" s="52"/>
      <c r="J3083" s="52"/>
      <c r="K3083" s="53">
        <v>13</v>
      </c>
      <c r="L3083" s="53">
        <v>0.13</v>
      </c>
      <c r="M3083" s="53">
        <v>5.78</v>
      </c>
      <c r="N3083" s="53">
        <v>0</v>
      </c>
      <c r="O3083" s="53">
        <v>5.91</v>
      </c>
    </row>
    <row r="3084" spans="1:15">
      <c r="A3084" s="48">
        <v>40301567</v>
      </c>
      <c r="B3084" s="48" t="s">
        <v>3093</v>
      </c>
      <c r="C3084" s="49">
        <v>0.1</v>
      </c>
      <c r="D3084" s="49" t="s">
        <v>129</v>
      </c>
      <c r="E3084" s="51">
        <v>3.2669999999999999</v>
      </c>
      <c r="F3084" s="52"/>
      <c r="G3084" s="52"/>
      <c r="H3084" s="52"/>
      <c r="I3084" s="52"/>
      <c r="J3084" s="52"/>
      <c r="K3084" s="53">
        <v>13</v>
      </c>
      <c r="L3084" s="53">
        <v>1.3</v>
      </c>
      <c r="M3084" s="53">
        <v>48.81</v>
      </c>
      <c r="N3084" s="53">
        <v>0</v>
      </c>
      <c r="O3084" s="53">
        <v>50.11</v>
      </c>
    </row>
    <row r="3085" spans="1:15">
      <c r="A3085" s="48">
        <v>40301575</v>
      </c>
      <c r="B3085" s="48" t="s">
        <v>3094</v>
      </c>
      <c r="C3085" s="49">
        <v>0.75</v>
      </c>
      <c r="D3085" s="49" t="s">
        <v>129</v>
      </c>
      <c r="E3085" s="51">
        <v>11.178000000000001</v>
      </c>
      <c r="F3085" s="52"/>
      <c r="G3085" s="52"/>
      <c r="H3085" s="52"/>
      <c r="I3085" s="52"/>
      <c r="J3085" s="52"/>
      <c r="K3085" s="53">
        <v>13</v>
      </c>
      <c r="L3085" s="53">
        <v>9.75</v>
      </c>
      <c r="M3085" s="53">
        <v>167</v>
      </c>
      <c r="N3085" s="53">
        <v>0</v>
      </c>
      <c r="O3085" s="53">
        <v>176.75</v>
      </c>
    </row>
    <row r="3086" spans="1:15">
      <c r="A3086" s="48">
        <v>40301583</v>
      </c>
      <c r="B3086" s="48" t="s">
        <v>3095</v>
      </c>
      <c r="C3086" s="49">
        <v>0.01</v>
      </c>
      <c r="D3086" s="49" t="s">
        <v>129</v>
      </c>
      <c r="E3086" s="51">
        <v>0.54</v>
      </c>
      <c r="F3086" s="52"/>
      <c r="G3086" s="52"/>
      <c r="H3086" s="52"/>
      <c r="I3086" s="52"/>
      <c r="J3086" s="52"/>
      <c r="K3086" s="53">
        <v>13</v>
      </c>
      <c r="L3086" s="53">
        <v>0.13</v>
      </c>
      <c r="M3086" s="53">
        <v>8.07</v>
      </c>
      <c r="N3086" s="53">
        <v>0</v>
      </c>
      <c r="O3086" s="53">
        <v>8.1999999999999993</v>
      </c>
    </row>
    <row r="3087" spans="1:15">
      <c r="A3087" s="48">
        <v>40301591</v>
      </c>
      <c r="B3087" s="48" t="s">
        <v>3096</v>
      </c>
      <c r="C3087" s="49">
        <v>0.01</v>
      </c>
      <c r="D3087" s="49" t="s">
        <v>129</v>
      </c>
      <c r="E3087" s="51">
        <v>0.72</v>
      </c>
      <c r="F3087" s="52"/>
      <c r="G3087" s="52"/>
      <c r="H3087" s="52"/>
      <c r="I3087" s="52"/>
      <c r="J3087" s="52"/>
      <c r="K3087" s="53">
        <v>13</v>
      </c>
      <c r="L3087" s="53">
        <v>0.13</v>
      </c>
      <c r="M3087" s="53">
        <v>10.76</v>
      </c>
      <c r="N3087" s="53">
        <v>0</v>
      </c>
      <c r="O3087" s="53">
        <v>10.89</v>
      </c>
    </row>
    <row r="3088" spans="1:15">
      <c r="A3088" s="48">
        <v>40301605</v>
      </c>
      <c r="B3088" s="48" t="s">
        <v>3097</v>
      </c>
      <c r="C3088" s="49">
        <v>0.01</v>
      </c>
      <c r="D3088" s="49" t="s">
        <v>129</v>
      </c>
      <c r="E3088" s="51">
        <v>0.38700000000000001</v>
      </c>
      <c r="F3088" s="52"/>
      <c r="G3088" s="52"/>
      <c r="H3088" s="52"/>
      <c r="I3088" s="52"/>
      <c r="J3088" s="52"/>
      <c r="K3088" s="53">
        <v>13</v>
      </c>
      <c r="L3088" s="53">
        <v>0.13</v>
      </c>
      <c r="M3088" s="53">
        <v>5.78</v>
      </c>
      <c r="N3088" s="53">
        <v>0</v>
      </c>
      <c r="O3088" s="53">
        <v>5.91</v>
      </c>
    </row>
    <row r="3089" spans="1:15">
      <c r="A3089" s="48">
        <v>40301613</v>
      </c>
      <c r="B3089" s="48" t="s">
        <v>3098</v>
      </c>
      <c r="C3089" s="49"/>
      <c r="D3089" s="49"/>
      <c r="E3089" s="51"/>
      <c r="F3089" s="52"/>
      <c r="G3089" s="52"/>
      <c r="H3089" s="52"/>
      <c r="I3089" s="52"/>
      <c r="J3089" s="52"/>
      <c r="K3089" s="53"/>
      <c r="L3089" s="53"/>
      <c r="M3089" s="53"/>
      <c r="N3089" s="53"/>
      <c r="O3089" s="53">
        <v>65.488799999999998</v>
      </c>
    </row>
    <row r="3090" spans="1:15">
      <c r="A3090" s="48">
        <v>40301621</v>
      </c>
      <c r="B3090" s="48" t="s">
        <v>3099</v>
      </c>
      <c r="C3090" s="49">
        <v>0.01</v>
      </c>
      <c r="D3090" s="49" t="s">
        <v>129</v>
      </c>
      <c r="E3090" s="51">
        <v>0.72</v>
      </c>
      <c r="F3090" s="52"/>
      <c r="G3090" s="52"/>
      <c r="H3090" s="52"/>
      <c r="I3090" s="52"/>
      <c r="J3090" s="52"/>
      <c r="K3090" s="53">
        <v>13</v>
      </c>
      <c r="L3090" s="53">
        <v>0.13</v>
      </c>
      <c r="M3090" s="53">
        <v>10.76</v>
      </c>
      <c r="N3090" s="53">
        <v>0</v>
      </c>
      <c r="O3090" s="53">
        <v>10.89</v>
      </c>
    </row>
    <row r="3091" spans="1:15">
      <c r="A3091" s="48">
        <v>40301630</v>
      </c>
      <c r="B3091" s="48" t="s">
        <v>3100</v>
      </c>
      <c r="C3091" s="49">
        <v>0.01</v>
      </c>
      <c r="D3091" s="49" t="s">
        <v>129</v>
      </c>
      <c r="E3091" s="51">
        <v>0.38700000000000001</v>
      </c>
      <c r="F3091" s="52"/>
      <c r="G3091" s="52"/>
      <c r="H3091" s="52"/>
      <c r="I3091" s="52"/>
      <c r="J3091" s="52"/>
      <c r="K3091" s="53">
        <v>13</v>
      </c>
      <c r="L3091" s="53">
        <v>0.13</v>
      </c>
      <c r="M3091" s="53">
        <v>5.78</v>
      </c>
      <c r="N3091" s="53">
        <v>0</v>
      </c>
      <c r="O3091" s="53">
        <v>5.91</v>
      </c>
    </row>
    <row r="3092" spans="1:15">
      <c r="A3092" s="48">
        <v>40301648</v>
      </c>
      <c r="B3092" s="48" t="s">
        <v>3101</v>
      </c>
      <c r="C3092" s="49">
        <v>0.04</v>
      </c>
      <c r="D3092" s="49" t="s">
        <v>129</v>
      </c>
      <c r="E3092" s="51">
        <v>1.0529999999999999</v>
      </c>
      <c r="F3092" s="52"/>
      <c r="G3092" s="52"/>
      <c r="H3092" s="52"/>
      <c r="I3092" s="52"/>
      <c r="J3092" s="52"/>
      <c r="K3092" s="53">
        <v>13</v>
      </c>
      <c r="L3092" s="53">
        <v>0.52</v>
      </c>
      <c r="M3092" s="53">
        <v>15.73</v>
      </c>
      <c r="N3092" s="53">
        <v>0</v>
      </c>
      <c r="O3092" s="53">
        <v>16.25</v>
      </c>
    </row>
    <row r="3093" spans="1:15">
      <c r="A3093" s="48">
        <v>40301656</v>
      </c>
      <c r="B3093" s="48" t="s">
        <v>3102</v>
      </c>
      <c r="C3093" s="49">
        <v>0.1</v>
      </c>
      <c r="D3093" s="49" t="s">
        <v>129</v>
      </c>
      <c r="E3093" s="51">
        <v>3.2669999999999999</v>
      </c>
      <c r="F3093" s="52"/>
      <c r="G3093" s="52"/>
      <c r="H3093" s="52"/>
      <c r="I3093" s="52"/>
      <c r="J3093" s="52"/>
      <c r="K3093" s="53">
        <v>13</v>
      </c>
      <c r="L3093" s="53">
        <v>1.3</v>
      </c>
      <c r="M3093" s="53">
        <v>48.81</v>
      </c>
      <c r="N3093" s="53">
        <v>0</v>
      </c>
      <c r="O3093" s="53">
        <v>50.11</v>
      </c>
    </row>
    <row r="3094" spans="1:15">
      <c r="A3094" s="48">
        <v>40301664</v>
      </c>
      <c r="B3094" s="48" t="s">
        <v>3103</v>
      </c>
      <c r="C3094" s="49">
        <v>0.1</v>
      </c>
      <c r="D3094" s="49" t="s">
        <v>129</v>
      </c>
      <c r="E3094" s="51">
        <v>2.097</v>
      </c>
      <c r="F3094" s="52"/>
      <c r="G3094" s="52"/>
      <c r="H3094" s="52"/>
      <c r="I3094" s="52"/>
      <c r="J3094" s="52"/>
      <c r="K3094" s="53">
        <v>13</v>
      </c>
      <c r="L3094" s="53">
        <v>1.3</v>
      </c>
      <c r="M3094" s="53">
        <v>31.33</v>
      </c>
      <c r="N3094" s="53">
        <v>0</v>
      </c>
      <c r="O3094" s="53">
        <v>32.630000000000003</v>
      </c>
    </row>
    <row r="3095" spans="1:15">
      <c r="A3095" s="48">
        <v>40301672</v>
      </c>
      <c r="B3095" s="48" t="s">
        <v>3104</v>
      </c>
      <c r="C3095" s="49">
        <v>0.1</v>
      </c>
      <c r="D3095" s="49" t="s">
        <v>129</v>
      </c>
      <c r="E3095" s="51">
        <v>3.2669999999999999</v>
      </c>
      <c r="F3095" s="52"/>
      <c r="G3095" s="52"/>
      <c r="H3095" s="52"/>
      <c r="I3095" s="52"/>
      <c r="J3095" s="52"/>
      <c r="K3095" s="53">
        <v>13</v>
      </c>
      <c r="L3095" s="53">
        <v>1.3</v>
      </c>
      <c r="M3095" s="53">
        <v>48.81</v>
      </c>
      <c r="N3095" s="53">
        <v>0</v>
      </c>
      <c r="O3095" s="53">
        <v>50.11</v>
      </c>
    </row>
    <row r="3096" spans="1:15">
      <c r="A3096" s="48">
        <v>40301680</v>
      </c>
      <c r="B3096" s="48" t="s">
        <v>3105</v>
      </c>
      <c r="C3096" s="49">
        <v>0.1</v>
      </c>
      <c r="D3096" s="49" t="s">
        <v>129</v>
      </c>
      <c r="E3096" s="51">
        <v>1.764</v>
      </c>
      <c r="F3096" s="52"/>
      <c r="G3096" s="52"/>
      <c r="H3096" s="52"/>
      <c r="I3096" s="52"/>
      <c r="J3096" s="52"/>
      <c r="K3096" s="53">
        <v>13</v>
      </c>
      <c r="L3096" s="53">
        <v>1.3</v>
      </c>
      <c r="M3096" s="53">
        <v>26.35</v>
      </c>
      <c r="N3096" s="53">
        <v>0</v>
      </c>
      <c r="O3096" s="53">
        <v>27.65</v>
      </c>
    </row>
    <row r="3097" spans="1:15">
      <c r="A3097" s="48">
        <v>40301699</v>
      </c>
      <c r="B3097" s="48" t="s">
        <v>3106</v>
      </c>
      <c r="C3097" s="49">
        <v>0.01</v>
      </c>
      <c r="D3097" s="49" t="s">
        <v>129</v>
      </c>
      <c r="E3097" s="51">
        <v>0.72</v>
      </c>
      <c r="F3097" s="52"/>
      <c r="G3097" s="52"/>
      <c r="H3097" s="52"/>
      <c r="I3097" s="52"/>
      <c r="J3097" s="52"/>
      <c r="K3097" s="53">
        <v>13</v>
      </c>
      <c r="L3097" s="53">
        <v>0.13</v>
      </c>
      <c r="M3097" s="53">
        <v>10.76</v>
      </c>
      <c r="N3097" s="53">
        <v>0</v>
      </c>
      <c r="O3097" s="53">
        <v>10.89</v>
      </c>
    </row>
    <row r="3098" spans="1:15">
      <c r="A3098" s="48">
        <v>40301702</v>
      </c>
      <c r="B3098" s="48" t="s">
        <v>3107</v>
      </c>
      <c r="C3098" s="49">
        <v>0.01</v>
      </c>
      <c r="D3098" s="49" t="s">
        <v>129</v>
      </c>
      <c r="E3098" s="51">
        <v>0.72</v>
      </c>
      <c r="F3098" s="52"/>
      <c r="G3098" s="52"/>
      <c r="H3098" s="52"/>
      <c r="I3098" s="52"/>
      <c r="J3098" s="52"/>
      <c r="K3098" s="53">
        <v>13</v>
      </c>
      <c r="L3098" s="53">
        <v>0.13</v>
      </c>
      <c r="M3098" s="53">
        <v>10.76</v>
      </c>
      <c r="N3098" s="53">
        <v>0</v>
      </c>
      <c r="O3098" s="53">
        <v>10.89</v>
      </c>
    </row>
    <row r="3099" spans="1:15">
      <c r="A3099" s="48">
        <v>40301710</v>
      </c>
      <c r="B3099" s="48" t="s">
        <v>3108</v>
      </c>
      <c r="C3099" s="49">
        <v>0.01</v>
      </c>
      <c r="D3099" s="49" t="s">
        <v>129</v>
      </c>
      <c r="E3099" s="51">
        <v>0.72</v>
      </c>
      <c r="F3099" s="52"/>
      <c r="G3099" s="52"/>
      <c r="H3099" s="52"/>
      <c r="I3099" s="52"/>
      <c r="J3099" s="52"/>
      <c r="K3099" s="53">
        <v>13</v>
      </c>
      <c r="L3099" s="53">
        <v>0.13</v>
      </c>
      <c r="M3099" s="53">
        <v>10.76</v>
      </c>
      <c r="N3099" s="53">
        <v>0</v>
      </c>
      <c r="O3099" s="53">
        <v>10.89</v>
      </c>
    </row>
    <row r="3100" spans="1:15">
      <c r="A3100" s="48">
        <v>40301729</v>
      </c>
      <c r="B3100" s="48" t="s">
        <v>3109</v>
      </c>
      <c r="C3100" s="49">
        <v>0.01</v>
      </c>
      <c r="D3100" s="49" t="s">
        <v>129</v>
      </c>
      <c r="E3100" s="51">
        <v>0.72</v>
      </c>
      <c r="F3100" s="52"/>
      <c r="G3100" s="52"/>
      <c r="H3100" s="52"/>
      <c r="I3100" s="52"/>
      <c r="J3100" s="52"/>
      <c r="K3100" s="53">
        <v>13</v>
      </c>
      <c r="L3100" s="53">
        <v>0.13</v>
      </c>
      <c r="M3100" s="53">
        <v>10.76</v>
      </c>
      <c r="N3100" s="53">
        <v>0</v>
      </c>
      <c r="O3100" s="53">
        <v>10.89</v>
      </c>
    </row>
    <row r="3101" spans="1:15">
      <c r="A3101" s="48">
        <v>40301737</v>
      </c>
      <c r="B3101" s="48" t="s">
        <v>3110</v>
      </c>
      <c r="C3101" s="49">
        <v>0.1</v>
      </c>
      <c r="D3101" s="49" t="s">
        <v>129</v>
      </c>
      <c r="E3101" s="51">
        <v>3.2669999999999999</v>
      </c>
      <c r="F3101" s="52"/>
      <c r="G3101" s="52"/>
      <c r="H3101" s="52"/>
      <c r="I3101" s="52"/>
      <c r="J3101" s="52"/>
      <c r="K3101" s="53">
        <v>13</v>
      </c>
      <c r="L3101" s="53">
        <v>1.3</v>
      </c>
      <c r="M3101" s="53">
        <v>48.81</v>
      </c>
      <c r="N3101" s="53">
        <v>0</v>
      </c>
      <c r="O3101" s="53">
        <v>50.11</v>
      </c>
    </row>
    <row r="3102" spans="1:15">
      <c r="A3102" s="48">
        <v>40301745</v>
      </c>
      <c r="B3102" s="48" t="s">
        <v>3111</v>
      </c>
      <c r="C3102" s="49">
        <v>0.1</v>
      </c>
      <c r="D3102" s="49" t="s">
        <v>129</v>
      </c>
      <c r="E3102" s="51">
        <v>3.2669999999999999</v>
      </c>
      <c r="F3102" s="52"/>
      <c r="G3102" s="52"/>
      <c r="H3102" s="52"/>
      <c r="I3102" s="52"/>
      <c r="J3102" s="52"/>
      <c r="K3102" s="53">
        <v>13</v>
      </c>
      <c r="L3102" s="53">
        <v>1.3</v>
      </c>
      <c r="M3102" s="53">
        <v>48.81</v>
      </c>
      <c r="N3102" s="53">
        <v>0</v>
      </c>
      <c r="O3102" s="53">
        <v>50.11</v>
      </c>
    </row>
    <row r="3103" spans="1:15">
      <c r="A3103" s="48">
        <v>40301753</v>
      </c>
      <c r="B3103" s="48" t="s">
        <v>3112</v>
      </c>
      <c r="C3103" s="49">
        <v>0.1</v>
      </c>
      <c r="D3103" s="49" t="s">
        <v>129</v>
      </c>
      <c r="E3103" s="51">
        <v>3.2669999999999999</v>
      </c>
      <c r="F3103" s="52"/>
      <c r="G3103" s="52"/>
      <c r="H3103" s="52"/>
      <c r="I3103" s="52"/>
      <c r="J3103" s="52"/>
      <c r="K3103" s="53">
        <v>13</v>
      </c>
      <c r="L3103" s="53">
        <v>1.3</v>
      </c>
      <c r="M3103" s="53">
        <v>48.81</v>
      </c>
      <c r="N3103" s="53">
        <v>0</v>
      </c>
      <c r="O3103" s="53">
        <v>50.11</v>
      </c>
    </row>
    <row r="3104" spans="1:15">
      <c r="A3104" s="48">
        <v>40301761</v>
      </c>
      <c r="B3104" s="48" t="s">
        <v>3113</v>
      </c>
      <c r="C3104" s="49">
        <v>0.1</v>
      </c>
      <c r="D3104" s="49" t="s">
        <v>129</v>
      </c>
      <c r="E3104" s="51">
        <v>1.764</v>
      </c>
      <c r="F3104" s="52"/>
      <c r="G3104" s="52"/>
      <c r="H3104" s="52"/>
      <c r="I3104" s="52"/>
      <c r="J3104" s="52"/>
      <c r="K3104" s="53">
        <v>13</v>
      </c>
      <c r="L3104" s="53">
        <v>1.3</v>
      </c>
      <c r="M3104" s="53">
        <v>26.35</v>
      </c>
      <c r="N3104" s="53">
        <v>0</v>
      </c>
      <c r="O3104" s="53">
        <v>27.65</v>
      </c>
    </row>
    <row r="3105" spans="1:15">
      <c r="A3105" s="48">
        <v>40301770</v>
      </c>
      <c r="B3105" s="48" t="s">
        <v>3114</v>
      </c>
      <c r="C3105" s="49">
        <v>0.1</v>
      </c>
      <c r="D3105" s="49" t="s">
        <v>129</v>
      </c>
      <c r="E3105" s="51">
        <v>1.764</v>
      </c>
      <c r="F3105" s="52"/>
      <c r="G3105" s="52"/>
      <c r="H3105" s="52"/>
      <c r="I3105" s="52"/>
      <c r="J3105" s="52"/>
      <c r="K3105" s="53">
        <v>13</v>
      </c>
      <c r="L3105" s="53">
        <v>1.3</v>
      </c>
      <c r="M3105" s="53">
        <v>26.35</v>
      </c>
      <c r="N3105" s="53">
        <v>0</v>
      </c>
      <c r="O3105" s="53">
        <v>27.65</v>
      </c>
    </row>
    <row r="3106" spans="1:15">
      <c r="A3106" s="48">
        <v>40301788</v>
      </c>
      <c r="B3106" s="48" t="s">
        <v>3115</v>
      </c>
      <c r="C3106" s="49">
        <v>0.1</v>
      </c>
      <c r="D3106" s="49" t="s">
        <v>129</v>
      </c>
      <c r="E3106" s="51">
        <v>1.764</v>
      </c>
      <c r="F3106" s="52"/>
      <c r="G3106" s="52"/>
      <c r="H3106" s="52"/>
      <c r="I3106" s="52"/>
      <c r="J3106" s="52"/>
      <c r="K3106" s="53">
        <v>13</v>
      </c>
      <c r="L3106" s="53">
        <v>1.3</v>
      </c>
      <c r="M3106" s="53">
        <v>26.35</v>
      </c>
      <c r="N3106" s="53">
        <v>0</v>
      </c>
      <c r="O3106" s="53">
        <v>27.65</v>
      </c>
    </row>
    <row r="3107" spans="1:15">
      <c r="A3107" s="48">
        <v>40301796</v>
      </c>
      <c r="B3107" s="48" t="s">
        <v>3116</v>
      </c>
      <c r="C3107" s="49">
        <v>0.25</v>
      </c>
      <c r="D3107" s="49" t="s">
        <v>129</v>
      </c>
      <c r="E3107" s="51">
        <v>4.7969999999999997</v>
      </c>
      <c r="F3107" s="52"/>
      <c r="G3107" s="52"/>
      <c r="H3107" s="52"/>
      <c r="I3107" s="52"/>
      <c r="J3107" s="52"/>
      <c r="K3107" s="53">
        <v>13</v>
      </c>
      <c r="L3107" s="53">
        <v>3.25</v>
      </c>
      <c r="M3107" s="53">
        <v>71.67</v>
      </c>
      <c r="N3107" s="53">
        <v>0</v>
      </c>
      <c r="O3107" s="53">
        <v>74.92</v>
      </c>
    </row>
    <row r="3108" spans="1:15">
      <c r="A3108" s="48">
        <v>40301800</v>
      </c>
      <c r="B3108" s="48" t="s">
        <v>3117</v>
      </c>
      <c r="C3108" s="49">
        <v>0.1</v>
      </c>
      <c r="D3108" s="49" t="s">
        <v>129</v>
      </c>
      <c r="E3108" s="51">
        <v>3.2669999999999999</v>
      </c>
      <c r="F3108" s="52"/>
      <c r="G3108" s="52"/>
      <c r="H3108" s="52"/>
      <c r="I3108" s="52"/>
      <c r="J3108" s="52"/>
      <c r="K3108" s="53">
        <v>13</v>
      </c>
      <c r="L3108" s="53">
        <v>1.3</v>
      </c>
      <c r="M3108" s="53">
        <v>48.81</v>
      </c>
      <c r="N3108" s="53">
        <v>0</v>
      </c>
      <c r="O3108" s="53">
        <v>50.11</v>
      </c>
    </row>
    <row r="3109" spans="1:15">
      <c r="A3109" s="48">
        <v>40301818</v>
      </c>
      <c r="B3109" s="48" t="s">
        <v>3118</v>
      </c>
      <c r="C3109" s="49">
        <v>0.01</v>
      </c>
      <c r="D3109" s="49" t="s">
        <v>129</v>
      </c>
      <c r="E3109" s="51">
        <v>1.0529999999999999</v>
      </c>
      <c r="F3109" s="52"/>
      <c r="G3109" s="52"/>
      <c r="H3109" s="52"/>
      <c r="I3109" s="52"/>
      <c r="J3109" s="52"/>
      <c r="K3109" s="53">
        <v>13</v>
      </c>
      <c r="L3109" s="53">
        <v>0.13</v>
      </c>
      <c r="M3109" s="53">
        <v>15.73</v>
      </c>
      <c r="N3109" s="53">
        <v>0</v>
      </c>
      <c r="O3109" s="53">
        <v>15.86</v>
      </c>
    </row>
    <row r="3110" spans="1:15">
      <c r="A3110" s="48">
        <v>40301826</v>
      </c>
      <c r="B3110" s="48" t="s">
        <v>3119</v>
      </c>
      <c r="C3110" s="49">
        <v>0.1</v>
      </c>
      <c r="D3110" s="49" t="s">
        <v>129</v>
      </c>
      <c r="E3110" s="51">
        <v>3.2669999999999999</v>
      </c>
      <c r="F3110" s="52"/>
      <c r="G3110" s="52"/>
      <c r="H3110" s="52"/>
      <c r="I3110" s="52"/>
      <c r="J3110" s="52"/>
      <c r="K3110" s="53">
        <v>13</v>
      </c>
      <c r="L3110" s="53">
        <v>1.3</v>
      </c>
      <c r="M3110" s="53">
        <v>48.81</v>
      </c>
      <c r="N3110" s="53">
        <v>0</v>
      </c>
      <c r="O3110" s="53">
        <v>50.11</v>
      </c>
    </row>
    <row r="3111" spans="1:15">
      <c r="A3111" s="48">
        <v>40301834</v>
      </c>
      <c r="B3111" s="48" t="s">
        <v>3120</v>
      </c>
      <c r="C3111" s="49">
        <v>0.1</v>
      </c>
      <c r="D3111" s="49" t="s">
        <v>129</v>
      </c>
      <c r="E3111" s="51">
        <v>3.2669999999999999</v>
      </c>
      <c r="F3111" s="52"/>
      <c r="G3111" s="52"/>
      <c r="H3111" s="52"/>
      <c r="I3111" s="52"/>
      <c r="J3111" s="52"/>
      <c r="K3111" s="53">
        <v>13</v>
      </c>
      <c r="L3111" s="53">
        <v>1.3</v>
      </c>
      <c r="M3111" s="53">
        <v>48.81</v>
      </c>
      <c r="N3111" s="53">
        <v>0</v>
      </c>
      <c r="O3111" s="53">
        <v>50.11</v>
      </c>
    </row>
    <row r="3112" spans="1:15">
      <c r="A3112" s="48">
        <v>40301842</v>
      </c>
      <c r="B3112" s="48" t="s">
        <v>3121</v>
      </c>
      <c r="C3112" s="49">
        <v>0.01</v>
      </c>
      <c r="D3112" s="49" t="s">
        <v>129</v>
      </c>
      <c r="E3112" s="51">
        <v>0.54</v>
      </c>
      <c r="F3112" s="52"/>
      <c r="G3112" s="52"/>
      <c r="H3112" s="52"/>
      <c r="I3112" s="52"/>
      <c r="J3112" s="52"/>
      <c r="K3112" s="53">
        <v>13</v>
      </c>
      <c r="L3112" s="53">
        <v>0.13</v>
      </c>
      <c r="M3112" s="53">
        <v>8.07</v>
      </c>
      <c r="N3112" s="53">
        <v>0</v>
      </c>
      <c r="O3112" s="53">
        <v>8.1999999999999993</v>
      </c>
    </row>
    <row r="3113" spans="1:15">
      <c r="A3113" s="48">
        <v>40301850</v>
      </c>
      <c r="B3113" s="48" t="s">
        <v>3122</v>
      </c>
      <c r="C3113" s="49">
        <v>0.1</v>
      </c>
      <c r="D3113" s="49" t="s">
        <v>129</v>
      </c>
      <c r="E3113" s="51">
        <v>2.097</v>
      </c>
      <c r="F3113" s="52"/>
      <c r="G3113" s="52"/>
      <c r="H3113" s="52"/>
      <c r="I3113" s="52"/>
      <c r="J3113" s="52"/>
      <c r="K3113" s="53">
        <v>13</v>
      </c>
      <c r="L3113" s="53">
        <v>1.3</v>
      </c>
      <c r="M3113" s="53">
        <v>31.33</v>
      </c>
      <c r="N3113" s="53">
        <v>0</v>
      </c>
      <c r="O3113" s="53">
        <v>32.630000000000003</v>
      </c>
    </row>
    <row r="3114" spans="1:15">
      <c r="A3114" s="48">
        <v>40301869</v>
      </c>
      <c r="B3114" s="48" t="s">
        <v>3123</v>
      </c>
      <c r="C3114" s="49">
        <v>0.01</v>
      </c>
      <c r="D3114" s="49" t="s">
        <v>129</v>
      </c>
      <c r="E3114" s="51">
        <v>0.72</v>
      </c>
      <c r="F3114" s="52"/>
      <c r="G3114" s="52"/>
      <c r="H3114" s="52"/>
      <c r="I3114" s="52"/>
      <c r="J3114" s="52"/>
      <c r="K3114" s="53">
        <v>13</v>
      </c>
      <c r="L3114" s="53">
        <v>0.13</v>
      </c>
      <c r="M3114" s="53">
        <v>10.76</v>
      </c>
      <c r="N3114" s="53">
        <v>0</v>
      </c>
      <c r="O3114" s="53">
        <v>10.89</v>
      </c>
    </row>
    <row r="3115" spans="1:15">
      <c r="A3115" s="48">
        <v>40301877</v>
      </c>
      <c r="B3115" s="48" t="s">
        <v>3124</v>
      </c>
      <c r="C3115" s="49">
        <v>0.01</v>
      </c>
      <c r="D3115" s="49" t="s">
        <v>129</v>
      </c>
      <c r="E3115" s="51">
        <v>0.72</v>
      </c>
      <c r="F3115" s="52"/>
      <c r="G3115" s="52"/>
      <c r="H3115" s="52"/>
      <c r="I3115" s="52"/>
      <c r="J3115" s="52"/>
      <c r="K3115" s="53">
        <v>13</v>
      </c>
      <c r="L3115" s="53">
        <v>0.13</v>
      </c>
      <c r="M3115" s="53">
        <v>10.76</v>
      </c>
      <c r="N3115" s="53">
        <v>0</v>
      </c>
      <c r="O3115" s="53">
        <v>10.89</v>
      </c>
    </row>
    <row r="3116" spans="1:15">
      <c r="A3116" s="48">
        <v>40301885</v>
      </c>
      <c r="B3116" s="48" t="s">
        <v>3125</v>
      </c>
      <c r="C3116" s="49">
        <v>0.01</v>
      </c>
      <c r="D3116" s="49" t="s">
        <v>129</v>
      </c>
      <c r="E3116" s="51">
        <v>0.72</v>
      </c>
      <c r="F3116" s="52"/>
      <c r="G3116" s="52"/>
      <c r="H3116" s="52"/>
      <c r="I3116" s="52"/>
      <c r="J3116" s="52"/>
      <c r="K3116" s="53">
        <v>13</v>
      </c>
      <c r="L3116" s="53">
        <v>0.13</v>
      </c>
      <c r="M3116" s="53">
        <v>10.76</v>
      </c>
      <c r="N3116" s="53">
        <v>0</v>
      </c>
      <c r="O3116" s="53">
        <v>10.89</v>
      </c>
    </row>
    <row r="3117" spans="1:15">
      <c r="A3117" s="48">
        <v>40301893</v>
      </c>
      <c r="B3117" s="48" t="s">
        <v>3126</v>
      </c>
      <c r="C3117" s="49">
        <v>0.1</v>
      </c>
      <c r="D3117" s="49" t="s">
        <v>129</v>
      </c>
      <c r="E3117" s="51">
        <v>3.2669999999999999</v>
      </c>
      <c r="F3117" s="52"/>
      <c r="G3117" s="52"/>
      <c r="H3117" s="52"/>
      <c r="I3117" s="52"/>
      <c r="J3117" s="52"/>
      <c r="K3117" s="53">
        <v>13</v>
      </c>
      <c r="L3117" s="53">
        <v>1.3</v>
      </c>
      <c r="M3117" s="53">
        <v>48.81</v>
      </c>
      <c r="N3117" s="53">
        <v>0</v>
      </c>
      <c r="O3117" s="53">
        <v>50.11</v>
      </c>
    </row>
    <row r="3118" spans="1:15">
      <c r="A3118" s="48">
        <v>40301907</v>
      </c>
      <c r="B3118" s="48" t="s">
        <v>3127</v>
      </c>
      <c r="C3118" s="49">
        <v>0.1</v>
      </c>
      <c r="D3118" s="49" t="s">
        <v>129</v>
      </c>
      <c r="E3118" s="51">
        <v>3.2669999999999999</v>
      </c>
      <c r="F3118" s="52"/>
      <c r="G3118" s="52"/>
      <c r="H3118" s="52"/>
      <c r="I3118" s="52"/>
      <c r="J3118" s="52"/>
      <c r="K3118" s="53">
        <v>13</v>
      </c>
      <c r="L3118" s="53">
        <v>1.3</v>
      </c>
      <c r="M3118" s="53">
        <v>48.81</v>
      </c>
      <c r="N3118" s="53">
        <v>0</v>
      </c>
      <c r="O3118" s="53">
        <v>50.11</v>
      </c>
    </row>
    <row r="3119" spans="1:15">
      <c r="A3119" s="48">
        <v>40301915</v>
      </c>
      <c r="B3119" s="48" t="s">
        <v>3128</v>
      </c>
      <c r="C3119" s="49">
        <v>0.01</v>
      </c>
      <c r="D3119" s="49" t="s">
        <v>129</v>
      </c>
      <c r="E3119" s="51">
        <v>0.72</v>
      </c>
      <c r="F3119" s="52"/>
      <c r="G3119" s="52"/>
      <c r="H3119" s="52"/>
      <c r="I3119" s="52"/>
      <c r="J3119" s="52"/>
      <c r="K3119" s="53">
        <v>13</v>
      </c>
      <c r="L3119" s="53">
        <v>0.13</v>
      </c>
      <c r="M3119" s="53">
        <v>10.76</v>
      </c>
      <c r="N3119" s="53">
        <v>0</v>
      </c>
      <c r="O3119" s="53">
        <v>10.89</v>
      </c>
    </row>
    <row r="3120" spans="1:15">
      <c r="A3120" s="48">
        <v>40301923</v>
      </c>
      <c r="B3120" s="48" t="s">
        <v>3129</v>
      </c>
      <c r="C3120" s="49">
        <v>0.01</v>
      </c>
      <c r="D3120" s="49" t="s">
        <v>129</v>
      </c>
      <c r="E3120" s="51">
        <v>0.54</v>
      </c>
      <c r="F3120" s="52"/>
      <c r="G3120" s="52"/>
      <c r="H3120" s="52"/>
      <c r="I3120" s="52"/>
      <c r="J3120" s="52"/>
      <c r="K3120" s="53">
        <v>13</v>
      </c>
      <c r="L3120" s="53">
        <v>0.13</v>
      </c>
      <c r="M3120" s="53">
        <v>8.07</v>
      </c>
      <c r="N3120" s="53">
        <v>0</v>
      </c>
      <c r="O3120" s="53">
        <v>8.1999999999999993</v>
      </c>
    </row>
    <row r="3121" spans="1:15">
      <c r="A3121" s="48">
        <v>40301931</v>
      </c>
      <c r="B3121" s="48" t="s">
        <v>3130</v>
      </c>
      <c r="C3121" s="49">
        <v>0.01</v>
      </c>
      <c r="D3121" s="49" t="s">
        <v>129</v>
      </c>
      <c r="E3121" s="51">
        <v>0.38700000000000001</v>
      </c>
      <c r="F3121" s="52"/>
      <c r="G3121" s="52"/>
      <c r="H3121" s="52"/>
      <c r="I3121" s="52"/>
      <c r="J3121" s="52"/>
      <c r="K3121" s="53">
        <v>13</v>
      </c>
      <c r="L3121" s="53">
        <v>0.13</v>
      </c>
      <c r="M3121" s="53">
        <v>5.78</v>
      </c>
      <c r="N3121" s="53">
        <v>0</v>
      </c>
      <c r="O3121" s="53">
        <v>5.91</v>
      </c>
    </row>
    <row r="3122" spans="1:15">
      <c r="A3122" s="48">
        <v>40301940</v>
      </c>
      <c r="B3122" s="48" t="s">
        <v>3131</v>
      </c>
      <c r="C3122" s="49">
        <v>0.01</v>
      </c>
      <c r="D3122" s="49" t="s">
        <v>129</v>
      </c>
      <c r="E3122" s="51">
        <v>0.72</v>
      </c>
      <c r="F3122" s="52"/>
      <c r="G3122" s="52"/>
      <c r="H3122" s="52"/>
      <c r="I3122" s="52"/>
      <c r="J3122" s="52"/>
      <c r="K3122" s="53">
        <v>13</v>
      </c>
      <c r="L3122" s="53">
        <v>0.13</v>
      </c>
      <c r="M3122" s="53">
        <v>10.76</v>
      </c>
      <c r="N3122" s="53">
        <v>0</v>
      </c>
      <c r="O3122" s="53">
        <v>10.89</v>
      </c>
    </row>
    <row r="3123" spans="1:15">
      <c r="A3123" s="48">
        <v>40301958</v>
      </c>
      <c r="B3123" s="48" t="s">
        <v>3132</v>
      </c>
      <c r="C3123" s="49">
        <v>0.01</v>
      </c>
      <c r="D3123" s="49" t="s">
        <v>129</v>
      </c>
      <c r="E3123" s="51">
        <v>0.72</v>
      </c>
      <c r="F3123" s="52"/>
      <c r="G3123" s="52"/>
      <c r="H3123" s="52"/>
      <c r="I3123" s="52"/>
      <c r="J3123" s="52"/>
      <c r="K3123" s="53">
        <v>13</v>
      </c>
      <c r="L3123" s="53">
        <v>0.13</v>
      </c>
      <c r="M3123" s="53">
        <v>10.76</v>
      </c>
      <c r="N3123" s="53">
        <v>0</v>
      </c>
      <c r="O3123" s="53">
        <v>10.89</v>
      </c>
    </row>
    <row r="3124" spans="1:15">
      <c r="A3124" s="48">
        <v>40301966</v>
      </c>
      <c r="B3124" s="48" t="s">
        <v>3133</v>
      </c>
      <c r="C3124" s="49">
        <v>0.01</v>
      </c>
      <c r="D3124" s="49" t="s">
        <v>129</v>
      </c>
      <c r="E3124" s="51">
        <v>0.72</v>
      </c>
      <c r="F3124" s="52"/>
      <c r="G3124" s="52"/>
      <c r="H3124" s="52"/>
      <c r="I3124" s="52"/>
      <c r="J3124" s="52"/>
      <c r="K3124" s="53">
        <v>13</v>
      </c>
      <c r="L3124" s="53">
        <v>0.13</v>
      </c>
      <c r="M3124" s="53">
        <v>10.76</v>
      </c>
      <c r="N3124" s="53">
        <v>0</v>
      </c>
      <c r="O3124" s="53">
        <v>10.89</v>
      </c>
    </row>
    <row r="3125" spans="1:15">
      <c r="A3125" s="48">
        <v>40301974</v>
      </c>
      <c r="B3125" s="48" t="s">
        <v>3134</v>
      </c>
      <c r="C3125" s="49">
        <v>0.04</v>
      </c>
      <c r="D3125" s="49" t="s">
        <v>129</v>
      </c>
      <c r="E3125" s="51">
        <v>1.44</v>
      </c>
      <c r="F3125" s="52"/>
      <c r="G3125" s="52"/>
      <c r="H3125" s="52"/>
      <c r="I3125" s="52"/>
      <c r="J3125" s="52"/>
      <c r="K3125" s="53">
        <v>13</v>
      </c>
      <c r="L3125" s="53">
        <v>0.52</v>
      </c>
      <c r="M3125" s="53">
        <v>21.51</v>
      </c>
      <c r="N3125" s="53">
        <v>0</v>
      </c>
      <c r="O3125" s="53">
        <v>22.03</v>
      </c>
    </row>
    <row r="3126" spans="1:15">
      <c r="A3126" s="48">
        <v>40301982</v>
      </c>
      <c r="B3126" s="48" t="s">
        <v>3135</v>
      </c>
      <c r="C3126" s="49">
        <v>0.75</v>
      </c>
      <c r="D3126" s="49" t="s">
        <v>129</v>
      </c>
      <c r="E3126" s="51">
        <v>17.981999999999999</v>
      </c>
      <c r="F3126" s="52"/>
      <c r="G3126" s="52"/>
      <c r="H3126" s="52"/>
      <c r="I3126" s="52"/>
      <c r="J3126" s="52"/>
      <c r="K3126" s="53">
        <v>13</v>
      </c>
      <c r="L3126" s="53">
        <v>9.75</v>
      </c>
      <c r="M3126" s="53">
        <v>268.64999999999998</v>
      </c>
      <c r="N3126" s="53">
        <v>0</v>
      </c>
      <c r="O3126" s="53">
        <v>278.39999999999998</v>
      </c>
    </row>
    <row r="3127" spans="1:15">
      <c r="A3127" s="48">
        <v>40301990</v>
      </c>
      <c r="B3127" s="48" t="s">
        <v>3136</v>
      </c>
      <c r="C3127" s="49">
        <v>0.01</v>
      </c>
      <c r="D3127" s="49" t="s">
        <v>129</v>
      </c>
      <c r="E3127" s="51">
        <v>0.72</v>
      </c>
      <c r="F3127" s="52"/>
      <c r="G3127" s="52"/>
      <c r="H3127" s="52"/>
      <c r="I3127" s="52"/>
      <c r="J3127" s="52"/>
      <c r="K3127" s="53">
        <v>13</v>
      </c>
      <c r="L3127" s="53">
        <v>0.13</v>
      </c>
      <c r="M3127" s="53">
        <v>10.76</v>
      </c>
      <c r="N3127" s="53">
        <v>0</v>
      </c>
      <c r="O3127" s="53">
        <v>10.89</v>
      </c>
    </row>
    <row r="3128" spans="1:15" ht="25.5" customHeight="1">
      <c r="A3128" s="131" t="s">
        <v>3137</v>
      </c>
      <c r="B3128" s="132"/>
      <c r="C3128" s="132"/>
      <c r="D3128" s="132"/>
      <c r="E3128" s="132"/>
      <c r="F3128" s="132"/>
      <c r="G3128" s="132"/>
      <c r="H3128" s="132"/>
      <c r="I3128" s="132"/>
      <c r="J3128" s="132"/>
      <c r="K3128" s="132"/>
      <c r="L3128" s="132"/>
      <c r="M3128" s="132"/>
      <c r="N3128" s="132"/>
      <c r="O3128" s="132"/>
    </row>
    <row r="3129" spans="1:15">
      <c r="A3129" s="48">
        <v>40302016</v>
      </c>
      <c r="B3129" s="48" t="s">
        <v>3138</v>
      </c>
      <c r="C3129" s="49">
        <v>0.1</v>
      </c>
      <c r="D3129" s="49" t="s">
        <v>129</v>
      </c>
      <c r="E3129" s="51">
        <v>1.764</v>
      </c>
      <c r="F3129" s="52"/>
      <c r="G3129" s="52"/>
      <c r="H3129" s="52"/>
      <c r="I3129" s="52"/>
      <c r="J3129" s="52"/>
      <c r="K3129" s="53">
        <v>13</v>
      </c>
      <c r="L3129" s="53">
        <v>1.3</v>
      </c>
      <c r="M3129" s="53">
        <v>26.35</v>
      </c>
      <c r="N3129" s="53">
        <v>0</v>
      </c>
      <c r="O3129" s="53">
        <v>27.65</v>
      </c>
    </row>
    <row r="3130" spans="1:15">
      <c r="A3130" s="48">
        <v>40302024</v>
      </c>
      <c r="B3130" s="48" t="s">
        <v>3139</v>
      </c>
      <c r="C3130" s="49">
        <v>0.1</v>
      </c>
      <c r="D3130" s="49" t="s">
        <v>129</v>
      </c>
      <c r="E3130" s="51">
        <v>2.097</v>
      </c>
      <c r="F3130" s="52"/>
      <c r="G3130" s="52"/>
      <c r="H3130" s="52"/>
      <c r="I3130" s="52"/>
      <c r="J3130" s="52"/>
      <c r="K3130" s="53">
        <v>13</v>
      </c>
      <c r="L3130" s="53">
        <v>1.3</v>
      </c>
      <c r="M3130" s="53">
        <v>31.33</v>
      </c>
      <c r="N3130" s="53">
        <v>0</v>
      </c>
      <c r="O3130" s="53">
        <v>32.630000000000003</v>
      </c>
    </row>
    <row r="3131" spans="1:15">
      <c r="A3131" s="48">
        <v>40302032</v>
      </c>
      <c r="B3131" s="48" t="s">
        <v>3140</v>
      </c>
      <c r="C3131" s="49">
        <v>0.04</v>
      </c>
      <c r="D3131" s="49" t="s">
        <v>129</v>
      </c>
      <c r="E3131" s="51">
        <v>0.54</v>
      </c>
      <c r="F3131" s="52"/>
      <c r="G3131" s="52"/>
      <c r="H3131" s="52"/>
      <c r="I3131" s="52"/>
      <c r="J3131" s="52"/>
      <c r="K3131" s="53">
        <v>13</v>
      </c>
      <c r="L3131" s="53">
        <v>0.52</v>
      </c>
      <c r="M3131" s="53">
        <v>8.07</v>
      </c>
      <c r="N3131" s="53">
        <v>0</v>
      </c>
      <c r="O3131" s="53">
        <v>8.59</v>
      </c>
    </row>
    <row r="3132" spans="1:15">
      <c r="A3132" s="48">
        <v>40302040</v>
      </c>
      <c r="B3132" s="48" t="s">
        <v>3141</v>
      </c>
      <c r="C3132" s="49">
        <v>0.01</v>
      </c>
      <c r="D3132" s="49" t="s">
        <v>129</v>
      </c>
      <c r="E3132" s="51">
        <v>0.38700000000000001</v>
      </c>
      <c r="F3132" s="52"/>
      <c r="G3132" s="52"/>
      <c r="H3132" s="52"/>
      <c r="I3132" s="52"/>
      <c r="J3132" s="52"/>
      <c r="K3132" s="53">
        <v>13</v>
      </c>
      <c r="L3132" s="53">
        <v>0.13</v>
      </c>
      <c r="M3132" s="53">
        <v>5.78</v>
      </c>
      <c r="N3132" s="53">
        <v>0</v>
      </c>
      <c r="O3132" s="53">
        <v>5.91</v>
      </c>
    </row>
    <row r="3133" spans="1:15">
      <c r="A3133" s="48">
        <v>40302059</v>
      </c>
      <c r="B3133" s="48" t="s">
        <v>3142</v>
      </c>
      <c r="C3133" s="49">
        <v>0.01</v>
      </c>
      <c r="D3133" s="49" t="s">
        <v>129</v>
      </c>
      <c r="E3133" s="51">
        <v>1.35</v>
      </c>
      <c r="F3133" s="52"/>
      <c r="G3133" s="52"/>
      <c r="H3133" s="52"/>
      <c r="I3133" s="52"/>
      <c r="J3133" s="52"/>
      <c r="K3133" s="53">
        <v>13</v>
      </c>
      <c r="L3133" s="53">
        <v>0.13</v>
      </c>
      <c r="M3133" s="53">
        <v>20.170000000000002</v>
      </c>
      <c r="N3133" s="53">
        <v>0</v>
      </c>
      <c r="O3133" s="53">
        <v>20.3</v>
      </c>
    </row>
    <row r="3134" spans="1:15">
      <c r="A3134" s="48">
        <v>40302067</v>
      </c>
      <c r="B3134" s="48" t="s">
        <v>3143</v>
      </c>
      <c r="C3134" s="49">
        <v>0.01</v>
      </c>
      <c r="D3134" s="49" t="s">
        <v>129</v>
      </c>
      <c r="E3134" s="51">
        <v>1.17</v>
      </c>
      <c r="F3134" s="52"/>
      <c r="G3134" s="52"/>
      <c r="H3134" s="52"/>
      <c r="I3134" s="52"/>
      <c r="J3134" s="52"/>
      <c r="K3134" s="53">
        <v>13</v>
      </c>
      <c r="L3134" s="53">
        <v>0.13</v>
      </c>
      <c r="M3134" s="53">
        <v>17.48</v>
      </c>
      <c r="N3134" s="53">
        <v>0</v>
      </c>
      <c r="O3134" s="53">
        <v>17.61</v>
      </c>
    </row>
    <row r="3135" spans="1:15">
      <c r="A3135" s="48">
        <v>40302075</v>
      </c>
      <c r="B3135" s="48" t="s">
        <v>3144</v>
      </c>
      <c r="C3135" s="49">
        <v>0.1</v>
      </c>
      <c r="D3135" s="49" t="s">
        <v>129</v>
      </c>
      <c r="E3135" s="51">
        <v>1.764</v>
      </c>
      <c r="F3135" s="52"/>
      <c r="G3135" s="52"/>
      <c r="H3135" s="52"/>
      <c r="I3135" s="52"/>
      <c r="J3135" s="52"/>
      <c r="K3135" s="53">
        <v>13</v>
      </c>
      <c r="L3135" s="53">
        <v>1.3</v>
      </c>
      <c r="M3135" s="53">
        <v>26.35</v>
      </c>
      <c r="N3135" s="53">
        <v>0</v>
      </c>
      <c r="O3135" s="53">
        <v>27.65</v>
      </c>
    </row>
    <row r="3136" spans="1:15">
      <c r="A3136" s="48">
        <v>40302083</v>
      </c>
      <c r="B3136" s="48" t="s">
        <v>3145</v>
      </c>
      <c r="C3136" s="49">
        <v>0.04</v>
      </c>
      <c r="D3136" s="49" t="s">
        <v>129</v>
      </c>
      <c r="E3136" s="51">
        <v>1.0529999999999999</v>
      </c>
      <c r="F3136" s="52"/>
      <c r="G3136" s="52"/>
      <c r="H3136" s="52"/>
      <c r="I3136" s="52"/>
      <c r="J3136" s="52"/>
      <c r="K3136" s="53">
        <v>13</v>
      </c>
      <c r="L3136" s="53">
        <v>0.52</v>
      </c>
      <c r="M3136" s="53">
        <v>15.73</v>
      </c>
      <c r="N3136" s="53">
        <v>0</v>
      </c>
      <c r="O3136" s="53">
        <v>16.25</v>
      </c>
    </row>
    <row r="3137" spans="1:15">
      <c r="A3137" s="48">
        <v>40302091</v>
      </c>
      <c r="B3137" s="48" t="s">
        <v>3146</v>
      </c>
      <c r="C3137" s="49">
        <v>0.75</v>
      </c>
      <c r="D3137" s="49" t="s">
        <v>129</v>
      </c>
      <c r="E3137" s="51">
        <v>27.684000000000001</v>
      </c>
      <c r="F3137" s="52"/>
      <c r="G3137" s="52"/>
      <c r="H3137" s="52"/>
      <c r="I3137" s="52"/>
      <c r="J3137" s="52"/>
      <c r="K3137" s="53">
        <v>13</v>
      </c>
      <c r="L3137" s="53">
        <v>9.75</v>
      </c>
      <c r="M3137" s="53">
        <v>413.6</v>
      </c>
      <c r="N3137" s="53">
        <v>0</v>
      </c>
      <c r="O3137" s="53">
        <v>423.35</v>
      </c>
    </row>
    <row r="3138" spans="1:15">
      <c r="A3138" s="48">
        <v>40302105</v>
      </c>
      <c r="B3138" s="48" t="s">
        <v>3147</v>
      </c>
      <c r="C3138" s="49">
        <v>0.1</v>
      </c>
      <c r="D3138" s="49" t="s">
        <v>129</v>
      </c>
      <c r="E3138" s="51">
        <v>2.097</v>
      </c>
      <c r="F3138" s="52"/>
      <c r="G3138" s="52"/>
      <c r="H3138" s="52"/>
      <c r="I3138" s="52"/>
      <c r="J3138" s="52"/>
      <c r="K3138" s="53">
        <v>13</v>
      </c>
      <c r="L3138" s="53">
        <v>1.3</v>
      </c>
      <c r="M3138" s="53">
        <v>31.33</v>
      </c>
      <c r="N3138" s="53">
        <v>0</v>
      </c>
      <c r="O3138" s="53">
        <v>32.630000000000003</v>
      </c>
    </row>
    <row r="3139" spans="1:15">
      <c r="A3139" s="48">
        <v>40302113</v>
      </c>
      <c r="B3139" s="48" t="s">
        <v>3148</v>
      </c>
      <c r="C3139" s="49">
        <v>0.1</v>
      </c>
      <c r="D3139" s="49" t="s">
        <v>129</v>
      </c>
      <c r="E3139" s="51">
        <v>3.2669999999999999</v>
      </c>
      <c r="F3139" s="52"/>
      <c r="G3139" s="52"/>
      <c r="H3139" s="52"/>
      <c r="I3139" s="52"/>
      <c r="J3139" s="52"/>
      <c r="K3139" s="53">
        <v>13</v>
      </c>
      <c r="L3139" s="53">
        <v>1.3</v>
      </c>
      <c r="M3139" s="53">
        <v>48.81</v>
      </c>
      <c r="N3139" s="53">
        <v>0</v>
      </c>
      <c r="O3139" s="53">
        <v>50.11</v>
      </c>
    </row>
    <row r="3140" spans="1:15">
      <c r="A3140" s="48">
        <v>40302121</v>
      </c>
      <c r="B3140" s="48" t="s">
        <v>3149</v>
      </c>
      <c r="C3140" s="49">
        <v>0.1</v>
      </c>
      <c r="D3140" s="49" t="s">
        <v>129</v>
      </c>
      <c r="E3140" s="51">
        <v>3.2669999999999999</v>
      </c>
      <c r="F3140" s="52"/>
      <c r="G3140" s="52"/>
      <c r="H3140" s="52"/>
      <c r="I3140" s="52"/>
      <c r="J3140" s="52"/>
      <c r="K3140" s="53">
        <v>13</v>
      </c>
      <c r="L3140" s="53">
        <v>1.3</v>
      </c>
      <c r="M3140" s="53">
        <v>48.81</v>
      </c>
      <c r="N3140" s="53">
        <v>0</v>
      </c>
      <c r="O3140" s="53">
        <v>50.11</v>
      </c>
    </row>
    <row r="3141" spans="1:15">
      <c r="A3141" s="48">
        <v>40302130</v>
      </c>
      <c r="B3141" s="48" t="s">
        <v>3150</v>
      </c>
      <c r="C3141" s="49">
        <v>0.1</v>
      </c>
      <c r="D3141" s="49" t="s">
        <v>129</v>
      </c>
      <c r="E3141" s="51">
        <v>3.2669999999999999</v>
      </c>
      <c r="F3141" s="52"/>
      <c r="G3141" s="52"/>
      <c r="H3141" s="52"/>
      <c r="I3141" s="52"/>
      <c r="J3141" s="52"/>
      <c r="K3141" s="53">
        <v>13</v>
      </c>
      <c r="L3141" s="53">
        <v>1.3</v>
      </c>
      <c r="M3141" s="53">
        <v>48.81</v>
      </c>
      <c r="N3141" s="53">
        <v>0</v>
      </c>
      <c r="O3141" s="53">
        <v>50.11</v>
      </c>
    </row>
    <row r="3142" spans="1:15">
      <c r="A3142" s="48">
        <v>40302148</v>
      </c>
      <c r="B3142" s="48" t="s">
        <v>3151</v>
      </c>
      <c r="C3142" s="49">
        <v>0.01</v>
      </c>
      <c r="D3142" s="49" t="s">
        <v>129</v>
      </c>
      <c r="E3142" s="51">
        <v>0.72</v>
      </c>
      <c r="F3142" s="52"/>
      <c r="G3142" s="52"/>
      <c r="H3142" s="52"/>
      <c r="I3142" s="52"/>
      <c r="J3142" s="52"/>
      <c r="K3142" s="53">
        <v>13</v>
      </c>
      <c r="L3142" s="53">
        <v>0.13</v>
      </c>
      <c r="M3142" s="53">
        <v>10.76</v>
      </c>
      <c r="N3142" s="53">
        <v>0</v>
      </c>
      <c r="O3142" s="53">
        <v>10.89</v>
      </c>
    </row>
    <row r="3143" spans="1:15">
      <c r="A3143" s="48">
        <v>40302156</v>
      </c>
      <c r="B3143" s="48" t="s">
        <v>3152</v>
      </c>
      <c r="C3143" s="49">
        <v>0.1</v>
      </c>
      <c r="D3143" s="49" t="s">
        <v>129</v>
      </c>
      <c r="E3143" s="51">
        <v>3.2669999999999999</v>
      </c>
      <c r="F3143" s="52"/>
      <c r="G3143" s="52"/>
      <c r="H3143" s="52"/>
      <c r="I3143" s="52"/>
      <c r="J3143" s="52"/>
      <c r="K3143" s="53">
        <v>13</v>
      </c>
      <c r="L3143" s="53">
        <v>1.3</v>
      </c>
      <c r="M3143" s="53">
        <v>48.81</v>
      </c>
      <c r="N3143" s="53">
        <v>0</v>
      </c>
      <c r="O3143" s="53">
        <v>50.11</v>
      </c>
    </row>
    <row r="3144" spans="1:15">
      <c r="A3144" s="48">
        <v>40302164</v>
      </c>
      <c r="B3144" s="48" t="s">
        <v>3153</v>
      </c>
      <c r="C3144" s="49">
        <v>0.1</v>
      </c>
      <c r="D3144" s="49" t="s">
        <v>129</v>
      </c>
      <c r="E3144" s="51">
        <v>2.097</v>
      </c>
      <c r="F3144" s="52"/>
      <c r="G3144" s="52"/>
      <c r="H3144" s="52"/>
      <c r="I3144" s="52"/>
      <c r="J3144" s="52"/>
      <c r="K3144" s="53">
        <v>13</v>
      </c>
      <c r="L3144" s="53">
        <v>1.3</v>
      </c>
      <c r="M3144" s="53">
        <v>31.33</v>
      </c>
      <c r="N3144" s="53">
        <v>0</v>
      </c>
      <c r="O3144" s="53">
        <v>32.630000000000003</v>
      </c>
    </row>
    <row r="3145" spans="1:15">
      <c r="A3145" s="48">
        <v>40302172</v>
      </c>
      <c r="B3145" s="48" t="s">
        <v>3154</v>
      </c>
      <c r="C3145" s="49">
        <v>0.01</v>
      </c>
      <c r="D3145" s="49" t="s">
        <v>129</v>
      </c>
      <c r="E3145" s="51">
        <v>0.72</v>
      </c>
      <c r="F3145" s="52"/>
      <c r="G3145" s="52"/>
      <c r="H3145" s="52"/>
      <c r="I3145" s="52"/>
      <c r="J3145" s="52"/>
      <c r="K3145" s="53">
        <v>13</v>
      </c>
      <c r="L3145" s="53">
        <v>0.13</v>
      </c>
      <c r="M3145" s="53">
        <v>10.76</v>
      </c>
      <c r="N3145" s="53">
        <v>0</v>
      </c>
      <c r="O3145" s="53">
        <v>10.89</v>
      </c>
    </row>
    <row r="3146" spans="1:15">
      <c r="A3146" s="48">
        <v>40302180</v>
      </c>
      <c r="B3146" s="48" t="s">
        <v>3155</v>
      </c>
      <c r="C3146" s="49">
        <v>0.1</v>
      </c>
      <c r="D3146" s="49" t="s">
        <v>129</v>
      </c>
      <c r="E3146" s="51">
        <v>3.2669999999999999</v>
      </c>
      <c r="F3146" s="52"/>
      <c r="G3146" s="52"/>
      <c r="H3146" s="52"/>
      <c r="I3146" s="52"/>
      <c r="J3146" s="52"/>
      <c r="K3146" s="53">
        <v>13</v>
      </c>
      <c r="L3146" s="53">
        <v>1.3</v>
      </c>
      <c r="M3146" s="53">
        <v>48.81</v>
      </c>
      <c r="N3146" s="53">
        <v>0</v>
      </c>
      <c r="O3146" s="53">
        <v>50.11</v>
      </c>
    </row>
    <row r="3147" spans="1:15">
      <c r="A3147" s="48">
        <v>40302199</v>
      </c>
      <c r="B3147" s="48" t="s">
        <v>3156</v>
      </c>
      <c r="C3147" s="49">
        <v>0.01</v>
      </c>
      <c r="D3147" s="49" t="s">
        <v>129</v>
      </c>
      <c r="E3147" s="51">
        <v>0.72</v>
      </c>
      <c r="F3147" s="52"/>
      <c r="G3147" s="52"/>
      <c r="H3147" s="52"/>
      <c r="I3147" s="52"/>
      <c r="J3147" s="52"/>
      <c r="K3147" s="53">
        <v>13</v>
      </c>
      <c r="L3147" s="53">
        <v>0.13</v>
      </c>
      <c r="M3147" s="53">
        <v>10.76</v>
      </c>
      <c r="N3147" s="53">
        <v>0</v>
      </c>
      <c r="O3147" s="53">
        <v>10.89</v>
      </c>
    </row>
    <row r="3148" spans="1:15">
      <c r="A3148" s="48">
        <v>40302202</v>
      </c>
      <c r="B3148" s="48" t="s">
        <v>3157</v>
      </c>
      <c r="C3148" s="49">
        <v>0.1</v>
      </c>
      <c r="D3148" s="49" t="s">
        <v>129</v>
      </c>
      <c r="E3148" s="51">
        <v>1.764</v>
      </c>
      <c r="F3148" s="52"/>
      <c r="G3148" s="52"/>
      <c r="H3148" s="52"/>
      <c r="I3148" s="52"/>
      <c r="J3148" s="52"/>
      <c r="K3148" s="53">
        <v>13</v>
      </c>
      <c r="L3148" s="53">
        <v>1.3</v>
      </c>
      <c r="M3148" s="53">
        <v>26.35</v>
      </c>
      <c r="N3148" s="53">
        <v>0</v>
      </c>
      <c r="O3148" s="53">
        <v>27.65</v>
      </c>
    </row>
    <row r="3149" spans="1:15">
      <c r="A3149" s="48">
        <v>40302210</v>
      </c>
      <c r="B3149" s="48" t="s">
        <v>3158</v>
      </c>
      <c r="C3149" s="49">
        <v>0.01</v>
      </c>
      <c r="D3149" s="49" t="s">
        <v>129</v>
      </c>
      <c r="E3149" s="51">
        <v>1.764</v>
      </c>
      <c r="F3149" s="52"/>
      <c r="G3149" s="52"/>
      <c r="H3149" s="52"/>
      <c r="I3149" s="52"/>
      <c r="J3149" s="52"/>
      <c r="K3149" s="53">
        <v>13</v>
      </c>
      <c r="L3149" s="53">
        <v>0.13</v>
      </c>
      <c r="M3149" s="53">
        <v>26.35</v>
      </c>
      <c r="N3149" s="53">
        <v>0</v>
      </c>
      <c r="O3149" s="53">
        <v>26.48</v>
      </c>
    </row>
    <row r="3150" spans="1:15">
      <c r="A3150" s="48">
        <v>40302229</v>
      </c>
      <c r="B3150" s="48" t="s">
        <v>3159</v>
      </c>
      <c r="C3150" s="49">
        <v>0.01</v>
      </c>
      <c r="D3150" s="49" t="s">
        <v>129</v>
      </c>
      <c r="E3150" s="51">
        <v>0.54</v>
      </c>
      <c r="F3150" s="52"/>
      <c r="G3150" s="52"/>
      <c r="H3150" s="52"/>
      <c r="I3150" s="52"/>
      <c r="J3150" s="52"/>
      <c r="K3150" s="53">
        <v>13</v>
      </c>
      <c r="L3150" s="53">
        <v>0.13</v>
      </c>
      <c r="M3150" s="53">
        <v>8.07</v>
      </c>
      <c r="N3150" s="53">
        <v>0</v>
      </c>
      <c r="O3150" s="53">
        <v>8.1999999999999993</v>
      </c>
    </row>
    <row r="3151" spans="1:15">
      <c r="A3151" s="48">
        <v>40302237</v>
      </c>
      <c r="B3151" s="48" t="s">
        <v>3160</v>
      </c>
      <c r="C3151" s="49">
        <v>0.01</v>
      </c>
      <c r="D3151" s="49" t="s">
        <v>129</v>
      </c>
      <c r="E3151" s="51">
        <v>0.38700000000000001</v>
      </c>
      <c r="F3151" s="52"/>
      <c r="G3151" s="52"/>
      <c r="H3151" s="52"/>
      <c r="I3151" s="52"/>
      <c r="J3151" s="52"/>
      <c r="K3151" s="53">
        <v>13</v>
      </c>
      <c r="L3151" s="53">
        <v>0.13</v>
      </c>
      <c r="M3151" s="53">
        <v>5.78</v>
      </c>
      <c r="N3151" s="53">
        <v>0</v>
      </c>
      <c r="O3151" s="53">
        <v>5.91</v>
      </c>
    </row>
    <row r="3152" spans="1:15">
      <c r="A3152" s="48">
        <v>40302245</v>
      </c>
      <c r="B3152" s="48" t="s">
        <v>3161</v>
      </c>
      <c r="C3152" s="49">
        <v>0.1</v>
      </c>
      <c r="D3152" s="49" t="s">
        <v>129</v>
      </c>
      <c r="E3152" s="51">
        <v>3.2669999999999999</v>
      </c>
      <c r="F3152" s="52"/>
      <c r="G3152" s="52"/>
      <c r="H3152" s="52"/>
      <c r="I3152" s="52"/>
      <c r="J3152" s="52"/>
      <c r="K3152" s="53">
        <v>13</v>
      </c>
      <c r="L3152" s="53">
        <v>1.3</v>
      </c>
      <c r="M3152" s="53">
        <v>48.81</v>
      </c>
      <c r="N3152" s="53">
        <v>0</v>
      </c>
      <c r="O3152" s="53">
        <v>50.11</v>
      </c>
    </row>
    <row r="3153" spans="1:15">
      <c r="A3153" s="48">
        <v>40302253</v>
      </c>
      <c r="B3153" s="48" t="s">
        <v>3162</v>
      </c>
      <c r="C3153" s="49">
        <v>0.1</v>
      </c>
      <c r="D3153" s="49" t="s">
        <v>129</v>
      </c>
      <c r="E3153" s="51">
        <v>2.097</v>
      </c>
      <c r="F3153" s="52"/>
      <c r="G3153" s="52"/>
      <c r="H3153" s="52"/>
      <c r="I3153" s="52"/>
      <c r="J3153" s="52"/>
      <c r="K3153" s="53">
        <v>13</v>
      </c>
      <c r="L3153" s="53">
        <v>1.3</v>
      </c>
      <c r="M3153" s="53">
        <v>31.33</v>
      </c>
      <c r="N3153" s="53">
        <v>0</v>
      </c>
      <c r="O3153" s="53">
        <v>32.630000000000003</v>
      </c>
    </row>
    <row r="3154" spans="1:15">
      <c r="A3154" s="48">
        <v>40302261</v>
      </c>
      <c r="B3154" s="48" t="s">
        <v>3163</v>
      </c>
      <c r="C3154" s="49">
        <v>0.1</v>
      </c>
      <c r="D3154" s="49" t="s">
        <v>129</v>
      </c>
      <c r="E3154" s="51">
        <v>2.097</v>
      </c>
      <c r="F3154" s="52"/>
      <c r="G3154" s="52"/>
      <c r="H3154" s="52"/>
      <c r="I3154" s="52"/>
      <c r="J3154" s="52"/>
      <c r="K3154" s="53">
        <v>13</v>
      </c>
      <c r="L3154" s="53">
        <v>1.3</v>
      </c>
      <c r="M3154" s="53">
        <v>31.33</v>
      </c>
      <c r="N3154" s="53">
        <v>0</v>
      </c>
      <c r="O3154" s="53">
        <v>32.630000000000003</v>
      </c>
    </row>
    <row r="3155" spans="1:15">
      <c r="A3155" s="48">
        <v>40302270</v>
      </c>
      <c r="B3155" s="48" t="s">
        <v>3164</v>
      </c>
      <c r="C3155" s="49">
        <v>0.01</v>
      </c>
      <c r="D3155" s="49" t="s">
        <v>129</v>
      </c>
      <c r="E3155" s="51">
        <v>1.0529999999999999</v>
      </c>
      <c r="F3155" s="52"/>
      <c r="G3155" s="52"/>
      <c r="H3155" s="52"/>
      <c r="I3155" s="52"/>
      <c r="J3155" s="52"/>
      <c r="K3155" s="53">
        <v>13</v>
      </c>
      <c r="L3155" s="53">
        <v>0.13</v>
      </c>
      <c r="M3155" s="53">
        <v>15.73</v>
      </c>
      <c r="N3155" s="53">
        <v>0</v>
      </c>
      <c r="O3155" s="53">
        <v>15.86</v>
      </c>
    </row>
    <row r="3156" spans="1:15">
      <c r="A3156" s="48">
        <v>40302288</v>
      </c>
      <c r="B3156" s="48" t="s">
        <v>3165</v>
      </c>
      <c r="C3156" s="49">
        <v>0.1</v>
      </c>
      <c r="D3156" s="49" t="s">
        <v>129</v>
      </c>
      <c r="E3156" s="51">
        <v>3.2669999999999999</v>
      </c>
      <c r="F3156" s="52"/>
      <c r="G3156" s="52"/>
      <c r="H3156" s="52"/>
      <c r="I3156" s="52"/>
      <c r="J3156" s="52"/>
      <c r="K3156" s="53">
        <v>13</v>
      </c>
      <c r="L3156" s="53">
        <v>1.3</v>
      </c>
      <c r="M3156" s="53">
        <v>48.81</v>
      </c>
      <c r="N3156" s="53">
        <v>0</v>
      </c>
      <c r="O3156" s="53">
        <v>50.11</v>
      </c>
    </row>
    <row r="3157" spans="1:15">
      <c r="A3157" s="48">
        <v>40302296</v>
      </c>
      <c r="B3157" s="48" t="s">
        <v>3166</v>
      </c>
      <c r="C3157" s="49">
        <v>0.01</v>
      </c>
      <c r="D3157" s="49" t="s">
        <v>129</v>
      </c>
      <c r="E3157" s="51">
        <v>8.9909999999999997</v>
      </c>
      <c r="F3157" s="52"/>
      <c r="G3157" s="52"/>
      <c r="H3157" s="52"/>
      <c r="I3157" s="52"/>
      <c r="J3157" s="52"/>
      <c r="K3157" s="53">
        <v>13</v>
      </c>
      <c r="L3157" s="53">
        <v>0.13</v>
      </c>
      <c r="M3157" s="53">
        <v>134.33000000000001</v>
      </c>
      <c r="N3157" s="53">
        <v>0</v>
      </c>
      <c r="O3157" s="53">
        <v>134.46</v>
      </c>
    </row>
    <row r="3158" spans="1:15">
      <c r="A3158" s="48">
        <v>40302300</v>
      </c>
      <c r="B3158" s="48" t="s">
        <v>3167</v>
      </c>
      <c r="C3158" s="49">
        <v>0.1</v>
      </c>
      <c r="D3158" s="49" t="s">
        <v>129</v>
      </c>
      <c r="E3158" s="51">
        <v>2.0390000000000001</v>
      </c>
      <c r="F3158" s="52"/>
      <c r="G3158" s="52"/>
      <c r="H3158" s="52"/>
      <c r="I3158" s="52"/>
      <c r="J3158" s="52"/>
      <c r="K3158" s="53">
        <v>13</v>
      </c>
      <c r="L3158" s="53">
        <v>1.3</v>
      </c>
      <c r="M3158" s="53">
        <v>30.46</v>
      </c>
      <c r="N3158" s="53">
        <v>0</v>
      </c>
      <c r="O3158" s="53">
        <v>31.76</v>
      </c>
    </row>
    <row r="3159" spans="1:15">
      <c r="A3159" s="48">
        <v>40302318</v>
      </c>
      <c r="B3159" s="48" t="s">
        <v>3168</v>
      </c>
      <c r="C3159" s="49">
        <v>0.01</v>
      </c>
      <c r="D3159" s="49" t="s">
        <v>129</v>
      </c>
      <c r="E3159" s="51">
        <v>0.38700000000000001</v>
      </c>
      <c r="F3159" s="52"/>
      <c r="G3159" s="52"/>
      <c r="H3159" s="52"/>
      <c r="I3159" s="52"/>
      <c r="J3159" s="52"/>
      <c r="K3159" s="53">
        <v>13</v>
      </c>
      <c r="L3159" s="53">
        <v>0.13</v>
      </c>
      <c r="M3159" s="53">
        <v>5.78</v>
      </c>
      <c r="N3159" s="53">
        <v>0</v>
      </c>
      <c r="O3159" s="53">
        <v>5.91</v>
      </c>
    </row>
    <row r="3160" spans="1:15">
      <c r="A3160" s="48">
        <v>40302326</v>
      </c>
      <c r="B3160" s="48" t="s">
        <v>3169</v>
      </c>
      <c r="C3160" s="49">
        <v>0.1</v>
      </c>
      <c r="D3160" s="49" t="s">
        <v>129</v>
      </c>
      <c r="E3160" s="51">
        <v>2.097</v>
      </c>
      <c r="F3160" s="52"/>
      <c r="G3160" s="52"/>
      <c r="H3160" s="52"/>
      <c r="I3160" s="52"/>
      <c r="J3160" s="52"/>
      <c r="K3160" s="53">
        <v>13</v>
      </c>
      <c r="L3160" s="53">
        <v>1.3</v>
      </c>
      <c r="M3160" s="53">
        <v>31.33</v>
      </c>
      <c r="N3160" s="53">
        <v>0</v>
      </c>
      <c r="O3160" s="53">
        <v>32.630000000000003</v>
      </c>
    </row>
    <row r="3161" spans="1:15">
      <c r="A3161" s="48">
        <v>40302334</v>
      </c>
      <c r="B3161" s="48" t="s">
        <v>3170</v>
      </c>
      <c r="C3161" s="49">
        <v>0.1</v>
      </c>
      <c r="D3161" s="49" t="s">
        <v>129</v>
      </c>
      <c r="E3161" s="51">
        <v>3.2669999999999999</v>
      </c>
      <c r="F3161" s="52"/>
      <c r="G3161" s="52"/>
      <c r="H3161" s="52"/>
      <c r="I3161" s="52"/>
      <c r="J3161" s="52"/>
      <c r="K3161" s="53">
        <v>13</v>
      </c>
      <c r="L3161" s="53">
        <v>1.3</v>
      </c>
      <c r="M3161" s="53">
        <v>48.81</v>
      </c>
      <c r="N3161" s="53">
        <v>0</v>
      </c>
      <c r="O3161" s="53">
        <v>50.11</v>
      </c>
    </row>
    <row r="3162" spans="1:15">
      <c r="A3162" s="48">
        <v>40302342</v>
      </c>
      <c r="B3162" s="48" t="s">
        <v>3171</v>
      </c>
      <c r="C3162" s="49">
        <v>0.1</v>
      </c>
      <c r="D3162" s="49" t="s">
        <v>129</v>
      </c>
      <c r="E3162" s="51">
        <v>3.2669999999999999</v>
      </c>
      <c r="F3162" s="52"/>
      <c r="G3162" s="52"/>
      <c r="H3162" s="52"/>
      <c r="I3162" s="52"/>
      <c r="J3162" s="52"/>
      <c r="K3162" s="53">
        <v>13</v>
      </c>
      <c r="L3162" s="53">
        <v>1.3</v>
      </c>
      <c r="M3162" s="53">
        <v>48.81</v>
      </c>
      <c r="N3162" s="53">
        <v>0</v>
      </c>
      <c r="O3162" s="53">
        <v>50.11</v>
      </c>
    </row>
    <row r="3163" spans="1:15">
      <c r="A3163" s="48">
        <v>40302350</v>
      </c>
      <c r="B3163" s="48" t="s">
        <v>3172</v>
      </c>
      <c r="C3163" s="49">
        <v>0.1</v>
      </c>
      <c r="D3163" s="49" t="s">
        <v>129</v>
      </c>
      <c r="E3163" s="51">
        <v>3.2669999999999999</v>
      </c>
      <c r="F3163" s="52"/>
      <c r="G3163" s="52"/>
      <c r="H3163" s="52"/>
      <c r="I3163" s="52"/>
      <c r="J3163" s="52"/>
      <c r="K3163" s="53">
        <v>13</v>
      </c>
      <c r="L3163" s="53">
        <v>1.3</v>
      </c>
      <c r="M3163" s="53">
        <v>48.81</v>
      </c>
      <c r="N3163" s="53">
        <v>0</v>
      </c>
      <c r="O3163" s="53">
        <v>50.11</v>
      </c>
    </row>
    <row r="3164" spans="1:15">
      <c r="A3164" s="48">
        <v>40302369</v>
      </c>
      <c r="B3164" s="48" t="s">
        <v>3173</v>
      </c>
      <c r="C3164" s="49">
        <v>0.1</v>
      </c>
      <c r="D3164" s="49" t="s">
        <v>129</v>
      </c>
      <c r="E3164" s="51">
        <v>4.05</v>
      </c>
      <c r="F3164" s="52"/>
      <c r="G3164" s="52"/>
      <c r="H3164" s="52"/>
      <c r="I3164" s="52"/>
      <c r="J3164" s="52"/>
      <c r="K3164" s="53">
        <v>13</v>
      </c>
      <c r="L3164" s="53">
        <v>1.3</v>
      </c>
      <c r="M3164" s="53">
        <v>60.51</v>
      </c>
      <c r="N3164" s="53">
        <v>0</v>
      </c>
      <c r="O3164" s="53">
        <v>61.81</v>
      </c>
    </row>
    <row r="3165" spans="1:15">
      <c r="A3165" s="48">
        <v>40302377</v>
      </c>
      <c r="B3165" s="48" t="s">
        <v>3174</v>
      </c>
      <c r="C3165" s="49">
        <v>0.01</v>
      </c>
      <c r="D3165" s="49" t="s">
        <v>129</v>
      </c>
      <c r="E3165" s="51">
        <v>0.38700000000000001</v>
      </c>
      <c r="F3165" s="52"/>
      <c r="G3165" s="52"/>
      <c r="H3165" s="52"/>
      <c r="I3165" s="52"/>
      <c r="J3165" s="52"/>
      <c r="K3165" s="53">
        <v>13</v>
      </c>
      <c r="L3165" s="53">
        <v>0.13</v>
      </c>
      <c r="M3165" s="53">
        <v>5.78</v>
      </c>
      <c r="N3165" s="53">
        <v>0</v>
      </c>
      <c r="O3165" s="53">
        <v>5.91</v>
      </c>
    </row>
    <row r="3166" spans="1:15">
      <c r="A3166" s="48">
        <v>40302385</v>
      </c>
      <c r="B3166" s="48" t="s">
        <v>3175</v>
      </c>
      <c r="C3166" s="49">
        <v>0.01</v>
      </c>
      <c r="D3166" s="49" t="s">
        <v>129</v>
      </c>
      <c r="E3166" s="51">
        <v>0.54</v>
      </c>
      <c r="F3166" s="52"/>
      <c r="G3166" s="52"/>
      <c r="H3166" s="52"/>
      <c r="I3166" s="52"/>
      <c r="J3166" s="52"/>
      <c r="K3166" s="53">
        <v>13</v>
      </c>
      <c r="L3166" s="53">
        <v>0.13</v>
      </c>
      <c r="M3166" s="53">
        <v>8.07</v>
      </c>
      <c r="N3166" s="53">
        <v>0</v>
      </c>
      <c r="O3166" s="53">
        <v>8.1999999999999993</v>
      </c>
    </row>
    <row r="3167" spans="1:15">
      <c r="A3167" s="48">
        <v>40302393</v>
      </c>
      <c r="B3167" s="48" t="s">
        <v>3176</v>
      </c>
      <c r="C3167" s="49">
        <v>0.1</v>
      </c>
      <c r="D3167" s="49" t="s">
        <v>129</v>
      </c>
      <c r="E3167" s="51">
        <v>3.2669999999999999</v>
      </c>
      <c r="F3167" s="52"/>
      <c r="G3167" s="52"/>
      <c r="H3167" s="52"/>
      <c r="I3167" s="52"/>
      <c r="J3167" s="52"/>
      <c r="K3167" s="53">
        <v>13</v>
      </c>
      <c r="L3167" s="53">
        <v>1.3</v>
      </c>
      <c r="M3167" s="53">
        <v>48.81</v>
      </c>
      <c r="N3167" s="53">
        <v>0</v>
      </c>
      <c r="O3167" s="53">
        <v>50.11</v>
      </c>
    </row>
    <row r="3168" spans="1:15">
      <c r="A3168" s="48">
        <v>40302407</v>
      </c>
      <c r="B3168" s="48" t="s">
        <v>3177</v>
      </c>
      <c r="C3168" s="49">
        <v>0.01</v>
      </c>
      <c r="D3168" s="49" t="s">
        <v>129</v>
      </c>
      <c r="E3168" s="51">
        <v>0.38700000000000001</v>
      </c>
      <c r="F3168" s="52"/>
      <c r="G3168" s="52"/>
      <c r="H3168" s="52"/>
      <c r="I3168" s="52"/>
      <c r="J3168" s="52"/>
      <c r="K3168" s="53">
        <v>13</v>
      </c>
      <c r="L3168" s="53">
        <v>0.13</v>
      </c>
      <c r="M3168" s="53">
        <v>5.78</v>
      </c>
      <c r="N3168" s="53">
        <v>0</v>
      </c>
      <c r="O3168" s="53">
        <v>5.91</v>
      </c>
    </row>
    <row r="3169" spans="1:15">
      <c r="A3169" s="48">
        <v>40302415</v>
      </c>
      <c r="B3169" s="48" t="s">
        <v>3178</v>
      </c>
      <c r="C3169" s="49">
        <v>0.1</v>
      </c>
      <c r="D3169" s="49" t="s">
        <v>129</v>
      </c>
      <c r="E3169" s="51">
        <v>2.097</v>
      </c>
      <c r="F3169" s="52"/>
      <c r="G3169" s="52"/>
      <c r="H3169" s="52"/>
      <c r="I3169" s="52"/>
      <c r="J3169" s="52"/>
      <c r="K3169" s="53">
        <v>13</v>
      </c>
      <c r="L3169" s="53">
        <v>1.3</v>
      </c>
      <c r="M3169" s="53">
        <v>31.33</v>
      </c>
      <c r="N3169" s="53">
        <v>0</v>
      </c>
      <c r="O3169" s="53">
        <v>32.630000000000003</v>
      </c>
    </row>
    <row r="3170" spans="1:15">
      <c r="A3170" s="48">
        <v>40302423</v>
      </c>
      <c r="B3170" s="48" t="s">
        <v>3179</v>
      </c>
      <c r="C3170" s="49">
        <v>0.01</v>
      </c>
      <c r="D3170" s="49" t="s">
        <v>129</v>
      </c>
      <c r="E3170" s="51">
        <v>0.38700000000000001</v>
      </c>
      <c r="F3170" s="52"/>
      <c r="G3170" s="52"/>
      <c r="H3170" s="52"/>
      <c r="I3170" s="52"/>
      <c r="J3170" s="52"/>
      <c r="K3170" s="53">
        <v>13</v>
      </c>
      <c r="L3170" s="53">
        <v>0.13</v>
      </c>
      <c r="M3170" s="53">
        <v>5.78</v>
      </c>
      <c r="N3170" s="53">
        <v>0</v>
      </c>
      <c r="O3170" s="53">
        <v>5.91</v>
      </c>
    </row>
    <row r="3171" spans="1:15">
      <c r="A3171" s="48">
        <v>40302431</v>
      </c>
      <c r="B3171" s="48" t="s">
        <v>3180</v>
      </c>
      <c r="C3171" s="49">
        <v>0.75</v>
      </c>
      <c r="D3171" s="49" t="s">
        <v>129</v>
      </c>
      <c r="E3171" s="51">
        <v>28.475999999999999</v>
      </c>
      <c r="F3171" s="52"/>
      <c r="G3171" s="52"/>
      <c r="H3171" s="52"/>
      <c r="I3171" s="52"/>
      <c r="J3171" s="52"/>
      <c r="K3171" s="53">
        <v>13</v>
      </c>
      <c r="L3171" s="53">
        <v>9.75</v>
      </c>
      <c r="M3171" s="53">
        <v>425.43</v>
      </c>
      <c r="N3171" s="53">
        <v>0</v>
      </c>
      <c r="O3171" s="53">
        <v>435.18</v>
      </c>
    </row>
    <row r="3172" spans="1:15">
      <c r="A3172" s="48">
        <v>40302440</v>
      </c>
      <c r="B3172" s="48" t="s">
        <v>3181</v>
      </c>
      <c r="C3172" s="49">
        <v>0.1</v>
      </c>
      <c r="D3172" s="49" t="s">
        <v>129</v>
      </c>
      <c r="E3172" s="51">
        <v>2.0390000000000001</v>
      </c>
      <c r="F3172" s="52"/>
      <c r="G3172" s="52"/>
      <c r="H3172" s="52"/>
      <c r="I3172" s="52"/>
      <c r="J3172" s="52"/>
      <c r="K3172" s="53">
        <v>13</v>
      </c>
      <c r="L3172" s="53">
        <v>1.3</v>
      </c>
      <c r="M3172" s="53">
        <v>30.46</v>
      </c>
      <c r="N3172" s="53">
        <v>0</v>
      </c>
      <c r="O3172" s="53">
        <v>31.76</v>
      </c>
    </row>
    <row r="3173" spans="1:15">
      <c r="A3173" s="48">
        <v>40302458</v>
      </c>
      <c r="B3173" s="48" t="s">
        <v>3182</v>
      </c>
      <c r="C3173" s="49">
        <v>0.5</v>
      </c>
      <c r="D3173" s="49" t="s">
        <v>129</v>
      </c>
      <c r="E3173" s="51">
        <v>15.587999999999999</v>
      </c>
      <c r="F3173" s="52"/>
      <c r="G3173" s="52"/>
      <c r="H3173" s="52"/>
      <c r="I3173" s="52"/>
      <c r="J3173" s="52"/>
      <c r="K3173" s="53">
        <v>13</v>
      </c>
      <c r="L3173" s="53">
        <v>6.5</v>
      </c>
      <c r="M3173" s="53">
        <v>232.88</v>
      </c>
      <c r="N3173" s="53">
        <v>0</v>
      </c>
      <c r="O3173" s="53">
        <v>239.38</v>
      </c>
    </row>
    <row r="3174" spans="1:15">
      <c r="A3174" s="48">
        <v>40302466</v>
      </c>
      <c r="B3174" s="48" t="s">
        <v>3183</v>
      </c>
      <c r="C3174" s="49">
        <v>0.1</v>
      </c>
      <c r="D3174" s="49" t="s">
        <v>129</v>
      </c>
      <c r="E3174" s="51">
        <v>3.2669999999999999</v>
      </c>
      <c r="F3174" s="52"/>
      <c r="G3174" s="52"/>
      <c r="H3174" s="52"/>
      <c r="I3174" s="52"/>
      <c r="J3174" s="52"/>
      <c r="K3174" s="53">
        <v>13</v>
      </c>
      <c r="L3174" s="53">
        <v>1.3</v>
      </c>
      <c r="M3174" s="53">
        <v>48.81</v>
      </c>
      <c r="N3174" s="53">
        <v>0</v>
      </c>
      <c r="O3174" s="53">
        <v>50.11</v>
      </c>
    </row>
    <row r="3175" spans="1:15">
      <c r="A3175" s="48">
        <v>40302474</v>
      </c>
      <c r="B3175" s="48" t="s">
        <v>3184</v>
      </c>
      <c r="C3175" s="49">
        <v>0.1</v>
      </c>
      <c r="D3175" s="49" t="s">
        <v>129</v>
      </c>
      <c r="E3175" s="51">
        <v>3.2669999999999999</v>
      </c>
      <c r="F3175" s="52"/>
      <c r="G3175" s="52"/>
      <c r="H3175" s="52"/>
      <c r="I3175" s="52"/>
      <c r="J3175" s="52"/>
      <c r="K3175" s="53">
        <v>13</v>
      </c>
      <c r="L3175" s="53">
        <v>1.3</v>
      </c>
      <c r="M3175" s="53">
        <v>48.81</v>
      </c>
      <c r="N3175" s="53">
        <v>0</v>
      </c>
      <c r="O3175" s="53">
        <v>50.11</v>
      </c>
    </row>
    <row r="3176" spans="1:15">
      <c r="A3176" s="48">
        <v>40302482</v>
      </c>
      <c r="B3176" s="48" t="s">
        <v>3185</v>
      </c>
      <c r="C3176" s="49">
        <v>1</v>
      </c>
      <c r="D3176" s="49" t="s">
        <v>129</v>
      </c>
      <c r="E3176" s="51">
        <v>2.097</v>
      </c>
      <c r="F3176" s="52"/>
      <c r="G3176" s="52"/>
      <c r="H3176" s="52"/>
      <c r="I3176" s="52"/>
      <c r="J3176" s="52"/>
      <c r="K3176" s="53">
        <v>13</v>
      </c>
      <c r="L3176" s="53">
        <v>13</v>
      </c>
      <c r="M3176" s="53">
        <v>31.33</v>
      </c>
      <c r="N3176" s="53">
        <v>0</v>
      </c>
      <c r="O3176" s="53">
        <v>44.33</v>
      </c>
    </row>
    <row r="3177" spans="1:15">
      <c r="A3177" s="48">
        <v>40302490</v>
      </c>
      <c r="B3177" s="48" t="s">
        <v>3186</v>
      </c>
      <c r="C3177" s="49">
        <v>0.1</v>
      </c>
      <c r="D3177" s="49" t="s">
        <v>129</v>
      </c>
      <c r="E3177" s="51">
        <v>3.2669999999999999</v>
      </c>
      <c r="F3177" s="52"/>
      <c r="G3177" s="52"/>
      <c r="H3177" s="52"/>
      <c r="I3177" s="52"/>
      <c r="J3177" s="52"/>
      <c r="K3177" s="53">
        <v>13</v>
      </c>
      <c r="L3177" s="53">
        <v>1.3</v>
      </c>
      <c r="M3177" s="53">
        <v>48.81</v>
      </c>
      <c r="N3177" s="53">
        <v>0</v>
      </c>
      <c r="O3177" s="53">
        <v>50.11</v>
      </c>
    </row>
    <row r="3178" spans="1:15">
      <c r="A3178" s="48">
        <v>40302504</v>
      </c>
      <c r="B3178" s="48" t="s">
        <v>3187</v>
      </c>
      <c r="C3178" s="49">
        <v>0.01</v>
      </c>
      <c r="D3178" s="49" t="s">
        <v>129</v>
      </c>
      <c r="E3178" s="51">
        <v>0.72</v>
      </c>
      <c r="F3178" s="52"/>
      <c r="G3178" s="52"/>
      <c r="H3178" s="52"/>
      <c r="I3178" s="52"/>
      <c r="J3178" s="52"/>
      <c r="K3178" s="53">
        <v>13</v>
      </c>
      <c r="L3178" s="53">
        <v>0.13</v>
      </c>
      <c r="M3178" s="53">
        <v>10.76</v>
      </c>
      <c r="N3178" s="53">
        <v>0</v>
      </c>
      <c r="O3178" s="53">
        <v>10.89</v>
      </c>
    </row>
    <row r="3179" spans="1:15">
      <c r="A3179" s="48">
        <v>40302512</v>
      </c>
      <c r="B3179" s="48" t="s">
        <v>3188</v>
      </c>
      <c r="C3179" s="49">
        <v>0.01</v>
      </c>
      <c r="D3179" s="49" t="s">
        <v>129</v>
      </c>
      <c r="E3179" s="51">
        <v>0.72</v>
      </c>
      <c r="F3179" s="52"/>
      <c r="G3179" s="52"/>
      <c r="H3179" s="52"/>
      <c r="I3179" s="52"/>
      <c r="J3179" s="52"/>
      <c r="K3179" s="53">
        <v>13</v>
      </c>
      <c r="L3179" s="53">
        <v>0.13</v>
      </c>
      <c r="M3179" s="53">
        <v>10.76</v>
      </c>
      <c r="N3179" s="53">
        <v>0</v>
      </c>
      <c r="O3179" s="53">
        <v>10.89</v>
      </c>
    </row>
    <row r="3180" spans="1:15">
      <c r="A3180" s="48">
        <v>40302520</v>
      </c>
      <c r="B3180" s="48" t="s">
        <v>3189</v>
      </c>
      <c r="C3180" s="49">
        <v>0.01</v>
      </c>
      <c r="D3180" s="49" t="s">
        <v>129</v>
      </c>
      <c r="E3180" s="51">
        <v>1.413</v>
      </c>
      <c r="F3180" s="52"/>
      <c r="G3180" s="52"/>
      <c r="H3180" s="52"/>
      <c r="I3180" s="52"/>
      <c r="J3180" s="52"/>
      <c r="K3180" s="53">
        <v>13</v>
      </c>
      <c r="L3180" s="53">
        <v>0.13</v>
      </c>
      <c r="M3180" s="53">
        <v>21.11</v>
      </c>
      <c r="N3180" s="53">
        <v>0</v>
      </c>
      <c r="O3180" s="53">
        <v>21.24</v>
      </c>
    </row>
    <row r="3181" spans="1:15">
      <c r="A3181" s="48">
        <v>40302539</v>
      </c>
      <c r="B3181" s="48" t="s">
        <v>3190</v>
      </c>
      <c r="C3181" s="49">
        <v>0.25</v>
      </c>
      <c r="D3181" s="49" t="s">
        <v>129</v>
      </c>
      <c r="E3181" s="51">
        <v>4.7969999999999997</v>
      </c>
      <c r="F3181" s="52"/>
      <c r="G3181" s="52"/>
      <c r="H3181" s="52"/>
      <c r="I3181" s="52"/>
      <c r="J3181" s="52"/>
      <c r="K3181" s="53">
        <v>13</v>
      </c>
      <c r="L3181" s="53">
        <v>3.25</v>
      </c>
      <c r="M3181" s="53">
        <v>71.67</v>
      </c>
      <c r="N3181" s="53">
        <v>0</v>
      </c>
      <c r="O3181" s="53">
        <v>74.92</v>
      </c>
    </row>
    <row r="3182" spans="1:15">
      <c r="A3182" s="48">
        <v>40302547</v>
      </c>
      <c r="B3182" s="48" t="s">
        <v>3191</v>
      </c>
      <c r="C3182" s="49">
        <v>0.01</v>
      </c>
      <c r="D3182" s="49" t="s">
        <v>129</v>
      </c>
      <c r="E3182" s="51">
        <v>0.54</v>
      </c>
      <c r="F3182" s="52"/>
      <c r="G3182" s="52"/>
      <c r="H3182" s="52"/>
      <c r="I3182" s="52"/>
      <c r="J3182" s="52"/>
      <c r="K3182" s="53">
        <v>13</v>
      </c>
      <c r="L3182" s="53">
        <v>0.13</v>
      </c>
      <c r="M3182" s="53">
        <v>8.07</v>
      </c>
      <c r="N3182" s="53">
        <v>0</v>
      </c>
      <c r="O3182" s="53">
        <v>8.1999999999999993</v>
      </c>
    </row>
    <row r="3183" spans="1:15">
      <c r="A3183" s="48">
        <v>40302555</v>
      </c>
      <c r="B3183" s="48" t="s">
        <v>3192</v>
      </c>
      <c r="C3183" s="49">
        <v>0.1</v>
      </c>
      <c r="D3183" s="49" t="s">
        <v>129</v>
      </c>
      <c r="E3183" s="51">
        <v>3.2669999999999999</v>
      </c>
      <c r="F3183" s="52"/>
      <c r="G3183" s="52"/>
      <c r="H3183" s="52"/>
      <c r="I3183" s="52"/>
      <c r="J3183" s="52"/>
      <c r="K3183" s="53">
        <v>13</v>
      </c>
      <c r="L3183" s="53">
        <v>1.3</v>
      </c>
      <c r="M3183" s="53">
        <v>48.81</v>
      </c>
      <c r="N3183" s="53">
        <v>0</v>
      </c>
      <c r="O3183" s="53">
        <v>50.11</v>
      </c>
    </row>
    <row r="3184" spans="1:15">
      <c r="A3184" s="48">
        <v>40302563</v>
      </c>
      <c r="B3184" s="48" t="s">
        <v>3193</v>
      </c>
      <c r="C3184" s="49">
        <v>0.01</v>
      </c>
      <c r="D3184" s="49" t="s">
        <v>129</v>
      </c>
      <c r="E3184" s="51">
        <v>1.413</v>
      </c>
      <c r="F3184" s="52"/>
      <c r="G3184" s="52"/>
      <c r="H3184" s="52"/>
      <c r="I3184" s="52"/>
      <c r="J3184" s="52"/>
      <c r="K3184" s="53">
        <v>13</v>
      </c>
      <c r="L3184" s="53">
        <v>0.13</v>
      </c>
      <c r="M3184" s="53">
        <v>21.11</v>
      </c>
      <c r="N3184" s="53">
        <v>0</v>
      </c>
      <c r="O3184" s="53">
        <v>21.24</v>
      </c>
    </row>
    <row r="3185" spans="1:15">
      <c r="A3185" s="48">
        <v>40302571</v>
      </c>
      <c r="B3185" s="48" t="s">
        <v>3194</v>
      </c>
      <c r="C3185" s="49">
        <v>0.1</v>
      </c>
      <c r="D3185" s="49" t="s">
        <v>129</v>
      </c>
      <c r="E3185" s="51">
        <v>3.2669999999999999</v>
      </c>
      <c r="F3185" s="52"/>
      <c r="G3185" s="52"/>
      <c r="H3185" s="52"/>
      <c r="I3185" s="52"/>
      <c r="J3185" s="52"/>
      <c r="K3185" s="53">
        <v>13</v>
      </c>
      <c r="L3185" s="53">
        <v>1.3</v>
      </c>
      <c r="M3185" s="53">
        <v>48.81</v>
      </c>
      <c r="N3185" s="53">
        <v>0</v>
      </c>
      <c r="O3185" s="53">
        <v>50.11</v>
      </c>
    </row>
    <row r="3186" spans="1:15">
      <c r="A3186" s="48">
        <v>40302580</v>
      </c>
      <c r="B3186" s="48" t="s">
        <v>3195</v>
      </c>
      <c r="C3186" s="49">
        <v>0.01</v>
      </c>
      <c r="D3186" s="49" t="s">
        <v>129</v>
      </c>
      <c r="E3186" s="51">
        <v>0.38700000000000001</v>
      </c>
      <c r="F3186" s="52"/>
      <c r="G3186" s="52"/>
      <c r="H3186" s="52"/>
      <c r="I3186" s="52"/>
      <c r="J3186" s="52"/>
      <c r="K3186" s="53">
        <v>13</v>
      </c>
      <c r="L3186" s="53">
        <v>0.13</v>
      </c>
      <c r="M3186" s="53">
        <v>5.78</v>
      </c>
      <c r="N3186" s="53">
        <v>0</v>
      </c>
      <c r="O3186" s="53">
        <v>5.91</v>
      </c>
    </row>
    <row r="3187" spans="1:15">
      <c r="A3187" s="48">
        <v>40302598</v>
      </c>
      <c r="B3187" s="48" t="s">
        <v>3196</v>
      </c>
      <c r="C3187" s="49">
        <v>0.01</v>
      </c>
      <c r="D3187" s="49" t="s">
        <v>129</v>
      </c>
      <c r="E3187" s="51">
        <v>0.38700000000000001</v>
      </c>
      <c r="F3187" s="52"/>
      <c r="G3187" s="52"/>
      <c r="H3187" s="52"/>
      <c r="I3187" s="52"/>
      <c r="J3187" s="52"/>
      <c r="K3187" s="53">
        <v>13</v>
      </c>
      <c r="L3187" s="53">
        <v>0.13</v>
      </c>
      <c r="M3187" s="53">
        <v>5.78</v>
      </c>
      <c r="N3187" s="53">
        <v>0</v>
      </c>
      <c r="O3187" s="53">
        <v>5.91</v>
      </c>
    </row>
    <row r="3188" spans="1:15">
      <c r="A3188" s="48">
        <v>40302601</v>
      </c>
      <c r="B3188" s="48" t="s">
        <v>3197</v>
      </c>
      <c r="C3188" s="49">
        <v>0.01</v>
      </c>
      <c r="D3188" s="49" t="s">
        <v>129</v>
      </c>
      <c r="E3188" s="51">
        <v>8.9909999999999997</v>
      </c>
      <c r="F3188" s="52"/>
      <c r="G3188" s="52"/>
      <c r="H3188" s="52"/>
      <c r="I3188" s="52"/>
      <c r="J3188" s="52"/>
      <c r="K3188" s="53">
        <v>13</v>
      </c>
      <c r="L3188" s="53">
        <v>0.13</v>
      </c>
      <c r="M3188" s="53">
        <v>134.33000000000001</v>
      </c>
      <c r="N3188" s="53">
        <v>0</v>
      </c>
      <c r="O3188" s="53">
        <v>134.46</v>
      </c>
    </row>
    <row r="3189" spans="1:15">
      <c r="A3189" s="48">
        <v>40302610</v>
      </c>
      <c r="B3189" s="48" t="s">
        <v>3198</v>
      </c>
      <c r="C3189" s="49">
        <v>0.01</v>
      </c>
      <c r="D3189" s="49" t="s">
        <v>129</v>
      </c>
      <c r="E3189" s="51">
        <v>8.9909999999999997</v>
      </c>
      <c r="F3189" s="52"/>
      <c r="G3189" s="52"/>
      <c r="H3189" s="52"/>
      <c r="I3189" s="52"/>
      <c r="J3189" s="52"/>
      <c r="K3189" s="53">
        <v>13</v>
      </c>
      <c r="L3189" s="53">
        <v>0.13</v>
      </c>
      <c r="M3189" s="53">
        <v>134.33000000000001</v>
      </c>
      <c r="N3189" s="53">
        <v>0</v>
      </c>
      <c r="O3189" s="53">
        <v>134.46</v>
      </c>
    </row>
    <row r="3190" spans="1:15">
      <c r="A3190" s="48">
        <v>40302628</v>
      </c>
      <c r="B3190" s="48" t="s">
        <v>3199</v>
      </c>
      <c r="C3190" s="49">
        <v>0.1</v>
      </c>
      <c r="D3190" s="49" t="s">
        <v>129</v>
      </c>
      <c r="E3190" s="51">
        <v>2.097</v>
      </c>
      <c r="F3190" s="52"/>
      <c r="G3190" s="52"/>
      <c r="H3190" s="52"/>
      <c r="I3190" s="52"/>
      <c r="J3190" s="52"/>
      <c r="K3190" s="53">
        <v>13</v>
      </c>
      <c r="L3190" s="53">
        <v>1.3</v>
      </c>
      <c r="M3190" s="53">
        <v>31.33</v>
      </c>
      <c r="N3190" s="53">
        <v>0</v>
      </c>
      <c r="O3190" s="53">
        <v>32.630000000000003</v>
      </c>
    </row>
    <row r="3191" spans="1:15">
      <c r="A3191" s="48">
        <v>40302636</v>
      </c>
      <c r="B3191" s="48" t="s">
        <v>3200</v>
      </c>
      <c r="C3191" s="49">
        <v>0.01</v>
      </c>
      <c r="D3191" s="49" t="s">
        <v>129</v>
      </c>
      <c r="E3191" s="51">
        <v>0.70199999999999996</v>
      </c>
      <c r="F3191" s="52"/>
      <c r="G3191" s="52"/>
      <c r="H3191" s="52"/>
      <c r="I3191" s="52"/>
      <c r="J3191" s="52"/>
      <c r="K3191" s="53">
        <v>13</v>
      </c>
      <c r="L3191" s="53">
        <v>0.13</v>
      </c>
      <c r="M3191" s="53">
        <v>10.49</v>
      </c>
      <c r="N3191" s="53">
        <v>0</v>
      </c>
      <c r="O3191" s="53">
        <v>10.62</v>
      </c>
    </row>
    <row r="3192" spans="1:15">
      <c r="A3192" s="48">
        <v>40302644</v>
      </c>
      <c r="B3192" s="48" t="s">
        <v>3201</v>
      </c>
      <c r="C3192" s="49">
        <v>0.1</v>
      </c>
      <c r="D3192" s="49" t="s">
        <v>129</v>
      </c>
      <c r="E3192" s="51">
        <v>2.097</v>
      </c>
      <c r="F3192" s="52"/>
      <c r="G3192" s="52"/>
      <c r="H3192" s="52"/>
      <c r="I3192" s="52"/>
      <c r="J3192" s="52"/>
      <c r="K3192" s="53">
        <v>13</v>
      </c>
      <c r="L3192" s="53">
        <v>1.3</v>
      </c>
      <c r="M3192" s="53">
        <v>31.33</v>
      </c>
      <c r="N3192" s="53">
        <v>0</v>
      </c>
      <c r="O3192" s="53">
        <v>32.630000000000003</v>
      </c>
    </row>
    <row r="3193" spans="1:15">
      <c r="A3193" s="48">
        <v>40302652</v>
      </c>
      <c r="B3193" s="48" t="s">
        <v>3202</v>
      </c>
      <c r="C3193" s="49">
        <v>0.1</v>
      </c>
      <c r="D3193" s="49" t="s">
        <v>129</v>
      </c>
      <c r="E3193" s="51">
        <v>1.764</v>
      </c>
      <c r="F3193" s="52"/>
      <c r="G3193" s="52"/>
      <c r="H3193" s="52"/>
      <c r="I3193" s="52"/>
      <c r="J3193" s="52"/>
      <c r="K3193" s="53">
        <v>13</v>
      </c>
      <c r="L3193" s="53">
        <v>1.3</v>
      </c>
      <c r="M3193" s="53">
        <v>26.35</v>
      </c>
      <c r="N3193" s="53">
        <v>0</v>
      </c>
      <c r="O3193" s="53">
        <v>27.65</v>
      </c>
    </row>
    <row r="3194" spans="1:15">
      <c r="A3194" s="48">
        <v>40302679</v>
      </c>
      <c r="B3194" s="48" t="s">
        <v>3203</v>
      </c>
      <c r="C3194" s="49">
        <v>0.1</v>
      </c>
      <c r="D3194" s="49" t="s">
        <v>129</v>
      </c>
      <c r="E3194" s="51">
        <v>1.764</v>
      </c>
      <c r="F3194" s="52"/>
      <c r="G3194" s="52"/>
      <c r="H3194" s="52"/>
      <c r="I3194" s="52"/>
      <c r="J3194" s="52"/>
      <c r="K3194" s="53">
        <v>13</v>
      </c>
      <c r="L3194" s="53">
        <v>1.3</v>
      </c>
      <c r="M3194" s="53">
        <v>26.35</v>
      </c>
      <c r="N3194" s="53">
        <v>0</v>
      </c>
      <c r="O3194" s="53">
        <v>27.65</v>
      </c>
    </row>
    <row r="3195" spans="1:15">
      <c r="A3195" s="48">
        <v>40302687</v>
      </c>
      <c r="B3195" s="48" t="s">
        <v>3204</v>
      </c>
      <c r="C3195" s="49">
        <v>0.5</v>
      </c>
      <c r="D3195" s="49" t="s">
        <v>129</v>
      </c>
      <c r="E3195" s="51">
        <v>14.742000000000001</v>
      </c>
      <c r="F3195" s="52"/>
      <c r="G3195" s="52"/>
      <c r="H3195" s="52"/>
      <c r="I3195" s="52"/>
      <c r="J3195" s="52"/>
      <c r="K3195" s="53">
        <v>13</v>
      </c>
      <c r="L3195" s="53">
        <v>6.5</v>
      </c>
      <c r="M3195" s="53">
        <v>220.25</v>
      </c>
      <c r="N3195" s="53">
        <v>0</v>
      </c>
      <c r="O3195" s="53">
        <v>226.75</v>
      </c>
    </row>
    <row r="3196" spans="1:15">
      <c r="A3196" s="48">
        <v>40302695</v>
      </c>
      <c r="B3196" s="48" t="s">
        <v>3205</v>
      </c>
      <c r="C3196" s="49">
        <v>0.01</v>
      </c>
      <c r="D3196" s="49" t="s">
        <v>129</v>
      </c>
      <c r="E3196" s="51">
        <v>0.72</v>
      </c>
      <c r="F3196" s="52"/>
      <c r="G3196" s="52"/>
      <c r="H3196" s="52"/>
      <c r="I3196" s="52"/>
      <c r="J3196" s="52"/>
      <c r="K3196" s="53">
        <v>13</v>
      </c>
      <c r="L3196" s="53">
        <v>0.13</v>
      </c>
      <c r="M3196" s="53">
        <v>10.76</v>
      </c>
      <c r="N3196" s="53">
        <v>0</v>
      </c>
      <c r="O3196" s="53">
        <v>10.89</v>
      </c>
    </row>
    <row r="3197" spans="1:15">
      <c r="A3197" s="48">
        <v>40302709</v>
      </c>
      <c r="B3197" s="48" t="s">
        <v>3206</v>
      </c>
      <c r="C3197" s="49">
        <v>0.1</v>
      </c>
      <c r="D3197" s="49" t="s">
        <v>129</v>
      </c>
      <c r="E3197" s="51">
        <v>1.506</v>
      </c>
      <c r="F3197" s="52"/>
      <c r="G3197" s="52"/>
      <c r="H3197" s="52"/>
      <c r="I3197" s="52"/>
      <c r="J3197" s="52"/>
      <c r="K3197" s="53">
        <v>13</v>
      </c>
      <c r="L3197" s="53">
        <v>1.3</v>
      </c>
      <c r="M3197" s="53">
        <v>22.5</v>
      </c>
      <c r="N3197" s="53">
        <v>0</v>
      </c>
      <c r="O3197" s="53">
        <v>23.8</v>
      </c>
    </row>
    <row r="3198" spans="1:15">
      <c r="A3198" s="48">
        <v>40302717</v>
      </c>
      <c r="B3198" s="48" t="s">
        <v>3207</v>
      </c>
      <c r="C3198" s="49">
        <v>0.1</v>
      </c>
      <c r="D3198" s="49" t="s">
        <v>129</v>
      </c>
      <c r="E3198" s="51">
        <v>3.2669999999999999</v>
      </c>
      <c r="F3198" s="52"/>
      <c r="G3198" s="52"/>
      <c r="H3198" s="52"/>
      <c r="I3198" s="52"/>
      <c r="J3198" s="52"/>
      <c r="K3198" s="53">
        <v>13</v>
      </c>
      <c r="L3198" s="53">
        <v>1.3</v>
      </c>
      <c r="M3198" s="53">
        <v>48.81</v>
      </c>
      <c r="N3198" s="53">
        <v>0</v>
      </c>
      <c r="O3198" s="53">
        <v>50.11</v>
      </c>
    </row>
    <row r="3199" spans="1:15">
      <c r="A3199" s="48">
        <v>40302725</v>
      </c>
      <c r="B3199" s="48" t="s">
        <v>3208</v>
      </c>
      <c r="C3199" s="49">
        <v>0.1</v>
      </c>
      <c r="D3199" s="49" t="s">
        <v>129</v>
      </c>
      <c r="E3199" s="51">
        <v>3.2669999999999999</v>
      </c>
      <c r="F3199" s="52"/>
      <c r="G3199" s="52"/>
      <c r="H3199" s="52"/>
      <c r="I3199" s="52"/>
      <c r="J3199" s="52"/>
      <c r="K3199" s="53">
        <v>13</v>
      </c>
      <c r="L3199" s="53">
        <v>1.3</v>
      </c>
      <c r="M3199" s="53">
        <v>48.81</v>
      </c>
      <c r="N3199" s="53">
        <v>0</v>
      </c>
      <c r="O3199" s="53">
        <v>50.11</v>
      </c>
    </row>
    <row r="3200" spans="1:15">
      <c r="A3200" s="48">
        <v>40302733</v>
      </c>
      <c r="B3200" s="48" t="s">
        <v>3209</v>
      </c>
      <c r="C3200" s="49">
        <v>0.1</v>
      </c>
      <c r="D3200" s="49" t="s">
        <v>129</v>
      </c>
      <c r="E3200" s="51">
        <v>3.2669999999999999</v>
      </c>
      <c r="F3200" s="52"/>
      <c r="G3200" s="52"/>
      <c r="H3200" s="52"/>
      <c r="I3200" s="52"/>
      <c r="J3200" s="52"/>
      <c r="K3200" s="53">
        <v>13</v>
      </c>
      <c r="L3200" s="53">
        <v>1.3</v>
      </c>
      <c r="M3200" s="53">
        <v>48.81</v>
      </c>
      <c r="N3200" s="53">
        <v>0</v>
      </c>
      <c r="O3200" s="53">
        <v>50.11</v>
      </c>
    </row>
    <row r="3201" spans="1:15">
      <c r="A3201" s="48">
        <v>40302741</v>
      </c>
      <c r="B3201" s="48" t="s">
        <v>3210</v>
      </c>
      <c r="C3201" s="49"/>
      <c r="D3201" s="49"/>
      <c r="E3201" s="51"/>
      <c r="F3201" s="52"/>
      <c r="G3201" s="52"/>
      <c r="H3201" s="52"/>
      <c r="I3201" s="52"/>
      <c r="J3201" s="52"/>
      <c r="K3201" s="53"/>
      <c r="L3201" s="53"/>
      <c r="M3201" s="53"/>
      <c r="N3201" s="53"/>
      <c r="O3201" s="53">
        <v>370.73919999999998</v>
      </c>
    </row>
    <row r="3202" spans="1:15">
      <c r="A3202" s="48">
        <v>40302750</v>
      </c>
      <c r="B3202" s="48" t="s">
        <v>3211</v>
      </c>
      <c r="C3202" s="49">
        <v>0.1</v>
      </c>
      <c r="D3202" s="49" t="s">
        <v>129</v>
      </c>
      <c r="E3202" s="51">
        <v>3.2669999999999999</v>
      </c>
      <c r="F3202" s="52"/>
      <c r="G3202" s="52"/>
      <c r="H3202" s="52"/>
      <c r="I3202" s="52"/>
      <c r="J3202" s="52"/>
      <c r="K3202" s="53">
        <v>13</v>
      </c>
      <c r="L3202" s="53">
        <v>1.3</v>
      </c>
      <c r="M3202" s="53">
        <v>48.81</v>
      </c>
      <c r="N3202" s="53">
        <v>0</v>
      </c>
      <c r="O3202" s="53">
        <v>50.11</v>
      </c>
    </row>
    <row r="3203" spans="1:15">
      <c r="A3203" s="48">
        <v>40302768</v>
      </c>
      <c r="B3203" s="48" t="s">
        <v>3212</v>
      </c>
      <c r="C3203" s="49">
        <v>1</v>
      </c>
      <c r="D3203" s="49" t="s">
        <v>99</v>
      </c>
      <c r="E3203" s="51">
        <v>7.4340000000000002</v>
      </c>
      <c r="F3203" s="52"/>
      <c r="G3203" s="52"/>
      <c r="H3203" s="52"/>
      <c r="I3203" s="52"/>
      <c r="J3203" s="52"/>
      <c r="K3203" s="53">
        <v>39</v>
      </c>
      <c r="L3203" s="53">
        <v>39</v>
      </c>
      <c r="M3203" s="53">
        <v>111.06</v>
      </c>
      <c r="N3203" s="53">
        <v>0</v>
      </c>
      <c r="O3203" s="53">
        <v>150.06</v>
      </c>
    </row>
    <row r="3204" spans="1:15">
      <c r="A3204" s="48">
        <v>40302776</v>
      </c>
      <c r="B3204" s="48" t="s">
        <v>3213</v>
      </c>
      <c r="C3204" s="49">
        <v>0.1</v>
      </c>
      <c r="D3204" s="49" t="s">
        <v>129</v>
      </c>
      <c r="E3204" s="51">
        <v>8.0909999999999993</v>
      </c>
      <c r="F3204" s="52"/>
      <c r="G3204" s="52"/>
      <c r="H3204" s="52"/>
      <c r="I3204" s="52"/>
      <c r="J3204" s="52"/>
      <c r="K3204" s="53">
        <v>13</v>
      </c>
      <c r="L3204" s="53">
        <v>1.3</v>
      </c>
      <c r="M3204" s="53">
        <v>120.88</v>
      </c>
      <c r="N3204" s="53">
        <v>0</v>
      </c>
      <c r="O3204" s="53">
        <v>122.18</v>
      </c>
    </row>
    <row r="3205" spans="1:15">
      <c r="A3205" s="48">
        <v>40302784</v>
      </c>
      <c r="B3205" s="48" t="s">
        <v>3214</v>
      </c>
      <c r="C3205" s="49"/>
      <c r="D3205" s="49"/>
      <c r="E3205" s="51"/>
      <c r="F3205" s="52"/>
      <c r="G3205" s="52"/>
      <c r="H3205" s="52"/>
      <c r="I3205" s="52"/>
      <c r="J3205" s="52"/>
      <c r="K3205" s="53"/>
      <c r="L3205" s="53"/>
      <c r="M3205" s="53"/>
      <c r="N3205" s="53"/>
      <c r="O3205" s="53">
        <v>163.71680000000001</v>
      </c>
    </row>
    <row r="3206" spans="1:15">
      <c r="A3206" s="48">
        <v>40302792</v>
      </c>
      <c r="B3206" s="48" t="s">
        <v>3215</v>
      </c>
      <c r="C3206" s="49"/>
      <c r="D3206" s="49"/>
      <c r="E3206" s="51"/>
      <c r="F3206" s="52"/>
      <c r="G3206" s="52"/>
      <c r="H3206" s="52"/>
      <c r="I3206" s="52"/>
      <c r="J3206" s="52"/>
      <c r="K3206" s="53"/>
      <c r="L3206" s="53"/>
      <c r="M3206" s="53"/>
      <c r="N3206" s="53"/>
      <c r="O3206" s="53">
        <v>150.852</v>
      </c>
    </row>
    <row r="3207" spans="1:15">
      <c r="A3207" s="48">
        <v>40302806</v>
      </c>
      <c r="B3207" s="48" t="s">
        <v>3216</v>
      </c>
      <c r="C3207" s="49"/>
      <c r="D3207" s="49"/>
      <c r="E3207" s="51"/>
      <c r="F3207" s="52"/>
      <c r="G3207" s="52"/>
      <c r="H3207" s="52"/>
      <c r="I3207" s="52"/>
      <c r="J3207" s="52"/>
      <c r="K3207" s="53"/>
      <c r="L3207" s="53"/>
      <c r="M3207" s="53"/>
      <c r="N3207" s="53"/>
      <c r="O3207" s="53">
        <v>211.64</v>
      </c>
    </row>
    <row r="3208" spans="1:15">
      <c r="A3208" s="48">
        <v>40302814</v>
      </c>
      <c r="B3208" s="48" t="s">
        <v>3217</v>
      </c>
      <c r="C3208" s="49">
        <v>0.01</v>
      </c>
      <c r="D3208" s="49" t="s">
        <v>129</v>
      </c>
      <c r="E3208" s="51">
        <v>9.9410000000000007</v>
      </c>
      <c r="F3208" s="52"/>
      <c r="G3208" s="52"/>
      <c r="H3208" s="52"/>
      <c r="I3208" s="52"/>
      <c r="J3208" s="52"/>
      <c r="K3208" s="53">
        <v>13</v>
      </c>
      <c r="L3208" s="53">
        <v>0.13</v>
      </c>
      <c r="M3208" s="53">
        <v>148.52000000000001</v>
      </c>
      <c r="N3208" s="53">
        <v>0</v>
      </c>
      <c r="O3208" s="53">
        <v>148.65</v>
      </c>
    </row>
    <row r="3209" spans="1:15">
      <c r="A3209" s="48">
        <v>40302822</v>
      </c>
      <c r="B3209" s="48" t="s">
        <v>3218</v>
      </c>
      <c r="C3209" s="49">
        <v>0.01</v>
      </c>
      <c r="D3209" s="49" t="s">
        <v>129</v>
      </c>
      <c r="E3209" s="51">
        <v>3.3220000000000001</v>
      </c>
      <c r="F3209" s="52"/>
      <c r="G3209" s="52"/>
      <c r="H3209" s="52"/>
      <c r="I3209" s="52"/>
      <c r="J3209" s="52"/>
      <c r="K3209" s="53">
        <v>13</v>
      </c>
      <c r="L3209" s="53">
        <v>0.13</v>
      </c>
      <c r="M3209" s="53">
        <v>49.63</v>
      </c>
      <c r="N3209" s="53">
        <v>0</v>
      </c>
      <c r="O3209" s="53">
        <v>49.76</v>
      </c>
    </row>
    <row r="3210" spans="1:15">
      <c r="A3210" s="48">
        <v>40302830</v>
      </c>
      <c r="B3210" s="48" t="s">
        <v>3219</v>
      </c>
      <c r="C3210" s="49">
        <v>0.01</v>
      </c>
      <c r="D3210" s="49" t="s">
        <v>129</v>
      </c>
      <c r="E3210" s="51">
        <v>1.796</v>
      </c>
      <c r="F3210" s="52"/>
      <c r="G3210" s="52"/>
      <c r="H3210" s="52"/>
      <c r="I3210" s="52"/>
      <c r="J3210" s="52"/>
      <c r="K3210" s="53">
        <v>13</v>
      </c>
      <c r="L3210" s="53">
        <v>0.13</v>
      </c>
      <c r="M3210" s="53">
        <v>26.83</v>
      </c>
      <c r="N3210" s="53">
        <v>0</v>
      </c>
      <c r="O3210" s="53">
        <v>26.96</v>
      </c>
    </row>
    <row r="3211" spans="1:15">
      <c r="A3211" s="48">
        <v>40302849</v>
      </c>
      <c r="B3211" s="48" t="s">
        <v>3220</v>
      </c>
      <c r="C3211" s="49"/>
      <c r="D3211" s="49"/>
      <c r="E3211" s="51"/>
      <c r="F3211" s="52"/>
      <c r="G3211" s="52"/>
      <c r="H3211" s="52"/>
      <c r="I3211" s="52"/>
      <c r="J3211" s="52"/>
      <c r="K3211" s="53"/>
      <c r="L3211" s="53"/>
      <c r="M3211" s="53"/>
      <c r="N3211" s="53"/>
      <c r="O3211" s="53">
        <v>387.99279999999999</v>
      </c>
    </row>
    <row r="3212" spans="1:15" ht="34.5" customHeight="1">
      <c r="A3212" s="131" t="s">
        <v>3221</v>
      </c>
      <c r="B3212" s="132"/>
      <c r="C3212" s="132"/>
      <c r="D3212" s="132"/>
      <c r="E3212" s="132"/>
      <c r="F3212" s="132"/>
      <c r="G3212" s="132"/>
      <c r="H3212" s="132"/>
      <c r="I3212" s="132"/>
      <c r="J3212" s="132"/>
      <c r="K3212" s="132"/>
      <c r="L3212" s="132"/>
      <c r="M3212" s="132"/>
      <c r="N3212" s="132"/>
      <c r="O3212" s="132"/>
    </row>
    <row r="3213" spans="1:15">
      <c r="A3213" s="48">
        <v>40303012</v>
      </c>
      <c r="B3213" s="48" t="s">
        <v>3222</v>
      </c>
      <c r="C3213" s="49">
        <v>0.01</v>
      </c>
      <c r="D3213" s="49" t="s">
        <v>129</v>
      </c>
      <c r="E3213" s="51">
        <v>1.413</v>
      </c>
      <c r="F3213" s="52"/>
      <c r="G3213" s="52"/>
      <c r="H3213" s="52"/>
      <c r="I3213" s="52"/>
      <c r="J3213" s="52"/>
      <c r="K3213" s="53">
        <v>13</v>
      </c>
      <c r="L3213" s="53">
        <v>0.13</v>
      </c>
      <c r="M3213" s="53">
        <v>21.11</v>
      </c>
      <c r="N3213" s="53">
        <v>0</v>
      </c>
      <c r="O3213" s="53">
        <v>21.24</v>
      </c>
    </row>
    <row r="3214" spans="1:15">
      <c r="A3214" s="48">
        <v>40303020</v>
      </c>
      <c r="B3214" s="48" t="s">
        <v>3223</v>
      </c>
      <c r="C3214" s="49">
        <v>0.04</v>
      </c>
      <c r="D3214" s="49" t="s">
        <v>129</v>
      </c>
      <c r="E3214" s="51">
        <v>0.42299999999999999</v>
      </c>
      <c r="F3214" s="52"/>
      <c r="G3214" s="52"/>
      <c r="H3214" s="52"/>
      <c r="I3214" s="52"/>
      <c r="J3214" s="52"/>
      <c r="K3214" s="53">
        <v>13</v>
      </c>
      <c r="L3214" s="53">
        <v>0.52</v>
      </c>
      <c r="M3214" s="53">
        <v>6.32</v>
      </c>
      <c r="N3214" s="53">
        <v>0</v>
      </c>
      <c r="O3214" s="53">
        <v>6.84</v>
      </c>
    </row>
    <row r="3215" spans="1:15">
      <c r="A3215" s="48">
        <v>40303039</v>
      </c>
      <c r="B3215" s="48" t="s">
        <v>3224</v>
      </c>
      <c r="C3215" s="49">
        <v>0.04</v>
      </c>
      <c r="D3215" s="49" t="s">
        <v>129</v>
      </c>
      <c r="E3215" s="51">
        <v>1.5840000000000001</v>
      </c>
      <c r="F3215" s="52"/>
      <c r="G3215" s="52"/>
      <c r="H3215" s="52"/>
      <c r="I3215" s="52"/>
      <c r="J3215" s="52"/>
      <c r="K3215" s="53">
        <v>13</v>
      </c>
      <c r="L3215" s="53">
        <v>0.52</v>
      </c>
      <c r="M3215" s="53">
        <v>23.66</v>
      </c>
      <c r="N3215" s="53">
        <v>0</v>
      </c>
      <c r="O3215" s="53">
        <v>24.18</v>
      </c>
    </row>
    <row r="3216" spans="1:15">
      <c r="A3216" s="48">
        <v>40303047</v>
      </c>
      <c r="B3216" s="48" t="s">
        <v>3225</v>
      </c>
      <c r="C3216" s="49">
        <v>0.04</v>
      </c>
      <c r="D3216" s="49" t="s">
        <v>129</v>
      </c>
      <c r="E3216" s="51">
        <v>0.42299999999999999</v>
      </c>
      <c r="F3216" s="52"/>
      <c r="G3216" s="52"/>
      <c r="H3216" s="52"/>
      <c r="I3216" s="52"/>
      <c r="J3216" s="52"/>
      <c r="K3216" s="53">
        <v>13</v>
      </c>
      <c r="L3216" s="53">
        <v>0.52</v>
      </c>
      <c r="M3216" s="53">
        <v>6.32</v>
      </c>
      <c r="N3216" s="53">
        <v>0</v>
      </c>
      <c r="O3216" s="53">
        <v>6.84</v>
      </c>
    </row>
    <row r="3217" spans="1:15">
      <c r="A3217" s="48">
        <v>40303055</v>
      </c>
      <c r="B3217" s="48" t="s">
        <v>3226</v>
      </c>
      <c r="C3217" s="49">
        <v>0.04</v>
      </c>
      <c r="D3217" s="49" t="s">
        <v>129</v>
      </c>
      <c r="E3217" s="51">
        <v>2.7269999999999999</v>
      </c>
      <c r="F3217" s="52"/>
      <c r="G3217" s="52"/>
      <c r="H3217" s="52"/>
      <c r="I3217" s="52"/>
      <c r="J3217" s="52"/>
      <c r="K3217" s="53">
        <v>13</v>
      </c>
      <c r="L3217" s="53">
        <v>0.52</v>
      </c>
      <c r="M3217" s="53">
        <v>40.74</v>
      </c>
      <c r="N3217" s="53">
        <v>0</v>
      </c>
      <c r="O3217" s="53">
        <v>41.26</v>
      </c>
    </row>
    <row r="3218" spans="1:15">
      <c r="A3218" s="48">
        <v>40303063</v>
      </c>
      <c r="B3218" s="48" t="s">
        <v>3227</v>
      </c>
      <c r="C3218" s="49"/>
      <c r="D3218" s="49"/>
      <c r="E3218" s="51"/>
      <c r="F3218" s="52"/>
      <c r="G3218" s="52"/>
      <c r="H3218" s="52"/>
      <c r="I3218" s="52"/>
      <c r="J3218" s="52"/>
      <c r="K3218" s="53"/>
      <c r="L3218" s="53"/>
      <c r="M3218" s="53"/>
      <c r="N3218" s="53"/>
      <c r="O3218" s="53">
        <v>7.2072000000000003</v>
      </c>
    </row>
    <row r="3219" spans="1:15">
      <c r="A3219" s="48">
        <v>40303071</v>
      </c>
      <c r="B3219" s="48" t="s">
        <v>3228</v>
      </c>
      <c r="C3219" s="49">
        <v>0.04</v>
      </c>
      <c r="D3219" s="49" t="s">
        <v>129</v>
      </c>
      <c r="E3219" s="51">
        <v>0.42299999999999999</v>
      </c>
      <c r="F3219" s="52"/>
      <c r="G3219" s="52"/>
      <c r="H3219" s="52"/>
      <c r="I3219" s="52"/>
      <c r="J3219" s="52"/>
      <c r="K3219" s="53">
        <v>13</v>
      </c>
      <c r="L3219" s="53">
        <v>0.52</v>
      </c>
      <c r="M3219" s="53">
        <v>6.32</v>
      </c>
      <c r="N3219" s="53">
        <v>0</v>
      </c>
      <c r="O3219" s="53">
        <v>6.84</v>
      </c>
    </row>
    <row r="3220" spans="1:15">
      <c r="A3220" s="48">
        <v>40303080</v>
      </c>
      <c r="B3220" s="48" t="s">
        <v>3229</v>
      </c>
      <c r="C3220" s="49">
        <v>0.04</v>
      </c>
      <c r="D3220" s="49" t="s">
        <v>129</v>
      </c>
      <c r="E3220" s="51">
        <v>0.65700000000000003</v>
      </c>
      <c r="F3220" s="52"/>
      <c r="G3220" s="52"/>
      <c r="H3220" s="52"/>
      <c r="I3220" s="52"/>
      <c r="J3220" s="52"/>
      <c r="K3220" s="53">
        <v>13</v>
      </c>
      <c r="L3220" s="53">
        <v>0.52</v>
      </c>
      <c r="M3220" s="53">
        <v>9.82</v>
      </c>
      <c r="N3220" s="53">
        <v>0</v>
      </c>
      <c r="O3220" s="53">
        <v>10.34</v>
      </c>
    </row>
    <row r="3221" spans="1:15">
      <c r="A3221" s="48">
        <v>40303098</v>
      </c>
      <c r="B3221" s="48" t="s">
        <v>3230</v>
      </c>
      <c r="C3221" s="49">
        <v>0.04</v>
      </c>
      <c r="D3221" s="49" t="s">
        <v>129</v>
      </c>
      <c r="E3221" s="51">
        <v>0.42299999999999999</v>
      </c>
      <c r="F3221" s="52"/>
      <c r="G3221" s="52"/>
      <c r="H3221" s="52"/>
      <c r="I3221" s="52"/>
      <c r="J3221" s="52"/>
      <c r="K3221" s="53">
        <v>13</v>
      </c>
      <c r="L3221" s="53">
        <v>0.52</v>
      </c>
      <c r="M3221" s="53">
        <v>6.32</v>
      </c>
      <c r="N3221" s="53">
        <v>0</v>
      </c>
      <c r="O3221" s="53">
        <v>6.84</v>
      </c>
    </row>
    <row r="3222" spans="1:15">
      <c r="A3222" s="48">
        <v>40303101</v>
      </c>
      <c r="B3222" s="48" t="s">
        <v>3231</v>
      </c>
      <c r="C3222" s="49">
        <v>0.04</v>
      </c>
      <c r="D3222" s="49" t="s">
        <v>129</v>
      </c>
      <c r="E3222" s="51">
        <v>0.42299999999999999</v>
      </c>
      <c r="F3222" s="52"/>
      <c r="G3222" s="52"/>
      <c r="H3222" s="52"/>
      <c r="I3222" s="52"/>
      <c r="J3222" s="52"/>
      <c r="K3222" s="53">
        <v>13</v>
      </c>
      <c r="L3222" s="53">
        <v>0.52</v>
      </c>
      <c r="M3222" s="53">
        <v>6.32</v>
      </c>
      <c r="N3222" s="53">
        <v>0</v>
      </c>
      <c r="O3222" s="53">
        <v>6.84</v>
      </c>
    </row>
    <row r="3223" spans="1:15">
      <c r="A3223" s="48">
        <v>40303110</v>
      </c>
      <c r="B3223" s="48" t="s">
        <v>3232</v>
      </c>
      <c r="C3223" s="49">
        <v>0.04</v>
      </c>
      <c r="D3223" s="49" t="s">
        <v>129</v>
      </c>
      <c r="E3223" s="51">
        <v>0.92700000000000005</v>
      </c>
      <c r="F3223" s="52"/>
      <c r="G3223" s="52"/>
      <c r="H3223" s="52"/>
      <c r="I3223" s="52"/>
      <c r="J3223" s="52"/>
      <c r="K3223" s="53">
        <v>13</v>
      </c>
      <c r="L3223" s="53">
        <v>0.52</v>
      </c>
      <c r="M3223" s="53">
        <v>13.85</v>
      </c>
      <c r="N3223" s="53">
        <v>0</v>
      </c>
      <c r="O3223" s="53">
        <v>14.37</v>
      </c>
    </row>
    <row r="3224" spans="1:15">
      <c r="A3224" s="48">
        <v>40303128</v>
      </c>
      <c r="B3224" s="48" t="s">
        <v>3233</v>
      </c>
      <c r="C3224" s="49">
        <v>0.04</v>
      </c>
      <c r="D3224" s="49" t="s">
        <v>129</v>
      </c>
      <c r="E3224" s="51">
        <v>0.92700000000000005</v>
      </c>
      <c r="F3224" s="52"/>
      <c r="G3224" s="52"/>
      <c r="H3224" s="52"/>
      <c r="I3224" s="52"/>
      <c r="J3224" s="52"/>
      <c r="K3224" s="53">
        <v>13</v>
      </c>
      <c r="L3224" s="53">
        <v>0.52</v>
      </c>
      <c r="M3224" s="53">
        <v>13.85</v>
      </c>
      <c r="N3224" s="53">
        <v>0</v>
      </c>
      <c r="O3224" s="53">
        <v>14.37</v>
      </c>
    </row>
    <row r="3225" spans="1:15">
      <c r="A3225" s="48">
        <v>40303136</v>
      </c>
      <c r="B3225" s="48" t="s">
        <v>3234</v>
      </c>
      <c r="C3225" s="49">
        <v>0.04</v>
      </c>
      <c r="D3225" s="49" t="s">
        <v>129</v>
      </c>
      <c r="E3225" s="51">
        <v>0.92700000000000005</v>
      </c>
      <c r="F3225" s="52"/>
      <c r="G3225" s="52"/>
      <c r="H3225" s="52"/>
      <c r="I3225" s="52"/>
      <c r="J3225" s="52"/>
      <c r="K3225" s="53">
        <v>13</v>
      </c>
      <c r="L3225" s="53">
        <v>0.52</v>
      </c>
      <c r="M3225" s="53">
        <v>13.85</v>
      </c>
      <c r="N3225" s="53">
        <v>0</v>
      </c>
      <c r="O3225" s="53">
        <v>14.37</v>
      </c>
    </row>
    <row r="3226" spans="1:15">
      <c r="A3226" s="48">
        <v>40303144</v>
      </c>
      <c r="B3226" s="48" t="s">
        <v>3235</v>
      </c>
      <c r="C3226" s="49">
        <v>0.04</v>
      </c>
      <c r="D3226" s="49" t="s">
        <v>129</v>
      </c>
      <c r="E3226" s="51">
        <v>0.92700000000000005</v>
      </c>
      <c r="F3226" s="52"/>
      <c r="G3226" s="52"/>
      <c r="H3226" s="52"/>
      <c r="I3226" s="52"/>
      <c r="J3226" s="52"/>
      <c r="K3226" s="53">
        <v>13</v>
      </c>
      <c r="L3226" s="53">
        <v>0.52</v>
      </c>
      <c r="M3226" s="53">
        <v>13.85</v>
      </c>
      <c r="N3226" s="53">
        <v>0</v>
      </c>
      <c r="O3226" s="53">
        <v>14.37</v>
      </c>
    </row>
    <row r="3227" spans="1:15">
      <c r="A3227" s="48">
        <v>40303152</v>
      </c>
      <c r="B3227" s="48" t="s">
        <v>3236</v>
      </c>
      <c r="C3227" s="49">
        <v>0.04</v>
      </c>
      <c r="D3227" s="49" t="s">
        <v>129</v>
      </c>
      <c r="E3227" s="51">
        <v>0.42299999999999999</v>
      </c>
      <c r="F3227" s="52"/>
      <c r="G3227" s="52"/>
      <c r="H3227" s="52"/>
      <c r="I3227" s="52"/>
      <c r="J3227" s="52"/>
      <c r="K3227" s="53">
        <v>13</v>
      </c>
      <c r="L3227" s="53">
        <v>0.52</v>
      </c>
      <c r="M3227" s="53">
        <v>6.32</v>
      </c>
      <c r="N3227" s="53">
        <v>0</v>
      </c>
      <c r="O3227" s="53">
        <v>6.84</v>
      </c>
    </row>
    <row r="3228" spans="1:15">
      <c r="A3228" s="48">
        <v>40303160</v>
      </c>
      <c r="B3228" s="48" t="s">
        <v>3237</v>
      </c>
      <c r="C3228" s="49">
        <v>0.04</v>
      </c>
      <c r="D3228" s="49" t="s">
        <v>129</v>
      </c>
      <c r="E3228" s="51">
        <v>0.42299999999999999</v>
      </c>
      <c r="F3228" s="52"/>
      <c r="G3228" s="52"/>
      <c r="H3228" s="52"/>
      <c r="I3228" s="52"/>
      <c r="J3228" s="52"/>
      <c r="K3228" s="53">
        <v>13</v>
      </c>
      <c r="L3228" s="53">
        <v>0.52</v>
      </c>
      <c r="M3228" s="53">
        <v>6.32</v>
      </c>
      <c r="N3228" s="53">
        <v>0</v>
      </c>
      <c r="O3228" s="53">
        <v>6.84</v>
      </c>
    </row>
    <row r="3229" spans="1:15">
      <c r="A3229" s="48">
        <v>40303179</v>
      </c>
      <c r="B3229" s="48" t="s">
        <v>3238</v>
      </c>
      <c r="C3229" s="49">
        <v>0.04</v>
      </c>
      <c r="D3229" s="49" t="s">
        <v>129</v>
      </c>
      <c r="E3229" s="51">
        <v>2.7269999999999999</v>
      </c>
      <c r="F3229" s="52"/>
      <c r="G3229" s="52"/>
      <c r="H3229" s="52"/>
      <c r="I3229" s="52"/>
      <c r="J3229" s="52"/>
      <c r="K3229" s="53">
        <v>13</v>
      </c>
      <c r="L3229" s="53">
        <v>0.52</v>
      </c>
      <c r="M3229" s="53">
        <v>40.74</v>
      </c>
      <c r="N3229" s="53">
        <v>0</v>
      </c>
      <c r="O3229" s="53">
        <v>41.26</v>
      </c>
    </row>
    <row r="3230" spans="1:15">
      <c r="A3230" s="48">
        <v>40303187</v>
      </c>
      <c r="B3230" s="48" t="s">
        <v>3239</v>
      </c>
      <c r="C3230" s="49">
        <v>0.04</v>
      </c>
      <c r="D3230" s="49" t="s">
        <v>129</v>
      </c>
      <c r="E3230" s="51">
        <v>0.42299999999999999</v>
      </c>
      <c r="F3230" s="52"/>
      <c r="G3230" s="52"/>
      <c r="H3230" s="52"/>
      <c r="I3230" s="52"/>
      <c r="J3230" s="52"/>
      <c r="K3230" s="53">
        <v>13</v>
      </c>
      <c r="L3230" s="53">
        <v>0.52</v>
      </c>
      <c r="M3230" s="53">
        <v>6.32</v>
      </c>
      <c r="N3230" s="53">
        <v>0</v>
      </c>
      <c r="O3230" s="53">
        <v>6.84</v>
      </c>
    </row>
    <row r="3231" spans="1:15">
      <c r="A3231" s="59">
        <v>40303284</v>
      </c>
      <c r="B3231" s="59" t="s">
        <v>3240</v>
      </c>
      <c r="C3231" s="49"/>
      <c r="D3231" s="49"/>
      <c r="E3231" s="51"/>
      <c r="F3231" s="52"/>
      <c r="G3231" s="52"/>
      <c r="H3231" s="52"/>
      <c r="I3231" s="52"/>
      <c r="J3231" s="52"/>
      <c r="K3231" s="53"/>
      <c r="L3231" s="53"/>
      <c r="M3231" s="53"/>
      <c r="N3231" s="53"/>
      <c r="O3231" s="53">
        <v>94.58</v>
      </c>
    </row>
    <row r="3232" spans="1:15" ht="30" customHeight="1">
      <c r="A3232" s="131" t="s">
        <v>3241</v>
      </c>
      <c r="B3232" s="132"/>
      <c r="C3232" s="132"/>
      <c r="D3232" s="132"/>
      <c r="E3232" s="132"/>
      <c r="F3232" s="132"/>
      <c r="G3232" s="132"/>
      <c r="H3232" s="132"/>
      <c r="I3232" s="132"/>
      <c r="J3232" s="132"/>
      <c r="K3232" s="132"/>
      <c r="L3232" s="132"/>
      <c r="M3232" s="132"/>
      <c r="N3232" s="132"/>
      <c r="O3232" s="132"/>
    </row>
    <row r="3233" spans="1:15">
      <c r="A3233" s="48">
        <v>40304019</v>
      </c>
      <c r="B3233" s="48" t="s">
        <v>3242</v>
      </c>
      <c r="C3233" s="49">
        <v>0.04</v>
      </c>
      <c r="D3233" s="49" t="s">
        <v>129</v>
      </c>
      <c r="E3233" s="51">
        <v>1.8540000000000001</v>
      </c>
      <c r="F3233" s="52"/>
      <c r="G3233" s="52"/>
      <c r="H3233" s="52"/>
      <c r="I3233" s="52"/>
      <c r="J3233" s="52"/>
      <c r="K3233" s="53">
        <v>13</v>
      </c>
      <c r="L3233" s="53">
        <v>0.52</v>
      </c>
      <c r="M3233" s="53">
        <v>27.7</v>
      </c>
      <c r="N3233" s="53">
        <v>0</v>
      </c>
      <c r="O3233" s="53">
        <v>28.22</v>
      </c>
    </row>
    <row r="3234" spans="1:15">
      <c r="A3234" s="48">
        <v>40304027</v>
      </c>
      <c r="B3234" s="48" t="s">
        <v>3243</v>
      </c>
      <c r="C3234" s="49">
        <v>0.01</v>
      </c>
      <c r="D3234" s="49" t="s">
        <v>129</v>
      </c>
      <c r="E3234" s="51">
        <v>1.35</v>
      </c>
      <c r="F3234" s="52"/>
      <c r="G3234" s="52"/>
      <c r="H3234" s="52"/>
      <c r="I3234" s="52"/>
      <c r="J3234" s="52"/>
      <c r="K3234" s="53">
        <v>13</v>
      </c>
      <c r="L3234" s="53">
        <v>0.13</v>
      </c>
      <c r="M3234" s="53">
        <v>20.170000000000002</v>
      </c>
      <c r="N3234" s="53">
        <v>0</v>
      </c>
      <c r="O3234" s="53">
        <v>20.3</v>
      </c>
    </row>
    <row r="3235" spans="1:15">
      <c r="A3235" s="48">
        <v>40304035</v>
      </c>
      <c r="B3235" s="48" t="s">
        <v>3244</v>
      </c>
      <c r="C3235" s="49">
        <v>0.75</v>
      </c>
      <c r="D3235" s="49" t="s">
        <v>129</v>
      </c>
      <c r="E3235" s="51">
        <v>3.6539999999999999</v>
      </c>
      <c r="F3235" s="52"/>
      <c r="G3235" s="52"/>
      <c r="H3235" s="52"/>
      <c r="I3235" s="52"/>
      <c r="J3235" s="52"/>
      <c r="K3235" s="53">
        <v>13</v>
      </c>
      <c r="L3235" s="53">
        <v>9.75</v>
      </c>
      <c r="M3235" s="53">
        <v>54.59</v>
      </c>
      <c r="N3235" s="53">
        <v>0</v>
      </c>
      <c r="O3235" s="53">
        <v>64.34</v>
      </c>
    </row>
    <row r="3236" spans="1:15">
      <c r="A3236" s="48">
        <v>40304043</v>
      </c>
      <c r="B3236" s="48" t="s">
        <v>3245</v>
      </c>
      <c r="C3236" s="49">
        <v>0.1</v>
      </c>
      <c r="D3236" s="49" t="s">
        <v>129</v>
      </c>
      <c r="E3236" s="51">
        <v>3.2040000000000002</v>
      </c>
      <c r="F3236" s="52"/>
      <c r="G3236" s="52"/>
      <c r="H3236" s="52"/>
      <c r="I3236" s="52"/>
      <c r="J3236" s="52"/>
      <c r="K3236" s="53">
        <v>13</v>
      </c>
      <c r="L3236" s="53">
        <v>1.3</v>
      </c>
      <c r="M3236" s="53">
        <v>47.87</v>
      </c>
      <c r="N3236" s="53">
        <v>0</v>
      </c>
      <c r="O3236" s="53">
        <v>49.17</v>
      </c>
    </row>
    <row r="3237" spans="1:15">
      <c r="A3237" s="48">
        <v>40304051</v>
      </c>
      <c r="B3237" s="48" t="s">
        <v>3246</v>
      </c>
      <c r="C3237" s="49">
        <v>0.04</v>
      </c>
      <c r="D3237" s="49" t="s">
        <v>129</v>
      </c>
      <c r="E3237" s="51">
        <v>0.83699999999999997</v>
      </c>
      <c r="F3237" s="52"/>
      <c r="G3237" s="52"/>
      <c r="H3237" s="52"/>
      <c r="I3237" s="52"/>
      <c r="J3237" s="52"/>
      <c r="K3237" s="53">
        <v>13</v>
      </c>
      <c r="L3237" s="53">
        <v>0.52</v>
      </c>
      <c r="M3237" s="53">
        <v>12.5</v>
      </c>
      <c r="N3237" s="53">
        <v>0</v>
      </c>
      <c r="O3237" s="53">
        <v>13.02</v>
      </c>
    </row>
    <row r="3238" spans="1:15">
      <c r="A3238" s="48">
        <v>40304060</v>
      </c>
      <c r="B3238" s="48" t="s">
        <v>3247</v>
      </c>
      <c r="C3238" s="49">
        <v>0.04</v>
      </c>
      <c r="D3238" s="49" t="s">
        <v>129</v>
      </c>
      <c r="E3238" s="51">
        <v>3.6539999999999999</v>
      </c>
      <c r="F3238" s="52"/>
      <c r="G3238" s="52"/>
      <c r="H3238" s="52"/>
      <c r="I3238" s="52"/>
      <c r="J3238" s="52"/>
      <c r="K3238" s="53">
        <v>13</v>
      </c>
      <c r="L3238" s="53">
        <v>0.52</v>
      </c>
      <c r="M3238" s="53">
        <v>54.59</v>
      </c>
      <c r="N3238" s="53">
        <v>0</v>
      </c>
      <c r="O3238" s="53">
        <v>55.11</v>
      </c>
    </row>
    <row r="3239" spans="1:15">
      <c r="A3239" s="48">
        <v>40304078</v>
      </c>
      <c r="B3239" s="48" t="s">
        <v>3248</v>
      </c>
      <c r="C3239" s="49">
        <v>0.5</v>
      </c>
      <c r="D3239" s="49" t="s">
        <v>129</v>
      </c>
      <c r="E3239" s="51">
        <v>14.742000000000001</v>
      </c>
      <c r="F3239" s="52"/>
      <c r="G3239" s="52"/>
      <c r="H3239" s="52"/>
      <c r="I3239" s="52"/>
      <c r="J3239" s="52"/>
      <c r="K3239" s="53">
        <v>13</v>
      </c>
      <c r="L3239" s="53">
        <v>6.5</v>
      </c>
      <c r="M3239" s="53">
        <v>220.25</v>
      </c>
      <c r="N3239" s="53">
        <v>0</v>
      </c>
      <c r="O3239" s="53">
        <v>226.75</v>
      </c>
    </row>
    <row r="3240" spans="1:15">
      <c r="A3240" s="48">
        <v>40304086</v>
      </c>
      <c r="B3240" s="48" t="s">
        <v>3249</v>
      </c>
      <c r="C3240" s="49">
        <v>0.1</v>
      </c>
      <c r="D3240" s="49" t="s">
        <v>129</v>
      </c>
      <c r="E3240" s="51">
        <v>7.4340000000000002</v>
      </c>
      <c r="F3240" s="52"/>
      <c r="G3240" s="52"/>
      <c r="H3240" s="52"/>
      <c r="I3240" s="52"/>
      <c r="J3240" s="52"/>
      <c r="K3240" s="53">
        <v>13</v>
      </c>
      <c r="L3240" s="53">
        <v>1.3</v>
      </c>
      <c r="M3240" s="53">
        <v>111.06</v>
      </c>
      <c r="N3240" s="53">
        <v>0</v>
      </c>
      <c r="O3240" s="53">
        <v>112.36</v>
      </c>
    </row>
    <row r="3241" spans="1:15">
      <c r="A3241" s="48">
        <v>40304094</v>
      </c>
      <c r="B3241" s="48" t="s">
        <v>3250</v>
      </c>
      <c r="C3241" s="49">
        <v>0.1</v>
      </c>
      <c r="D3241" s="49" t="s">
        <v>129</v>
      </c>
      <c r="E3241" s="51">
        <v>1.35</v>
      </c>
      <c r="F3241" s="52"/>
      <c r="G3241" s="52"/>
      <c r="H3241" s="52"/>
      <c r="I3241" s="52"/>
      <c r="J3241" s="52"/>
      <c r="K3241" s="53">
        <v>13</v>
      </c>
      <c r="L3241" s="53">
        <v>1.3</v>
      </c>
      <c r="M3241" s="53">
        <v>20.170000000000002</v>
      </c>
      <c r="N3241" s="53">
        <v>0</v>
      </c>
      <c r="O3241" s="53">
        <v>21.47</v>
      </c>
    </row>
    <row r="3242" spans="1:15">
      <c r="A3242" s="48">
        <v>40304108</v>
      </c>
      <c r="B3242" s="48" t="s">
        <v>3251</v>
      </c>
      <c r="C3242" s="49">
        <v>0.01</v>
      </c>
      <c r="D3242" s="49" t="s">
        <v>129</v>
      </c>
      <c r="E3242" s="51">
        <v>0.63</v>
      </c>
      <c r="F3242" s="52"/>
      <c r="G3242" s="52"/>
      <c r="H3242" s="52"/>
      <c r="I3242" s="52"/>
      <c r="J3242" s="52"/>
      <c r="K3242" s="53">
        <v>13</v>
      </c>
      <c r="L3242" s="53">
        <v>0.13</v>
      </c>
      <c r="M3242" s="53">
        <v>9.41</v>
      </c>
      <c r="N3242" s="53">
        <v>0</v>
      </c>
      <c r="O3242" s="53">
        <v>9.5399999999999991</v>
      </c>
    </row>
    <row r="3243" spans="1:15" ht="22.5">
      <c r="A3243" s="48">
        <v>40304116</v>
      </c>
      <c r="B3243" s="48" t="s">
        <v>3252</v>
      </c>
      <c r="C3243" s="49">
        <v>0.1</v>
      </c>
      <c r="D3243" s="49" t="s">
        <v>129</v>
      </c>
      <c r="E3243" s="51">
        <v>1.35</v>
      </c>
      <c r="F3243" s="52"/>
      <c r="G3243" s="52"/>
      <c r="H3243" s="52"/>
      <c r="I3243" s="52"/>
      <c r="J3243" s="52"/>
      <c r="K3243" s="53">
        <v>13</v>
      </c>
      <c r="L3243" s="53">
        <v>1.3</v>
      </c>
      <c r="M3243" s="53">
        <v>20.170000000000002</v>
      </c>
      <c r="N3243" s="53">
        <v>0</v>
      </c>
      <c r="O3243" s="53">
        <v>21.47</v>
      </c>
    </row>
    <row r="3244" spans="1:15">
      <c r="A3244" s="48">
        <v>40304132</v>
      </c>
      <c r="B3244" s="48" t="s">
        <v>3253</v>
      </c>
      <c r="C3244" s="49">
        <v>0.04</v>
      </c>
      <c r="D3244" s="49" t="s">
        <v>129</v>
      </c>
      <c r="E3244" s="51">
        <v>0.38700000000000001</v>
      </c>
      <c r="F3244" s="52"/>
      <c r="G3244" s="52"/>
      <c r="H3244" s="52"/>
      <c r="I3244" s="52"/>
      <c r="J3244" s="52"/>
      <c r="K3244" s="53">
        <v>13</v>
      </c>
      <c r="L3244" s="53">
        <v>0.52</v>
      </c>
      <c r="M3244" s="53">
        <v>5.78</v>
      </c>
      <c r="N3244" s="53">
        <v>0</v>
      </c>
      <c r="O3244" s="53">
        <v>6.3</v>
      </c>
    </row>
    <row r="3245" spans="1:15">
      <c r="A3245" s="48">
        <v>40304140</v>
      </c>
      <c r="B3245" s="48" t="s">
        <v>3254</v>
      </c>
      <c r="C3245" s="49">
        <v>0.1</v>
      </c>
      <c r="D3245" s="49" t="s">
        <v>129</v>
      </c>
      <c r="E3245" s="51">
        <v>5.0039999999999996</v>
      </c>
      <c r="F3245" s="52"/>
      <c r="G3245" s="52"/>
      <c r="H3245" s="52"/>
      <c r="I3245" s="52"/>
      <c r="J3245" s="52"/>
      <c r="K3245" s="53">
        <v>13</v>
      </c>
      <c r="L3245" s="53">
        <v>1.3</v>
      </c>
      <c r="M3245" s="53">
        <v>74.760000000000005</v>
      </c>
      <c r="N3245" s="53">
        <v>0</v>
      </c>
      <c r="O3245" s="53">
        <v>76.06</v>
      </c>
    </row>
    <row r="3246" spans="1:15">
      <c r="A3246" s="48">
        <v>40304159</v>
      </c>
      <c r="B3246" s="48" t="s">
        <v>3255</v>
      </c>
      <c r="C3246" s="49">
        <v>0.1</v>
      </c>
      <c r="D3246" s="49" t="s">
        <v>129</v>
      </c>
      <c r="E3246" s="51">
        <v>5.0039999999999996</v>
      </c>
      <c r="F3246" s="52"/>
      <c r="G3246" s="52"/>
      <c r="H3246" s="52"/>
      <c r="I3246" s="52"/>
      <c r="J3246" s="52"/>
      <c r="K3246" s="53">
        <v>13</v>
      </c>
      <c r="L3246" s="53">
        <v>1.3</v>
      </c>
      <c r="M3246" s="53">
        <v>74.760000000000005</v>
      </c>
      <c r="N3246" s="53">
        <v>0</v>
      </c>
      <c r="O3246" s="53">
        <v>76.06</v>
      </c>
    </row>
    <row r="3247" spans="1:15">
      <c r="A3247" s="48">
        <v>40304167</v>
      </c>
      <c r="B3247" s="48" t="s">
        <v>3256</v>
      </c>
      <c r="C3247" s="49">
        <v>0.1</v>
      </c>
      <c r="D3247" s="49" t="s">
        <v>129</v>
      </c>
      <c r="E3247" s="51">
        <v>5.0039999999999996</v>
      </c>
      <c r="F3247" s="52"/>
      <c r="G3247" s="52"/>
      <c r="H3247" s="52"/>
      <c r="I3247" s="52"/>
      <c r="J3247" s="52"/>
      <c r="K3247" s="53">
        <v>13</v>
      </c>
      <c r="L3247" s="53">
        <v>1.3</v>
      </c>
      <c r="M3247" s="53">
        <v>74.760000000000005</v>
      </c>
      <c r="N3247" s="53">
        <v>0</v>
      </c>
      <c r="O3247" s="53">
        <v>76.06</v>
      </c>
    </row>
    <row r="3248" spans="1:15">
      <c r="A3248" s="48">
        <v>40304175</v>
      </c>
      <c r="B3248" s="48" t="s">
        <v>3257</v>
      </c>
      <c r="C3248" s="49">
        <v>0.1</v>
      </c>
      <c r="D3248" s="49" t="s">
        <v>129</v>
      </c>
      <c r="E3248" s="51">
        <v>5.0039999999999996</v>
      </c>
      <c r="F3248" s="52"/>
      <c r="G3248" s="52"/>
      <c r="H3248" s="52"/>
      <c r="I3248" s="52"/>
      <c r="J3248" s="52"/>
      <c r="K3248" s="53">
        <v>13</v>
      </c>
      <c r="L3248" s="53">
        <v>1.3</v>
      </c>
      <c r="M3248" s="53">
        <v>74.760000000000005</v>
      </c>
      <c r="N3248" s="53">
        <v>0</v>
      </c>
      <c r="O3248" s="53">
        <v>76.06</v>
      </c>
    </row>
    <row r="3249" spans="1:15">
      <c r="A3249" s="48">
        <v>40304183</v>
      </c>
      <c r="B3249" s="48" t="s">
        <v>3258</v>
      </c>
      <c r="C3249" s="49">
        <v>0.1</v>
      </c>
      <c r="D3249" s="49" t="s">
        <v>129</v>
      </c>
      <c r="E3249" s="51">
        <v>5.0039999999999996</v>
      </c>
      <c r="F3249" s="52"/>
      <c r="G3249" s="52"/>
      <c r="H3249" s="52"/>
      <c r="I3249" s="52"/>
      <c r="J3249" s="52"/>
      <c r="K3249" s="53">
        <v>13</v>
      </c>
      <c r="L3249" s="53">
        <v>1.3</v>
      </c>
      <c r="M3249" s="53">
        <v>74.760000000000005</v>
      </c>
      <c r="N3249" s="53">
        <v>0</v>
      </c>
      <c r="O3249" s="53">
        <v>76.06</v>
      </c>
    </row>
    <row r="3250" spans="1:15">
      <c r="A3250" s="48">
        <v>40304191</v>
      </c>
      <c r="B3250" s="48" t="s">
        <v>3259</v>
      </c>
      <c r="C3250" s="49">
        <v>0.1</v>
      </c>
      <c r="D3250" s="49" t="s">
        <v>129</v>
      </c>
      <c r="E3250" s="51">
        <v>11.385</v>
      </c>
      <c r="F3250" s="52"/>
      <c r="G3250" s="52"/>
      <c r="H3250" s="52"/>
      <c r="I3250" s="52"/>
      <c r="J3250" s="52"/>
      <c r="K3250" s="53">
        <v>13</v>
      </c>
      <c r="L3250" s="53">
        <v>1.3</v>
      </c>
      <c r="M3250" s="53">
        <v>170.09</v>
      </c>
      <c r="N3250" s="53">
        <v>0</v>
      </c>
      <c r="O3250" s="53">
        <v>171.39</v>
      </c>
    </row>
    <row r="3251" spans="1:15">
      <c r="A3251" s="48">
        <v>40304205</v>
      </c>
      <c r="B3251" s="48" t="s">
        <v>3260</v>
      </c>
      <c r="C3251" s="49">
        <v>0.1</v>
      </c>
      <c r="D3251" s="49" t="s">
        <v>129</v>
      </c>
      <c r="E3251" s="51">
        <v>11.385</v>
      </c>
      <c r="F3251" s="52"/>
      <c r="G3251" s="52"/>
      <c r="H3251" s="52"/>
      <c r="I3251" s="52"/>
      <c r="J3251" s="52"/>
      <c r="K3251" s="53">
        <v>13</v>
      </c>
      <c r="L3251" s="53">
        <v>1.3</v>
      </c>
      <c r="M3251" s="53">
        <v>170.09</v>
      </c>
      <c r="N3251" s="53">
        <v>0</v>
      </c>
      <c r="O3251" s="53">
        <v>171.39</v>
      </c>
    </row>
    <row r="3252" spans="1:15">
      <c r="A3252" s="48">
        <v>40304213</v>
      </c>
      <c r="B3252" s="48" t="s">
        <v>3261</v>
      </c>
      <c r="C3252" s="49">
        <v>0.1</v>
      </c>
      <c r="D3252" s="49" t="s">
        <v>129</v>
      </c>
      <c r="E3252" s="51">
        <v>5.0039999999999996</v>
      </c>
      <c r="F3252" s="52"/>
      <c r="G3252" s="52"/>
      <c r="H3252" s="52"/>
      <c r="I3252" s="52"/>
      <c r="J3252" s="52"/>
      <c r="K3252" s="53">
        <v>13</v>
      </c>
      <c r="L3252" s="53">
        <v>1.3</v>
      </c>
      <c r="M3252" s="53">
        <v>74.760000000000005</v>
      </c>
      <c r="N3252" s="53">
        <v>0</v>
      </c>
      <c r="O3252" s="53">
        <v>76.06</v>
      </c>
    </row>
    <row r="3253" spans="1:15">
      <c r="A3253" s="48">
        <v>40304221</v>
      </c>
      <c r="B3253" s="48" t="s">
        <v>3262</v>
      </c>
      <c r="C3253" s="49">
        <v>0.1</v>
      </c>
      <c r="D3253" s="49" t="s">
        <v>129</v>
      </c>
      <c r="E3253" s="51">
        <v>5.0039999999999996</v>
      </c>
      <c r="F3253" s="52"/>
      <c r="G3253" s="52"/>
      <c r="H3253" s="52"/>
      <c r="I3253" s="52"/>
      <c r="J3253" s="52"/>
      <c r="K3253" s="53">
        <v>13</v>
      </c>
      <c r="L3253" s="53">
        <v>1.3</v>
      </c>
      <c r="M3253" s="53">
        <v>74.760000000000005</v>
      </c>
      <c r="N3253" s="53">
        <v>0</v>
      </c>
      <c r="O3253" s="53">
        <v>76.06</v>
      </c>
    </row>
    <row r="3254" spans="1:15">
      <c r="A3254" s="48">
        <v>40304230</v>
      </c>
      <c r="B3254" s="48" t="s">
        <v>3263</v>
      </c>
      <c r="C3254" s="49">
        <v>0.1</v>
      </c>
      <c r="D3254" s="49" t="s">
        <v>129</v>
      </c>
      <c r="E3254" s="51">
        <v>5.0039999999999996</v>
      </c>
      <c r="F3254" s="52"/>
      <c r="G3254" s="52"/>
      <c r="H3254" s="52"/>
      <c r="I3254" s="52"/>
      <c r="J3254" s="52"/>
      <c r="K3254" s="53">
        <v>13</v>
      </c>
      <c r="L3254" s="53">
        <v>1.3</v>
      </c>
      <c r="M3254" s="53">
        <v>74.760000000000005</v>
      </c>
      <c r="N3254" s="53">
        <v>0</v>
      </c>
      <c r="O3254" s="53">
        <v>76.06</v>
      </c>
    </row>
    <row r="3255" spans="1:15">
      <c r="A3255" s="48">
        <v>40304248</v>
      </c>
      <c r="B3255" s="48" t="s">
        <v>3264</v>
      </c>
      <c r="C3255" s="49">
        <v>0.1</v>
      </c>
      <c r="D3255" s="49" t="s">
        <v>129</v>
      </c>
      <c r="E3255" s="51">
        <v>4.6260000000000003</v>
      </c>
      <c r="F3255" s="52"/>
      <c r="G3255" s="52"/>
      <c r="H3255" s="52"/>
      <c r="I3255" s="52"/>
      <c r="J3255" s="52"/>
      <c r="K3255" s="53">
        <v>13</v>
      </c>
      <c r="L3255" s="53">
        <v>1.3</v>
      </c>
      <c r="M3255" s="53">
        <v>69.11</v>
      </c>
      <c r="N3255" s="53">
        <v>0</v>
      </c>
      <c r="O3255" s="53">
        <v>70.41</v>
      </c>
    </row>
    <row r="3256" spans="1:15">
      <c r="A3256" s="48">
        <v>40304256</v>
      </c>
      <c r="B3256" s="48" t="s">
        <v>3265</v>
      </c>
      <c r="C3256" s="49">
        <v>0.1</v>
      </c>
      <c r="D3256" s="49" t="s">
        <v>129</v>
      </c>
      <c r="E3256" s="51">
        <v>3.2040000000000002</v>
      </c>
      <c r="F3256" s="52"/>
      <c r="G3256" s="52"/>
      <c r="H3256" s="52"/>
      <c r="I3256" s="52"/>
      <c r="J3256" s="52"/>
      <c r="K3256" s="53">
        <v>13</v>
      </c>
      <c r="L3256" s="53">
        <v>1.3</v>
      </c>
      <c r="M3256" s="53">
        <v>47.87</v>
      </c>
      <c r="N3256" s="53">
        <v>0</v>
      </c>
      <c r="O3256" s="53">
        <v>49.17</v>
      </c>
    </row>
    <row r="3257" spans="1:15">
      <c r="A3257" s="48">
        <v>40304264</v>
      </c>
      <c r="B3257" s="48" t="s">
        <v>3266</v>
      </c>
      <c r="C3257" s="49">
        <v>0.01</v>
      </c>
      <c r="D3257" s="49" t="s">
        <v>129</v>
      </c>
      <c r="E3257" s="51">
        <v>0.56699999999999995</v>
      </c>
      <c r="F3257" s="52"/>
      <c r="G3257" s="52"/>
      <c r="H3257" s="52"/>
      <c r="I3257" s="52"/>
      <c r="J3257" s="52"/>
      <c r="K3257" s="53">
        <v>13</v>
      </c>
      <c r="L3257" s="53">
        <v>0.13</v>
      </c>
      <c r="M3257" s="53">
        <v>8.4700000000000006</v>
      </c>
      <c r="N3257" s="53">
        <v>0</v>
      </c>
      <c r="O3257" s="53">
        <v>8.6</v>
      </c>
    </row>
    <row r="3258" spans="1:15">
      <c r="A3258" s="48">
        <v>40304272</v>
      </c>
      <c r="B3258" s="48" t="s">
        <v>3267</v>
      </c>
      <c r="C3258" s="49">
        <v>0.04</v>
      </c>
      <c r="D3258" s="49" t="s">
        <v>129</v>
      </c>
      <c r="E3258" s="51">
        <v>0.38700000000000001</v>
      </c>
      <c r="F3258" s="52"/>
      <c r="G3258" s="52"/>
      <c r="H3258" s="52"/>
      <c r="I3258" s="52"/>
      <c r="J3258" s="52"/>
      <c r="K3258" s="53">
        <v>13</v>
      </c>
      <c r="L3258" s="53">
        <v>0.52</v>
      </c>
      <c r="M3258" s="53">
        <v>5.78</v>
      </c>
      <c r="N3258" s="53">
        <v>0</v>
      </c>
      <c r="O3258" s="53">
        <v>6.3</v>
      </c>
    </row>
    <row r="3259" spans="1:15">
      <c r="A3259" s="48">
        <v>40304280</v>
      </c>
      <c r="B3259" s="48" t="s">
        <v>3268</v>
      </c>
      <c r="C3259" s="49">
        <v>0.01</v>
      </c>
      <c r="D3259" s="49" t="s">
        <v>129</v>
      </c>
      <c r="E3259" s="51">
        <v>0.81</v>
      </c>
      <c r="F3259" s="52"/>
      <c r="G3259" s="52"/>
      <c r="H3259" s="52"/>
      <c r="I3259" s="52"/>
      <c r="J3259" s="52"/>
      <c r="K3259" s="53">
        <v>13</v>
      </c>
      <c r="L3259" s="53">
        <v>0.13</v>
      </c>
      <c r="M3259" s="53">
        <v>12.1</v>
      </c>
      <c r="N3259" s="53">
        <v>0</v>
      </c>
      <c r="O3259" s="53">
        <v>12.23</v>
      </c>
    </row>
    <row r="3260" spans="1:15">
      <c r="A3260" s="48">
        <v>40304299</v>
      </c>
      <c r="B3260" s="48" t="s">
        <v>3269</v>
      </c>
      <c r="C3260" s="49">
        <v>0.01</v>
      </c>
      <c r="D3260" s="49" t="s">
        <v>129</v>
      </c>
      <c r="E3260" s="51">
        <v>0.63</v>
      </c>
      <c r="F3260" s="52"/>
      <c r="G3260" s="52"/>
      <c r="H3260" s="52"/>
      <c r="I3260" s="52"/>
      <c r="J3260" s="52"/>
      <c r="K3260" s="53">
        <v>13</v>
      </c>
      <c r="L3260" s="53">
        <v>0.13</v>
      </c>
      <c r="M3260" s="53">
        <v>9.41</v>
      </c>
      <c r="N3260" s="53">
        <v>0</v>
      </c>
      <c r="O3260" s="53">
        <v>9.5399999999999991</v>
      </c>
    </row>
    <row r="3261" spans="1:15">
      <c r="A3261" s="48">
        <v>40304302</v>
      </c>
      <c r="B3261" s="48" t="s">
        <v>3270</v>
      </c>
      <c r="C3261" s="49">
        <v>0.01</v>
      </c>
      <c r="D3261" s="49" t="s">
        <v>129</v>
      </c>
      <c r="E3261" s="51">
        <v>0.63</v>
      </c>
      <c r="F3261" s="52"/>
      <c r="G3261" s="52"/>
      <c r="H3261" s="52"/>
      <c r="I3261" s="52"/>
      <c r="J3261" s="52"/>
      <c r="K3261" s="53">
        <v>13</v>
      </c>
      <c r="L3261" s="53">
        <v>0.13</v>
      </c>
      <c r="M3261" s="53">
        <v>9.41</v>
      </c>
      <c r="N3261" s="53">
        <v>0</v>
      </c>
      <c r="O3261" s="53">
        <v>9.5399999999999991</v>
      </c>
    </row>
    <row r="3262" spans="1:15">
      <c r="A3262" s="48">
        <v>40304310</v>
      </c>
      <c r="B3262" s="48" t="s">
        <v>3271</v>
      </c>
      <c r="C3262" s="49">
        <v>0.04</v>
      </c>
      <c r="D3262" s="49" t="s">
        <v>129</v>
      </c>
      <c r="E3262" s="51">
        <v>0.38700000000000001</v>
      </c>
      <c r="F3262" s="52"/>
      <c r="G3262" s="52"/>
      <c r="H3262" s="52"/>
      <c r="I3262" s="52"/>
      <c r="J3262" s="52"/>
      <c r="K3262" s="53">
        <v>13</v>
      </c>
      <c r="L3262" s="53">
        <v>0.52</v>
      </c>
      <c r="M3262" s="53">
        <v>5.78</v>
      </c>
      <c r="N3262" s="53">
        <v>0</v>
      </c>
      <c r="O3262" s="53">
        <v>6.3</v>
      </c>
    </row>
    <row r="3263" spans="1:15">
      <c r="A3263" s="48">
        <v>40304329</v>
      </c>
      <c r="B3263" s="48" t="s">
        <v>3272</v>
      </c>
      <c r="C3263" s="49">
        <v>0.04</v>
      </c>
      <c r="D3263" s="49" t="s">
        <v>129</v>
      </c>
      <c r="E3263" s="51">
        <v>0.38700000000000001</v>
      </c>
      <c r="F3263" s="52"/>
      <c r="G3263" s="52"/>
      <c r="H3263" s="52"/>
      <c r="I3263" s="52"/>
      <c r="J3263" s="52"/>
      <c r="K3263" s="53">
        <v>13</v>
      </c>
      <c r="L3263" s="53">
        <v>0.52</v>
      </c>
      <c r="M3263" s="53">
        <v>5.78</v>
      </c>
      <c r="N3263" s="53">
        <v>0</v>
      </c>
      <c r="O3263" s="53">
        <v>6.3</v>
      </c>
    </row>
    <row r="3264" spans="1:15">
      <c r="A3264" s="48">
        <v>40304337</v>
      </c>
      <c r="B3264" s="48" t="s">
        <v>3273</v>
      </c>
      <c r="C3264" s="49">
        <v>0.01</v>
      </c>
      <c r="D3264" s="49" t="s">
        <v>129</v>
      </c>
      <c r="E3264" s="51">
        <v>0.63</v>
      </c>
      <c r="F3264" s="52"/>
      <c r="G3264" s="52"/>
      <c r="H3264" s="52"/>
      <c r="I3264" s="52"/>
      <c r="J3264" s="52"/>
      <c r="K3264" s="53">
        <v>13</v>
      </c>
      <c r="L3264" s="53">
        <v>0.13</v>
      </c>
      <c r="M3264" s="53">
        <v>9.41</v>
      </c>
      <c r="N3264" s="53">
        <v>0</v>
      </c>
      <c r="O3264" s="53">
        <v>9.5399999999999991</v>
      </c>
    </row>
    <row r="3265" spans="1:15">
      <c r="A3265" s="48">
        <v>40304345</v>
      </c>
      <c r="B3265" s="48" t="s">
        <v>3274</v>
      </c>
      <c r="C3265" s="49">
        <v>0.01</v>
      </c>
      <c r="D3265" s="49" t="s">
        <v>129</v>
      </c>
      <c r="E3265" s="51">
        <v>0.63</v>
      </c>
      <c r="F3265" s="52"/>
      <c r="G3265" s="52"/>
      <c r="H3265" s="52"/>
      <c r="I3265" s="52"/>
      <c r="J3265" s="52"/>
      <c r="K3265" s="53">
        <v>13</v>
      </c>
      <c r="L3265" s="53">
        <v>0.13</v>
      </c>
      <c r="M3265" s="53">
        <v>9.41</v>
      </c>
      <c r="N3265" s="53">
        <v>0</v>
      </c>
      <c r="O3265" s="53">
        <v>9.5399999999999991</v>
      </c>
    </row>
    <row r="3266" spans="1:15">
      <c r="A3266" s="48">
        <v>40304353</v>
      </c>
      <c r="B3266" s="48" t="s">
        <v>3275</v>
      </c>
      <c r="C3266" s="49">
        <v>0.1</v>
      </c>
      <c r="D3266" s="49" t="s">
        <v>129</v>
      </c>
      <c r="E3266" s="51">
        <v>2.097</v>
      </c>
      <c r="F3266" s="52"/>
      <c r="G3266" s="52"/>
      <c r="H3266" s="52"/>
      <c r="I3266" s="52"/>
      <c r="J3266" s="52"/>
      <c r="K3266" s="53">
        <v>13</v>
      </c>
      <c r="L3266" s="53">
        <v>1.3</v>
      </c>
      <c r="M3266" s="53">
        <v>31.33</v>
      </c>
      <c r="N3266" s="53">
        <v>0</v>
      </c>
      <c r="O3266" s="53">
        <v>32.630000000000003</v>
      </c>
    </row>
    <row r="3267" spans="1:15">
      <c r="A3267" s="48">
        <v>40304361</v>
      </c>
      <c r="B3267" s="48" t="s">
        <v>3276</v>
      </c>
      <c r="C3267" s="49">
        <v>0.01</v>
      </c>
      <c r="D3267" s="49" t="s">
        <v>129</v>
      </c>
      <c r="E3267" s="51">
        <v>0.87</v>
      </c>
      <c r="F3267" s="52"/>
      <c r="G3267" s="52"/>
      <c r="H3267" s="52"/>
      <c r="I3267" s="52"/>
      <c r="J3267" s="52"/>
      <c r="K3267" s="53">
        <v>13</v>
      </c>
      <c r="L3267" s="53">
        <v>0.13</v>
      </c>
      <c r="M3267" s="53">
        <v>13</v>
      </c>
      <c r="N3267" s="53">
        <v>0</v>
      </c>
      <c r="O3267" s="53">
        <v>13.13</v>
      </c>
    </row>
    <row r="3268" spans="1:15">
      <c r="A3268" s="48">
        <v>40304370</v>
      </c>
      <c r="B3268" s="48" t="s">
        <v>3277</v>
      </c>
      <c r="C3268" s="49">
        <v>0.01</v>
      </c>
      <c r="D3268" s="49" t="s">
        <v>129</v>
      </c>
      <c r="E3268" s="51">
        <v>0.38700000000000001</v>
      </c>
      <c r="F3268" s="52"/>
      <c r="G3268" s="52"/>
      <c r="H3268" s="52"/>
      <c r="I3268" s="52"/>
      <c r="J3268" s="52"/>
      <c r="K3268" s="53">
        <v>13</v>
      </c>
      <c r="L3268" s="53">
        <v>0.13</v>
      </c>
      <c r="M3268" s="53">
        <v>5.78</v>
      </c>
      <c r="N3268" s="53">
        <v>0</v>
      </c>
      <c r="O3268" s="53">
        <v>5.91</v>
      </c>
    </row>
    <row r="3269" spans="1:15">
      <c r="A3269" s="48">
        <v>40304388</v>
      </c>
      <c r="B3269" s="48" t="s">
        <v>3278</v>
      </c>
      <c r="C3269" s="49">
        <v>0.01</v>
      </c>
      <c r="D3269" s="49" t="s">
        <v>129</v>
      </c>
      <c r="E3269" s="51">
        <v>1.1659999999999999</v>
      </c>
      <c r="F3269" s="52"/>
      <c r="G3269" s="52"/>
      <c r="H3269" s="52"/>
      <c r="I3269" s="52"/>
      <c r="J3269" s="52"/>
      <c r="K3269" s="53">
        <v>13</v>
      </c>
      <c r="L3269" s="53">
        <v>0.13</v>
      </c>
      <c r="M3269" s="53">
        <v>17.420000000000002</v>
      </c>
      <c r="N3269" s="53">
        <v>0</v>
      </c>
      <c r="O3269" s="53">
        <v>17.55</v>
      </c>
    </row>
    <row r="3270" spans="1:15">
      <c r="A3270" s="48">
        <v>40304396</v>
      </c>
      <c r="B3270" s="48" t="s">
        <v>3279</v>
      </c>
      <c r="C3270" s="49">
        <v>0.1</v>
      </c>
      <c r="D3270" s="49" t="s">
        <v>129</v>
      </c>
      <c r="E3270" s="51">
        <v>3.2040000000000002</v>
      </c>
      <c r="F3270" s="52"/>
      <c r="G3270" s="52"/>
      <c r="H3270" s="52"/>
      <c r="I3270" s="52"/>
      <c r="J3270" s="52"/>
      <c r="K3270" s="53">
        <v>13</v>
      </c>
      <c r="L3270" s="53">
        <v>1.3</v>
      </c>
      <c r="M3270" s="53">
        <v>47.87</v>
      </c>
      <c r="N3270" s="53">
        <v>0</v>
      </c>
      <c r="O3270" s="53">
        <v>49.17</v>
      </c>
    </row>
    <row r="3271" spans="1:15">
      <c r="A3271" s="48">
        <v>40304400</v>
      </c>
      <c r="B3271" s="48" t="s">
        <v>3280</v>
      </c>
      <c r="C3271" s="49">
        <v>0.5</v>
      </c>
      <c r="D3271" s="49" t="s">
        <v>129</v>
      </c>
      <c r="E3271" s="51">
        <v>12.686</v>
      </c>
      <c r="F3271" s="52"/>
      <c r="G3271" s="52"/>
      <c r="H3271" s="52"/>
      <c r="I3271" s="52"/>
      <c r="J3271" s="52"/>
      <c r="K3271" s="53">
        <v>13</v>
      </c>
      <c r="L3271" s="53">
        <v>6.5</v>
      </c>
      <c r="M3271" s="53">
        <v>189.53</v>
      </c>
      <c r="N3271" s="53">
        <v>0</v>
      </c>
      <c r="O3271" s="53">
        <v>196.03</v>
      </c>
    </row>
    <row r="3272" spans="1:15">
      <c r="A3272" s="48">
        <v>40304418</v>
      </c>
      <c r="B3272" s="48" t="s">
        <v>3281</v>
      </c>
      <c r="C3272" s="49">
        <v>0.01</v>
      </c>
      <c r="D3272" s="49" t="s">
        <v>129</v>
      </c>
      <c r="E3272" s="51">
        <v>0.63</v>
      </c>
      <c r="F3272" s="52"/>
      <c r="G3272" s="52"/>
      <c r="H3272" s="52"/>
      <c r="I3272" s="52"/>
      <c r="J3272" s="52"/>
      <c r="K3272" s="53">
        <v>13</v>
      </c>
      <c r="L3272" s="53">
        <v>0.13</v>
      </c>
      <c r="M3272" s="53">
        <v>9.41</v>
      </c>
      <c r="N3272" s="53">
        <v>0</v>
      </c>
      <c r="O3272" s="53">
        <v>9.5399999999999991</v>
      </c>
    </row>
    <row r="3273" spans="1:15">
      <c r="A3273" s="48">
        <v>40304434</v>
      </c>
      <c r="B3273" s="48" t="s">
        <v>3282</v>
      </c>
      <c r="C3273" s="49">
        <v>0.01</v>
      </c>
      <c r="D3273" s="49" t="s">
        <v>129</v>
      </c>
      <c r="E3273" s="51">
        <v>0.83699999999999997</v>
      </c>
      <c r="F3273" s="52"/>
      <c r="G3273" s="52"/>
      <c r="H3273" s="52"/>
      <c r="I3273" s="52"/>
      <c r="J3273" s="52"/>
      <c r="K3273" s="53">
        <v>13</v>
      </c>
      <c r="L3273" s="53">
        <v>0.13</v>
      </c>
      <c r="M3273" s="53">
        <v>12.5</v>
      </c>
      <c r="N3273" s="53">
        <v>0</v>
      </c>
      <c r="O3273" s="53">
        <v>12.63</v>
      </c>
    </row>
    <row r="3274" spans="1:15">
      <c r="A3274" s="48">
        <v>40304450</v>
      </c>
      <c r="B3274" s="48" t="s">
        <v>3283</v>
      </c>
      <c r="C3274" s="49">
        <v>0.01</v>
      </c>
      <c r="D3274" s="49" t="s">
        <v>129</v>
      </c>
      <c r="E3274" s="51">
        <v>5.5439999999999996</v>
      </c>
      <c r="F3274" s="52"/>
      <c r="G3274" s="52"/>
      <c r="H3274" s="52"/>
      <c r="I3274" s="52"/>
      <c r="J3274" s="52"/>
      <c r="K3274" s="53">
        <v>13</v>
      </c>
      <c r="L3274" s="53">
        <v>0.13</v>
      </c>
      <c r="M3274" s="53">
        <v>82.83</v>
      </c>
      <c r="N3274" s="53">
        <v>0</v>
      </c>
      <c r="O3274" s="53">
        <v>82.96</v>
      </c>
    </row>
    <row r="3275" spans="1:15">
      <c r="A3275" s="48">
        <v>40304469</v>
      </c>
      <c r="B3275" s="48" t="s">
        <v>3284</v>
      </c>
      <c r="C3275" s="49">
        <v>0.01</v>
      </c>
      <c r="D3275" s="49" t="s">
        <v>129</v>
      </c>
      <c r="E3275" s="51">
        <v>8.0909999999999993</v>
      </c>
      <c r="F3275" s="52"/>
      <c r="G3275" s="52"/>
      <c r="H3275" s="52"/>
      <c r="I3275" s="52"/>
      <c r="J3275" s="52"/>
      <c r="K3275" s="53">
        <v>13</v>
      </c>
      <c r="L3275" s="53">
        <v>0.13</v>
      </c>
      <c r="M3275" s="53">
        <v>120.88</v>
      </c>
      <c r="N3275" s="53">
        <v>0</v>
      </c>
      <c r="O3275" s="53">
        <v>121.01</v>
      </c>
    </row>
    <row r="3276" spans="1:15">
      <c r="A3276" s="48">
        <v>40304477</v>
      </c>
      <c r="B3276" s="48" t="s">
        <v>3285</v>
      </c>
      <c r="C3276" s="49">
        <v>0.04</v>
      </c>
      <c r="D3276" s="49" t="s">
        <v>129</v>
      </c>
      <c r="E3276" s="51">
        <v>0.38700000000000001</v>
      </c>
      <c r="F3276" s="52"/>
      <c r="G3276" s="52"/>
      <c r="H3276" s="52"/>
      <c r="I3276" s="52"/>
      <c r="J3276" s="52"/>
      <c r="K3276" s="53">
        <v>13</v>
      </c>
      <c r="L3276" s="53">
        <v>0.52</v>
      </c>
      <c r="M3276" s="53">
        <v>5.78</v>
      </c>
      <c r="N3276" s="53">
        <v>0</v>
      </c>
      <c r="O3276" s="53">
        <v>6.3</v>
      </c>
    </row>
    <row r="3277" spans="1:15">
      <c r="A3277" s="48">
        <v>40304485</v>
      </c>
      <c r="B3277" s="48" t="s">
        <v>3286</v>
      </c>
      <c r="C3277" s="49">
        <v>1</v>
      </c>
      <c r="D3277" s="49" t="s">
        <v>129</v>
      </c>
      <c r="E3277" s="51">
        <v>8.27</v>
      </c>
      <c r="F3277" s="52"/>
      <c r="G3277" s="52"/>
      <c r="H3277" s="52"/>
      <c r="I3277" s="52"/>
      <c r="J3277" s="52"/>
      <c r="K3277" s="53">
        <v>13</v>
      </c>
      <c r="L3277" s="53">
        <v>13</v>
      </c>
      <c r="M3277" s="53">
        <v>123.55</v>
      </c>
      <c r="N3277" s="53">
        <v>0</v>
      </c>
      <c r="O3277" s="53">
        <v>136.55000000000001</v>
      </c>
    </row>
    <row r="3278" spans="1:15">
      <c r="A3278" s="48">
        <v>40304493</v>
      </c>
      <c r="B3278" s="48" t="s">
        <v>3287</v>
      </c>
      <c r="C3278" s="49">
        <v>0.1</v>
      </c>
      <c r="D3278" s="49" t="s">
        <v>129</v>
      </c>
      <c r="E3278" s="51">
        <v>5.0039999999999996</v>
      </c>
      <c r="F3278" s="52"/>
      <c r="G3278" s="52"/>
      <c r="H3278" s="52"/>
      <c r="I3278" s="52"/>
      <c r="J3278" s="52"/>
      <c r="K3278" s="53">
        <v>13</v>
      </c>
      <c r="L3278" s="53">
        <v>1.3</v>
      </c>
      <c r="M3278" s="53">
        <v>74.760000000000005</v>
      </c>
      <c r="N3278" s="53">
        <v>0</v>
      </c>
      <c r="O3278" s="53">
        <v>76.06</v>
      </c>
    </row>
    <row r="3279" spans="1:15">
      <c r="A3279" s="48">
        <v>40304507</v>
      </c>
      <c r="B3279" s="48" t="s">
        <v>3288</v>
      </c>
      <c r="C3279" s="49">
        <v>0.1</v>
      </c>
      <c r="D3279" s="49" t="s">
        <v>129</v>
      </c>
      <c r="E3279" s="51">
        <v>5.5439999999999996</v>
      </c>
      <c r="F3279" s="52"/>
      <c r="G3279" s="52"/>
      <c r="H3279" s="52"/>
      <c r="I3279" s="52"/>
      <c r="J3279" s="52"/>
      <c r="K3279" s="53">
        <v>13</v>
      </c>
      <c r="L3279" s="53">
        <v>1.3</v>
      </c>
      <c r="M3279" s="53">
        <v>82.83</v>
      </c>
      <c r="N3279" s="53">
        <v>0</v>
      </c>
      <c r="O3279" s="53">
        <v>84.13</v>
      </c>
    </row>
    <row r="3280" spans="1:15">
      <c r="A3280" s="48">
        <v>40304515</v>
      </c>
      <c r="B3280" s="48" t="s">
        <v>3289</v>
      </c>
      <c r="C3280" s="49">
        <v>0.1</v>
      </c>
      <c r="D3280" s="49" t="s">
        <v>129</v>
      </c>
      <c r="E3280" s="51">
        <v>8.0909999999999993</v>
      </c>
      <c r="F3280" s="52"/>
      <c r="G3280" s="52"/>
      <c r="H3280" s="52"/>
      <c r="I3280" s="52"/>
      <c r="J3280" s="52"/>
      <c r="K3280" s="53">
        <v>13</v>
      </c>
      <c r="L3280" s="53">
        <v>1.3</v>
      </c>
      <c r="M3280" s="53">
        <v>120.88</v>
      </c>
      <c r="N3280" s="53">
        <v>0</v>
      </c>
      <c r="O3280" s="53">
        <v>122.18</v>
      </c>
    </row>
    <row r="3281" spans="1:15">
      <c r="A3281" s="48">
        <v>40304523</v>
      </c>
      <c r="B3281" s="48" t="s">
        <v>3290</v>
      </c>
      <c r="C3281" s="49">
        <v>0.04</v>
      </c>
      <c r="D3281" s="49" t="s">
        <v>129</v>
      </c>
      <c r="E3281" s="51">
        <v>1.44</v>
      </c>
      <c r="F3281" s="52"/>
      <c r="G3281" s="52"/>
      <c r="H3281" s="52"/>
      <c r="I3281" s="52"/>
      <c r="J3281" s="52"/>
      <c r="K3281" s="53">
        <v>13</v>
      </c>
      <c r="L3281" s="53">
        <v>0.52</v>
      </c>
      <c r="M3281" s="53">
        <v>21.51</v>
      </c>
      <c r="N3281" s="53">
        <v>0</v>
      </c>
      <c r="O3281" s="53">
        <v>22.03</v>
      </c>
    </row>
    <row r="3282" spans="1:15">
      <c r="A3282" s="48">
        <v>40304531</v>
      </c>
      <c r="B3282" s="48" t="s">
        <v>3291</v>
      </c>
      <c r="C3282" s="49">
        <v>0.01</v>
      </c>
      <c r="D3282" s="49" t="s">
        <v>129</v>
      </c>
      <c r="E3282" s="51">
        <v>0.27</v>
      </c>
      <c r="F3282" s="52"/>
      <c r="G3282" s="52"/>
      <c r="H3282" s="52"/>
      <c r="I3282" s="52"/>
      <c r="J3282" s="52"/>
      <c r="K3282" s="53">
        <v>13</v>
      </c>
      <c r="L3282" s="53">
        <v>0.13</v>
      </c>
      <c r="M3282" s="53">
        <v>4.03</v>
      </c>
      <c r="N3282" s="53">
        <v>0</v>
      </c>
      <c r="O3282" s="53">
        <v>4.16</v>
      </c>
    </row>
    <row r="3283" spans="1:15">
      <c r="A3283" s="48">
        <v>40304540</v>
      </c>
      <c r="B3283" s="48" t="s">
        <v>3292</v>
      </c>
      <c r="C3283" s="49">
        <v>0.01</v>
      </c>
      <c r="D3283" s="49" t="s">
        <v>129</v>
      </c>
      <c r="E3283" s="51">
        <v>0.56699999999999995</v>
      </c>
      <c r="F3283" s="52"/>
      <c r="G3283" s="52"/>
      <c r="H3283" s="52"/>
      <c r="I3283" s="52"/>
      <c r="J3283" s="52"/>
      <c r="K3283" s="53">
        <v>13</v>
      </c>
      <c r="L3283" s="53">
        <v>0.13</v>
      </c>
      <c r="M3283" s="53">
        <v>8.4700000000000006</v>
      </c>
      <c r="N3283" s="53">
        <v>0</v>
      </c>
      <c r="O3283" s="53">
        <v>8.6</v>
      </c>
    </row>
    <row r="3284" spans="1:15">
      <c r="A3284" s="48">
        <v>40304558</v>
      </c>
      <c r="B3284" s="48" t="s">
        <v>3293</v>
      </c>
      <c r="C3284" s="49">
        <v>0.01</v>
      </c>
      <c r="D3284" s="49" t="s">
        <v>129</v>
      </c>
      <c r="E3284" s="51">
        <v>0.56699999999999995</v>
      </c>
      <c r="F3284" s="52"/>
      <c r="G3284" s="52"/>
      <c r="H3284" s="52"/>
      <c r="I3284" s="52"/>
      <c r="J3284" s="52"/>
      <c r="K3284" s="53">
        <v>13</v>
      </c>
      <c r="L3284" s="53">
        <v>0.13</v>
      </c>
      <c r="M3284" s="53">
        <v>8.4700000000000006</v>
      </c>
      <c r="N3284" s="53">
        <v>0</v>
      </c>
      <c r="O3284" s="53">
        <v>8.6</v>
      </c>
    </row>
    <row r="3285" spans="1:15">
      <c r="A3285" s="48">
        <v>40304566</v>
      </c>
      <c r="B3285" s="48" t="s">
        <v>3294</v>
      </c>
      <c r="C3285" s="49">
        <v>0.01</v>
      </c>
      <c r="D3285" s="49" t="s">
        <v>129</v>
      </c>
      <c r="E3285" s="51">
        <v>0.27</v>
      </c>
      <c r="F3285" s="52"/>
      <c r="G3285" s="52"/>
      <c r="H3285" s="52"/>
      <c r="I3285" s="52"/>
      <c r="J3285" s="52"/>
      <c r="K3285" s="53">
        <v>13</v>
      </c>
      <c r="L3285" s="53">
        <v>0.13</v>
      </c>
      <c r="M3285" s="53">
        <v>4.03</v>
      </c>
      <c r="N3285" s="53">
        <v>0</v>
      </c>
      <c r="O3285" s="53">
        <v>4.16</v>
      </c>
    </row>
    <row r="3286" spans="1:15">
      <c r="A3286" s="48">
        <v>40304574</v>
      </c>
      <c r="B3286" s="48" t="s">
        <v>3295</v>
      </c>
      <c r="C3286" s="49">
        <v>0.25</v>
      </c>
      <c r="D3286" s="49" t="s">
        <v>129</v>
      </c>
      <c r="E3286" s="51">
        <v>9.2170000000000005</v>
      </c>
      <c r="F3286" s="52"/>
      <c r="G3286" s="52"/>
      <c r="H3286" s="52"/>
      <c r="I3286" s="52"/>
      <c r="J3286" s="52"/>
      <c r="K3286" s="53">
        <v>13</v>
      </c>
      <c r="L3286" s="53">
        <v>3.25</v>
      </c>
      <c r="M3286" s="53">
        <v>137.69999999999999</v>
      </c>
      <c r="N3286" s="53">
        <v>0</v>
      </c>
      <c r="O3286" s="53">
        <v>140.94999999999999</v>
      </c>
    </row>
    <row r="3287" spans="1:15">
      <c r="A3287" s="48">
        <v>40304582</v>
      </c>
      <c r="B3287" s="48" t="s">
        <v>3296</v>
      </c>
      <c r="C3287" s="49">
        <v>0.01</v>
      </c>
      <c r="D3287" s="49" t="s">
        <v>129</v>
      </c>
      <c r="E3287" s="51">
        <v>0.27</v>
      </c>
      <c r="F3287" s="52"/>
      <c r="G3287" s="52"/>
      <c r="H3287" s="52"/>
      <c r="I3287" s="52"/>
      <c r="J3287" s="52"/>
      <c r="K3287" s="53">
        <v>13</v>
      </c>
      <c r="L3287" s="53">
        <v>0.13</v>
      </c>
      <c r="M3287" s="53">
        <v>4.03</v>
      </c>
      <c r="N3287" s="53">
        <v>0</v>
      </c>
      <c r="O3287" s="53">
        <v>4.16</v>
      </c>
    </row>
    <row r="3288" spans="1:15">
      <c r="A3288" s="48">
        <v>40304590</v>
      </c>
      <c r="B3288" s="48" t="s">
        <v>3297</v>
      </c>
      <c r="C3288" s="49">
        <v>0.01</v>
      </c>
      <c r="D3288" s="49" t="s">
        <v>129</v>
      </c>
      <c r="E3288" s="51">
        <v>0.56699999999999995</v>
      </c>
      <c r="F3288" s="52"/>
      <c r="G3288" s="52"/>
      <c r="H3288" s="52"/>
      <c r="I3288" s="52"/>
      <c r="J3288" s="52"/>
      <c r="K3288" s="53">
        <v>13</v>
      </c>
      <c r="L3288" s="53">
        <v>0.13</v>
      </c>
      <c r="M3288" s="53">
        <v>8.4700000000000006</v>
      </c>
      <c r="N3288" s="53">
        <v>0</v>
      </c>
      <c r="O3288" s="53">
        <v>8.6</v>
      </c>
    </row>
    <row r="3289" spans="1:15">
      <c r="A3289" s="48">
        <v>40304604</v>
      </c>
      <c r="B3289" s="48" t="s">
        <v>3298</v>
      </c>
      <c r="C3289" s="49">
        <v>0.01</v>
      </c>
      <c r="D3289" s="49" t="s">
        <v>129</v>
      </c>
      <c r="E3289" s="51">
        <v>0.81</v>
      </c>
      <c r="F3289" s="52"/>
      <c r="G3289" s="52"/>
      <c r="H3289" s="52"/>
      <c r="I3289" s="52"/>
      <c r="J3289" s="52"/>
      <c r="K3289" s="53">
        <v>13</v>
      </c>
      <c r="L3289" s="53">
        <v>0.13</v>
      </c>
      <c r="M3289" s="53">
        <v>12.1</v>
      </c>
      <c r="N3289" s="53">
        <v>0</v>
      </c>
      <c r="O3289" s="53">
        <v>12.23</v>
      </c>
    </row>
    <row r="3290" spans="1:15">
      <c r="A3290" s="48">
        <v>40304612</v>
      </c>
      <c r="B3290" s="48" t="s">
        <v>3299</v>
      </c>
      <c r="C3290" s="49">
        <v>0.75</v>
      </c>
      <c r="D3290" s="49" t="s">
        <v>129</v>
      </c>
      <c r="E3290" s="51">
        <v>1.5029999999999999</v>
      </c>
      <c r="F3290" s="52"/>
      <c r="G3290" s="52"/>
      <c r="H3290" s="52"/>
      <c r="I3290" s="52"/>
      <c r="J3290" s="52"/>
      <c r="K3290" s="53">
        <v>13</v>
      </c>
      <c r="L3290" s="53">
        <v>9.75</v>
      </c>
      <c r="M3290" s="53">
        <v>22.45</v>
      </c>
      <c r="N3290" s="53">
        <v>0</v>
      </c>
      <c r="O3290" s="53">
        <v>32.200000000000003</v>
      </c>
    </row>
    <row r="3291" spans="1:15">
      <c r="A3291" s="48">
        <v>40304620</v>
      </c>
      <c r="B3291" s="48" t="s">
        <v>3300</v>
      </c>
      <c r="C3291" s="49">
        <v>0.01</v>
      </c>
      <c r="D3291" s="49" t="s">
        <v>129</v>
      </c>
      <c r="E3291" s="51">
        <v>0.81</v>
      </c>
      <c r="F3291" s="52"/>
      <c r="G3291" s="52"/>
      <c r="H3291" s="52"/>
      <c r="I3291" s="52"/>
      <c r="J3291" s="52"/>
      <c r="K3291" s="53">
        <v>13</v>
      </c>
      <c r="L3291" s="53">
        <v>0.13</v>
      </c>
      <c r="M3291" s="53">
        <v>12.1</v>
      </c>
      <c r="N3291" s="53">
        <v>0</v>
      </c>
      <c r="O3291" s="53">
        <v>12.23</v>
      </c>
    </row>
    <row r="3292" spans="1:15">
      <c r="A3292" s="48">
        <v>40304639</v>
      </c>
      <c r="B3292" s="48" t="s">
        <v>3301</v>
      </c>
      <c r="C3292" s="49">
        <v>0.01</v>
      </c>
      <c r="D3292" s="49" t="s">
        <v>129</v>
      </c>
      <c r="E3292" s="51">
        <v>0.56699999999999995</v>
      </c>
      <c r="F3292" s="52"/>
      <c r="G3292" s="52"/>
      <c r="H3292" s="52"/>
      <c r="I3292" s="52"/>
      <c r="J3292" s="52"/>
      <c r="K3292" s="53">
        <v>13</v>
      </c>
      <c r="L3292" s="53">
        <v>0.13</v>
      </c>
      <c r="M3292" s="53">
        <v>8.4700000000000006</v>
      </c>
      <c r="N3292" s="53">
        <v>0</v>
      </c>
      <c r="O3292" s="53">
        <v>8.6</v>
      </c>
    </row>
    <row r="3293" spans="1:15">
      <c r="A3293" s="48">
        <v>40304647</v>
      </c>
      <c r="B3293" s="48" t="s">
        <v>3302</v>
      </c>
      <c r="C3293" s="49">
        <v>0.04</v>
      </c>
      <c r="D3293" s="49" t="s">
        <v>129</v>
      </c>
      <c r="E3293" s="51">
        <v>0.38700000000000001</v>
      </c>
      <c r="F3293" s="52"/>
      <c r="G3293" s="52"/>
      <c r="H3293" s="52"/>
      <c r="I3293" s="52"/>
      <c r="J3293" s="52"/>
      <c r="K3293" s="53">
        <v>13</v>
      </c>
      <c r="L3293" s="53">
        <v>0.52</v>
      </c>
      <c r="M3293" s="53">
        <v>5.78</v>
      </c>
      <c r="N3293" s="53">
        <v>0</v>
      </c>
      <c r="O3293" s="53">
        <v>6.3</v>
      </c>
    </row>
    <row r="3294" spans="1:15">
      <c r="A3294" s="48">
        <v>40304655</v>
      </c>
      <c r="B3294" s="48" t="s">
        <v>3303</v>
      </c>
      <c r="C3294" s="49">
        <v>0.1</v>
      </c>
      <c r="D3294" s="49" t="s">
        <v>129</v>
      </c>
      <c r="E3294" s="51">
        <v>8.0909999999999993</v>
      </c>
      <c r="F3294" s="52"/>
      <c r="G3294" s="52"/>
      <c r="H3294" s="52"/>
      <c r="I3294" s="52"/>
      <c r="J3294" s="52"/>
      <c r="K3294" s="53">
        <v>13</v>
      </c>
      <c r="L3294" s="53">
        <v>1.3</v>
      </c>
      <c r="M3294" s="53">
        <v>120.88</v>
      </c>
      <c r="N3294" s="53">
        <v>0</v>
      </c>
      <c r="O3294" s="53">
        <v>122.18</v>
      </c>
    </row>
    <row r="3295" spans="1:15">
      <c r="A3295" s="48">
        <v>40304663</v>
      </c>
      <c r="B3295" s="48" t="s">
        <v>3304</v>
      </c>
      <c r="C3295" s="49">
        <v>0.25</v>
      </c>
      <c r="D3295" s="49" t="s">
        <v>129</v>
      </c>
      <c r="E3295" s="51">
        <v>10.188000000000001</v>
      </c>
      <c r="F3295" s="52"/>
      <c r="G3295" s="52"/>
      <c r="H3295" s="52"/>
      <c r="I3295" s="52"/>
      <c r="J3295" s="52"/>
      <c r="K3295" s="53">
        <v>13</v>
      </c>
      <c r="L3295" s="53">
        <v>3.25</v>
      </c>
      <c r="M3295" s="53">
        <v>152.21</v>
      </c>
      <c r="N3295" s="53">
        <v>0</v>
      </c>
      <c r="O3295" s="53">
        <v>155.46</v>
      </c>
    </row>
    <row r="3296" spans="1:15">
      <c r="A3296" s="48">
        <v>40304671</v>
      </c>
      <c r="B3296" s="48" t="s">
        <v>3305</v>
      </c>
      <c r="C3296" s="49">
        <v>0.5</v>
      </c>
      <c r="D3296" s="49" t="s">
        <v>129</v>
      </c>
      <c r="E3296" s="51">
        <v>14.984999999999999</v>
      </c>
      <c r="F3296" s="52"/>
      <c r="G3296" s="52"/>
      <c r="H3296" s="52"/>
      <c r="I3296" s="52"/>
      <c r="J3296" s="52"/>
      <c r="K3296" s="53">
        <v>13</v>
      </c>
      <c r="L3296" s="53">
        <v>6.5</v>
      </c>
      <c r="M3296" s="53">
        <v>223.88</v>
      </c>
      <c r="N3296" s="53">
        <v>0</v>
      </c>
      <c r="O3296" s="53">
        <v>230.38</v>
      </c>
    </row>
    <row r="3297" spans="1:15">
      <c r="A3297" s="48">
        <v>40304680</v>
      </c>
      <c r="B3297" s="48" t="s">
        <v>3306</v>
      </c>
      <c r="C3297" s="49">
        <v>0.1</v>
      </c>
      <c r="D3297" s="49" t="s">
        <v>129</v>
      </c>
      <c r="E3297" s="51">
        <v>5.0039999999999996</v>
      </c>
      <c r="F3297" s="52"/>
      <c r="G3297" s="52"/>
      <c r="H3297" s="52"/>
      <c r="I3297" s="52"/>
      <c r="J3297" s="52"/>
      <c r="K3297" s="53">
        <v>13</v>
      </c>
      <c r="L3297" s="53">
        <v>1.3</v>
      </c>
      <c r="M3297" s="53">
        <v>74.760000000000005</v>
      </c>
      <c r="N3297" s="53">
        <v>0</v>
      </c>
      <c r="O3297" s="53">
        <v>76.06</v>
      </c>
    </row>
    <row r="3298" spans="1:15">
      <c r="A3298" s="48">
        <v>40304698</v>
      </c>
      <c r="B3298" s="48" t="s">
        <v>3307</v>
      </c>
      <c r="C3298" s="49">
        <v>0.1</v>
      </c>
      <c r="D3298" s="49" t="s">
        <v>129</v>
      </c>
      <c r="E3298" s="51">
        <v>5.0039999999999996</v>
      </c>
      <c r="F3298" s="52"/>
      <c r="G3298" s="52"/>
      <c r="H3298" s="52"/>
      <c r="I3298" s="52"/>
      <c r="J3298" s="52"/>
      <c r="K3298" s="53">
        <v>13</v>
      </c>
      <c r="L3298" s="53">
        <v>1.3</v>
      </c>
      <c r="M3298" s="53">
        <v>74.760000000000005</v>
      </c>
      <c r="N3298" s="53">
        <v>0</v>
      </c>
      <c r="O3298" s="53">
        <v>76.06</v>
      </c>
    </row>
    <row r="3299" spans="1:15">
      <c r="A3299" s="48">
        <v>40304701</v>
      </c>
      <c r="B3299" s="48" t="s">
        <v>3308</v>
      </c>
      <c r="C3299" s="49">
        <v>0.75</v>
      </c>
      <c r="D3299" s="49" t="s">
        <v>129</v>
      </c>
      <c r="E3299" s="51">
        <v>24.065999999999999</v>
      </c>
      <c r="F3299" s="52"/>
      <c r="G3299" s="52"/>
      <c r="H3299" s="52"/>
      <c r="I3299" s="52"/>
      <c r="J3299" s="52"/>
      <c r="K3299" s="53">
        <v>13</v>
      </c>
      <c r="L3299" s="53">
        <v>9.75</v>
      </c>
      <c r="M3299" s="53">
        <v>359.55</v>
      </c>
      <c r="N3299" s="53">
        <v>0</v>
      </c>
      <c r="O3299" s="53">
        <v>369.3</v>
      </c>
    </row>
    <row r="3300" spans="1:15">
      <c r="A3300" s="48">
        <v>40304710</v>
      </c>
      <c r="B3300" s="48" t="s">
        <v>3309</v>
      </c>
      <c r="C3300" s="49">
        <v>0.5</v>
      </c>
      <c r="D3300" s="49" t="s">
        <v>129</v>
      </c>
      <c r="E3300" s="51">
        <v>21.276</v>
      </c>
      <c r="F3300" s="52"/>
      <c r="G3300" s="52"/>
      <c r="H3300" s="52"/>
      <c r="I3300" s="52"/>
      <c r="J3300" s="52"/>
      <c r="K3300" s="53">
        <v>13</v>
      </c>
      <c r="L3300" s="53">
        <v>6.5</v>
      </c>
      <c r="M3300" s="53">
        <v>317.86</v>
      </c>
      <c r="N3300" s="53">
        <v>0</v>
      </c>
      <c r="O3300" s="53">
        <v>324.36</v>
      </c>
    </row>
    <row r="3301" spans="1:15">
      <c r="A3301" s="48">
        <v>40304728</v>
      </c>
      <c r="B3301" s="48" t="s">
        <v>3310</v>
      </c>
      <c r="C3301" s="49">
        <v>0.75</v>
      </c>
      <c r="D3301" s="49" t="s">
        <v>129</v>
      </c>
      <c r="E3301" s="51">
        <v>48.491999999999997</v>
      </c>
      <c r="F3301" s="52"/>
      <c r="G3301" s="52"/>
      <c r="H3301" s="52"/>
      <c r="I3301" s="52"/>
      <c r="J3301" s="52"/>
      <c r="K3301" s="53">
        <v>13</v>
      </c>
      <c r="L3301" s="53">
        <v>9.75</v>
      </c>
      <c r="M3301" s="53">
        <v>724.47</v>
      </c>
      <c r="N3301" s="53">
        <v>0</v>
      </c>
      <c r="O3301" s="53">
        <v>734.22</v>
      </c>
    </row>
    <row r="3302" spans="1:15">
      <c r="A3302" s="48">
        <v>40304736</v>
      </c>
      <c r="B3302" s="48" t="s">
        <v>3311</v>
      </c>
      <c r="C3302" s="49">
        <v>0.5</v>
      </c>
      <c r="D3302" s="49" t="s">
        <v>129</v>
      </c>
      <c r="E3302" s="51">
        <v>15.372</v>
      </c>
      <c r="F3302" s="52"/>
      <c r="G3302" s="52"/>
      <c r="H3302" s="52"/>
      <c r="I3302" s="52"/>
      <c r="J3302" s="52"/>
      <c r="K3302" s="53">
        <v>13</v>
      </c>
      <c r="L3302" s="53">
        <v>6.5</v>
      </c>
      <c r="M3302" s="53">
        <v>229.66</v>
      </c>
      <c r="N3302" s="53">
        <v>0</v>
      </c>
      <c r="O3302" s="53">
        <v>236.16</v>
      </c>
    </row>
    <row r="3303" spans="1:15">
      <c r="A3303" s="48">
        <v>40304744</v>
      </c>
      <c r="B3303" s="48" t="s">
        <v>3312</v>
      </c>
      <c r="C3303" s="49">
        <v>0.5</v>
      </c>
      <c r="D3303" s="49" t="s">
        <v>129</v>
      </c>
      <c r="E3303" s="51">
        <v>15.372</v>
      </c>
      <c r="F3303" s="52"/>
      <c r="G3303" s="52"/>
      <c r="H3303" s="52"/>
      <c r="I3303" s="52"/>
      <c r="J3303" s="52"/>
      <c r="K3303" s="53">
        <v>13</v>
      </c>
      <c r="L3303" s="53">
        <v>6.5</v>
      </c>
      <c r="M3303" s="53">
        <v>229.66</v>
      </c>
      <c r="N3303" s="53">
        <v>0</v>
      </c>
      <c r="O3303" s="53">
        <v>236.16</v>
      </c>
    </row>
    <row r="3304" spans="1:15">
      <c r="A3304" s="48">
        <v>40304752</v>
      </c>
      <c r="B3304" s="48" t="s">
        <v>3313</v>
      </c>
      <c r="C3304" s="49">
        <v>0.5</v>
      </c>
      <c r="D3304" s="49" t="s">
        <v>129</v>
      </c>
      <c r="E3304" s="51">
        <v>11.385</v>
      </c>
      <c r="F3304" s="52"/>
      <c r="G3304" s="52"/>
      <c r="H3304" s="52"/>
      <c r="I3304" s="52"/>
      <c r="J3304" s="52"/>
      <c r="K3304" s="53">
        <v>13</v>
      </c>
      <c r="L3304" s="53">
        <v>6.5</v>
      </c>
      <c r="M3304" s="53">
        <v>170.09</v>
      </c>
      <c r="N3304" s="53">
        <v>0</v>
      </c>
      <c r="O3304" s="53">
        <v>176.59</v>
      </c>
    </row>
    <row r="3305" spans="1:15">
      <c r="A3305" s="48">
        <v>40304760</v>
      </c>
      <c r="B3305" s="48" t="s">
        <v>3314</v>
      </c>
      <c r="C3305" s="49">
        <v>0.5</v>
      </c>
      <c r="D3305" s="49" t="s">
        <v>129</v>
      </c>
      <c r="E3305" s="51">
        <v>11.25</v>
      </c>
      <c r="F3305" s="52"/>
      <c r="G3305" s="52"/>
      <c r="H3305" s="52"/>
      <c r="I3305" s="52"/>
      <c r="J3305" s="52"/>
      <c r="K3305" s="53">
        <v>13</v>
      </c>
      <c r="L3305" s="53">
        <v>6.5</v>
      </c>
      <c r="M3305" s="53">
        <v>168.08</v>
      </c>
      <c r="N3305" s="53">
        <v>0</v>
      </c>
      <c r="O3305" s="53">
        <v>174.58</v>
      </c>
    </row>
    <row r="3306" spans="1:15">
      <c r="A3306" s="48">
        <v>40304779</v>
      </c>
      <c r="B3306" s="48" t="s">
        <v>3315</v>
      </c>
      <c r="C3306" s="49">
        <v>0.1</v>
      </c>
      <c r="D3306" s="49" t="s">
        <v>129</v>
      </c>
      <c r="E3306" s="51">
        <v>5.5439999999999996</v>
      </c>
      <c r="F3306" s="52"/>
      <c r="G3306" s="52"/>
      <c r="H3306" s="52"/>
      <c r="I3306" s="52"/>
      <c r="J3306" s="52"/>
      <c r="K3306" s="53">
        <v>13</v>
      </c>
      <c r="L3306" s="53">
        <v>1.3</v>
      </c>
      <c r="M3306" s="53">
        <v>82.83</v>
      </c>
      <c r="N3306" s="53">
        <v>0</v>
      </c>
      <c r="O3306" s="53">
        <v>84.13</v>
      </c>
    </row>
    <row r="3307" spans="1:15">
      <c r="A3307" s="48">
        <v>40304787</v>
      </c>
      <c r="B3307" s="48" t="s">
        <v>3316</v>
      </c>
      <c r="C3307" s="49">
        <v>0.5</v>
      </c>
      <c r="D3307" s="49" t="s">
        <v>129</v>
      </c>
      <c r="E3307" s="51">
        <v>14.742000000000001</v>
      </c>
      <c r="F3307" s="52"/>
      <c r="G3307" s="52"/>
      <c r="H3307" s="52"/>
      <c r="I3307" s="52"/>
      <c r="J3307" s="52"/>
      <c r="K3307" s="53">
        <v>13</v>
      </c>
      <c r="L3307" s="53">
        <v>6.5</v>
      </c>
      <c r="M3307" s="53">
        <v>220.25</v>
      </c>
      <c r="N3307" s="53">
        <v>0</v>
      </c>
      <c r="O3307" s="53">
        <v>226.75</v>
      </c>
    </row>
    <row r="3308" spans="1:15">
      <c r="A3308" s="48">
        <v>40304795</v>
      </c>
      <c r="B3308" s="48" t="s">
        <v>3317</v>
      </c>
      <c r="C3308" s="49">
        <v>0.04</v>
      </c>
      <c r="D3308" s="49" t="s">
        <v>129</v>
      </c>
      <c r="E3308" s="51">
        <v>1.17</v>
      </c>
      <c r="F3308" s="52"/>
      <c r="G3308" s="52"/>
      <c r="H3308" s="52"/>
      <c r="I3308" s="52"/>
      <c r="J3308" s="52"/>
      <c r="K3308" s="53">
        <v>13</v>
      </c>
      <c r="L3308" s="53">
        <v>0.52</v>
      </c>
      <c r="M3308" s="53">
        <v>17.48</v>
      </c>
      <c r="N3308" s="53">
        <v>0</v>
      </c>
      <c r="O3308" s="53">
        <v>18</v>
      </c>
    </row>
    <row r="3309" spans="1:15">
      <c r="A3309" s="48">
        <v>40304809</v>
      </c>
      <c r="B3309" s="48" t="s">
        <v>3318</v>
      </c>
      <c r="C3309" s="49">
        <v>0.01</v>
      </c>
      <c r="D3309" s="49" t="s">
        <v>129</v>
      </c>
      <c r="E3309" s="51">
        <v>1.35</v>
      </c>
      <c r="F3309" s="52"/>
      <c r="G3309" s="52"/>
      <c r="H3309" s="52"/>
      <c r="I3309" s="52"/>
      <c r="J3309" s="52"/>
      <c r="K3309" s="53">
        <v>13</v>
      </c>
      <c r="L3309" s="53">
        <v>0.13</v>
      </c>
      <c r="M3309" s="53">
        <v>20.170000000000002</v>
      </c>
      <c r="N3309" s="53">
        <v>0</v>
      </c>
      <c r="O3309" s="53">
        <v>20.3</v>
      </c>
    </row>
    <row r="3310" spans="1:15">
      <c r="A3310" s="48">
        <v>40304817</v>
      </c>
      <c r="B3310" s="48" t="s">
        <v>3319</v>
      </c>
      <c r="C3310" s="49">
        <v>0.01</v>
      </c>
      <c r="D3310" s="49" t="s">
        <v>129</v>
      </c>
      <c r="E3310" s="51">
        <v>1.036</v>
      </c>
      <c r="F3310" s="52"/>
      <c r="G3310" s="52"/>
      <c r="H3310" s="52"/>
      <c r="I3310" s="52"/>
      <c r="J3310" s="52"/>
      <c r="K3310" s="53">
        <v>13</v>
      </c>
      <c r="L3310" s="53">
        <v>0.13</v>
      </c>
      <c r="M3310" s="53">
        <v>15.48</v>
      </c>
      <c r="N3310" s="53">
        <v>0</v>
      </c>
      <c r="O3310" s="53">
        <v>15.61</v>
      </c>
    </row>
    <row r="3311" spans="1:15">
      <c r="A3311" s="48">
        <v>40304825</v>
      </c>
      <c r="B3311" s="48" t="s">
        <v>3320</v>
      </c>
      <c r="C3311" s="49">
        <v>0.1</v>
      </c>
      <c r="D3311" s="49" t="s">
        <v>129</v>
      </c>
      <c r="E3311" s="51">
        <v>3.4740000000000002</v>
      </c>
      <c r="F3311" s="52"/>
      <c r="G3311" s="52"/>
      <c r="H3311" s="52"/>
      <c r="I3311" s="52"/>
      <c r="J3311" s="52"/>
      <c r="K3311" s="53">
        <v>13</v>
      </c>
      <c r="L3311" s="53">
        <v>1.3</v>
      </c>
      <c r="M3311" s="53">
        <v>51.9</v>
      </c>
      <c r="N3311" s="53">
        <v>0</v>
      </c>
      <c r="O3311" s="53">
        <v>53.2</v>
      </c>
    </row>
    <row r="3312" spans="1:15">
      <c r="A3312" s="48">
        <v>40304833</v>
      </c>
      <c r="B3312" s="48" t="s">
        <v>3321</v>
      </c>
      <c r="C3312" s="49">
        <v>0.01</v>
      </c>
      <c r="D3312" s="49" t="s">
        <v>129</v>
      </c>
      <c r="E3312" s="51">
        <v>0.51400000000000001</v>
      </c>
      <c r="F3312" s="52"/>
      <c r="G3312" s="52"/>
      <c r="H3312" s="52"/>
      <c r="I3312" s="52"/>
      <c r="J3312" s="52"/>
      <c r="K3312" s="53">
        <v>13</v>
      </c>
      <c r="L3312" s="53">
        <v>0.13</v>
      </c>
      <c r="M3312" s="53">
        <v>7.68</v>
      </c>
      <c r="N3312" s="53">
        <v>0</v>
      </c>
      <c r="O3312" s="53">
        <v>7.81</v>
      </c>
    </row>
    <row r="3313" spans="1:15">
      <c r="A3313" s="48">
        <v>40304841</v>
      </c>
      <c r="B3313" s="48" t="s">
        <v>3322</v>
      </c>
      <c r="C3313" s="49">
        <v>0.01</v>
      </c>
      <c r="D3313" s="49" t="s">
        <v>129</v>
      </c>
      <c r="E3313" s="51">
        <v>0.56699999999999995</v>
      </c>
      <c r="F3313" s="52"/>
      <c r="G3313" s="52"/>
      <c r="H3313" s="52"/>
      <c r="I3313" s="52"/>
      <c r="J3313" s="52"/>
      <c r="K3313" s="53">
        <v>13</v>
      </c>
      <c r="L3313" s="53">
        <v>0.13</v>
      </c>
      <c r="M3313" s="53">
        <v>8.4700000000000006</v>
      </c>
      <c r="N3313" s="53">
        <v>0</v>
      </c>
      <c r="O3313" s="53">
        <v>8.6</v>
      </c>
    </row>
    <row r="3314" spans="1:15" ht="22.5">
      <c r="A3314" s="48">
        <v>40304850</v>
      </c>
      <c r="B3314" s="48" t="s">
        <v>3323</v>
      </c>
      <c r="C3314" s="49">
        <v>0.1</v>
      </c>
      <c r="D3314" s="49" t="s">
        <v>129</v>
      </c>
      <c r="E3314" s="51">
        <v>2.8</v>
      </c>
      <c r="F3314" s="52"/>
      <c r="G3314" s="52"/>
      <c r="H3314" s="52"/>
      <c r="I3314" s="52"/>
      <c r="J3314" s="52"/>
      <c r="K3314" s="53">
        <v>13</v>
      </c>
      <c r="L3314" s="53">
        <v>1.3</v>
      </c>
      <c r="M3314" s="53">
        <v>41.83</v>
      </c>
      <c r="N3314" s="53">
        <v>0</v>
      </c>
      <c r="O3314" s="53">
        <v>43.13</v>
      </c>
    </row>
    <row r="3315" spans="1:15">
      <c r="A3315" s="48">
        <v>40304868</v>
      </c>
      <c r="B3315" s="48" t="s">
        <v>3324</v>
      </c>
      <c r="C3315" s="49">
        <v>0.04</v>
      </c>
      <c r="D3315" s="49" t="s">
        <v>129</v>
      </c>
      <c r="E3315" s="51">
        <v>1.8</v>
      </c>
      <c r="F3315" s="52"/>
      <c r="G3315" s="52"/>
      <c r="H3315" s="52"/>
      <c r="I3315" s="52"/>
      <c r="J3315" s="52"/>
      <c r="K3315" s="53">
        <v>13</v>
      </c>
      <c r="L3315" s="53">
        <v>0.52</v>
      </c>
      <c r="M3315" s="53">
        <v>26.89</v>
      </c>
      <c r="N3315" s="53">
        <v>0</v>
      </c>
      <c r="O3315" s="53">
        <v>27.41</v>
      </c>
    </row>
    <row r="3316" spans="1:15">
      <c r="A3316" s="48">
        <v>40304876</v>
      </c>
      <c r="B3316" s="48" t="s">
        <v>3325</v>
      </c>
      <c r="C3316" s="49">
        <v>0.01</v>
      </c>
      <c r="D3316" s="49" t="s">
        <v>129</v>
      </c>
      <c r="E3316" s="51">
        <v>0.48799999999999999</v>
      </c>
      <c r="F3316" s="52"/>
      <c r="G3316" s="52"/>
      <c r="H3316" s="52"/>
      <c r="I3316" s="52"/>
      <c r="J3316" s="52"/>
      <c r="K3316" s="53">
        <v>13</v>
      </c>
      <c r="L3316" s="53">
        <v>0.13</v>
      </c>
      <c r="M3316" s="53">
        <v>7.29</v>
      </c>
      <c r="N3316" s="53">
        <v>0</v>
      </c>
      <c r="O3316" s="53">
        <v>7.42</v>
      </c>
    </row>
    <row r="3317" spans="1:15">
      <c r="A3317" s="48">
        <v>40304884</v>
      </c>
      <c r="B3317" s="48" t="s">
        <v>3326</v>
      </c>
      <c r="C3317" s="49">
        <v>0.04</v>
      </c>
      <c r="D3317" s="49" t="s">
        <v>129</v>
      </c>
      <c r="E3317" s="51">
        <v>1.8540000000000001</v>
      </c>
      <c r="F3317" s="52"/>
      <c r="G3317" s="52"/>
      <c r="H3317" s="52"/>
      <c r="I3317" s="52"/>
      <c r="J3317" s="52"/>
      <c r="K3317" s="53">
        <v>13</v>
      </c>
      <c r="L3317" s="53">
        <v>0.52</v>
      </c>
      <c r="M3317" s="53">
        <v>27.7</v>
      </c>
      <c r="N3317" s="53">
        <v>0</v>
      </c>
      <c r="O3317" s="53">
        <v>28.22</v>
      </c>
    </row>
    <row r="3318" spans="1:15">
      <c r="A3318" s="48">
        <v>40304892</v>
      </c>
      <c r="B3318" s="48" t="s">
        <v>3327</v>
      </c>
      <c r="C3318" s="49">
        <v>0.1</v>
      </c>
      <c r="D3318" s="49" t="s">
        <v>129</v>
      </c>
      <c r="E3318" s="51">
        <v>5.0039999999999996</v>
      </c>
      <c r="F3318" s="52"/>
      <c r="G3318" s="52"/>
      <c r="H3318" s="52"/>
      <c r="I3318" s="52"/>
      <c r="J3318" s="52"/>
      <c r="K3318" s="53">
        <v>13</v>
      </c>
      <c r="L3318" s="53">
        <v>1.3</v>
      </c>
      <c r="M3318" s="53">
        <v>74.760000000000005</v>
      </c>
      <c r="N3318" s="53">
        <v>0</v>
      </c>
      <c r="O3318" s="53">
        <v>76.06</v>
      </c>
    </row>
    <row r="3319" spans="1:15">
      <c r="A3319" s="48">
        <v>40304906</v>
      </c>
      <c r="B3319" s="48" t="s">
        <v>3328</v>
      </c>
      <c r="C3319" s="49">
        <v>0.1</v>
      </c>
      <c r="D3319" s="49" t="s">
        <v>129</v>
      </c>
      <c r="E3319" s="51">
        <v>8.0909999999999993</v>
      </c>
      <c r="F3319" s="52"/>
      <c r="G3319" s="52"/>
      <c r="H3319" s="52"/>
      <c r="I3319" s="52"/>
      <c r="J3319" s="52"/>
      <c r="K3319" s="53">
        <v>13</v>
      </c>
      <c r="L3319" s="53">
        <v>1.3</v>
      </c>
      <c r="M3319" s="53">
        <v>120.88</v>
      </c>
      <c r="N3319" s="53">
        <v>0</v>
      </c>
      <c r="O3319" s="53">
        <v>122.18</v>
      </c>
    </row>
    <row r="3320" spans="1:15">
      <c r="A3320" s="48">
        <v>40304914</v>
      </c>
      <c r="B3320" s="48" t="s">
        <v>3329</v>
      </c>
      <c r="C3320" s="49">
        <v>0.01</v>
      </c>
      <c r="D3320" s="49" t="s">
        <v>129</v>
      </c>
      <c r="E3320" s="51">
        <v>0.27</v>
      </c>
      <c r="F3320" s="52"/>
      <c r="G3320" s="52"/>
      <c r="H3320" s="52"/>
      <c r="I3320" s="52"/>
      <c r="J3320" s="52"/>
      <c r="K3320" s="53">
        <v>13</v>
      </c>
      <c r="L3320" s="53">
        <v>0.13</v>
      </c>
      <c r="M3320" s="53">
        <v>4.03</v>
      </c>
      <c r="N3320" s="53">
        <v>0</v>
      </c>
      <c r="O3320" s="53">
        <v>4.16</v>
      </c>
    </row>
    <row r="3321" spans="1:15" ht="22.5">
      <c r="A3321" s="48">
        <v>40304922</v>
      </c>
      <c r="B3321" s="48" t="s">
        <v>3330</v>
      </c>
      <c r="C3321" s="49">
        <v>0.01</v>
      </c>
      <c r="D3321" s="49" t="s">
        <v>129</v>
      </c>
      <c r="E3321" s="51">
        <v>2.484</v>
      </c>
      <c r="F3321" s="52"/>
      <c r="G3321" s="52"/>
      <c r="H3321" s="52"/>
      <c r="I3321" s="52"/>
      <c r="J3321" s="52"/>
      <c r="K3321" s="53">
        <v>13</v>
      </c>
      <c r="L3321" s="53">
        <v>0.13</v>
      </c>
      <c r="M3321" s="53">
        <v>37.11</v>
      </c>
      <c r="N3321" s="53">
        <v>0</v>
      </c>
      <c r="O3321" s="53">
        <v>37.24</v>
      </c>
    </row>
    <row r="3322" spans="1:15">
      <c r="A3322" s="48">
        <v>40304930</v>
      </c>
      <c r="B3322" s="48" t="s">
        <v>3331</v>
      </c>
      <c r="C3322" s="49">
        <v>1</v>
      </c>
      <c r="D3322" s="49" t="s">
        <v>129</v>
      </c>
      <c r="E3322" s="51">
        <v>8.27</v>
      </c>
      <c r="F3322" s="52"/>
      <c r="G3322" s="52"/>
      <c r="H3322" s="52"/>
      <c r="I3322" s="52"/>
      <c r="J3322" s="52"/>
      <c r="K3322" s="53">
        <v>13</v>
      </c>
      <c r="L3322" s="53">
        <v>13</v>
      </c>
      <c r="M3322" s="53">
        <v>123.55</v>
      </c>
      <c r="N3322" s="53">
        <v>0</v>
      </c>
      <c r="O3322" s="53">
        <v>136.55000000000001</v>
      </c>
    </row>
    <row r="3323" spans="1:15">
      <c r="A3323" s="48">
        <v>40304949</v>
      </c>
      <c r="B3323" s="48" t="s">
        <v>3332</v>
      </c>
      <c r="C3323" s="49">
        <v>1</v>
      </c>
      <c r="D3323" s="49" t="s">
        <v>129</v>
      </c>
      <c r="E3323" s="51">
        <v>8.27</v>
      </c>
      <c r="F3323" s="52"/>
      <c r="G3323" s="52"/>
      <c r="H3323" s="52"/>
      <c r="I3323" s="52"/>
      <c r="J3323" s="52"/>
      <c r="K3323" s="53">
        <v>13</v>
      </c>
      <c r="L3323" s="53">
        <v>13</v>
      </c>
      <c r="M3323" s="53">
        <v>123.55</v>
      </c>
      <c r="N3323" s="53">
        <v>0</v>
      </c>
      <c r="O3323" s="53">
        <v>136.55000000000001</v>
      </c>
    </row>
    <row r="3324" spans="1:15" ht="12.75" customHeight="1">
      <c r="A3324" s="129" t="s">
        <v>3333</v>
      </c>
      <c r="B3324" s="130"/>
      <c r="C3324" s="130"/>
      <c r="D3324" s="130"/>
      <c r="E3324" s="130"/>
      <c r="F3324" s="130"/>
      <c r="G3324" s="130"/>
      <c r="H3324" s="130"/>
      <c r="I3324" s="130"/>
      <c r="J3324" s="130"/>
      <c r="K3324" s="130"/>
      <c r="L3324" s="130"/>
      <c r="M3324" s="130"/>
      <c r="N3324" s="130"/>
      <c r="O3324" s="130"/>
    </row>
    <row r="3325" spans="1:15" ht="12.75" customHeight="1">
      <c r="A3325" s="129" t="s">
        <v>3334</v>
      </c>
      <c r="B3325" s="130"/>
      <c r="C3325" s="130"/>
      <c r="D3325" s="130"/>
      <c r="E3325" s="130"/>
      <c r="F3325" s="130"/>
      <c r="G3325" s="130"/>
      <c r="H3325" s="130"/>
      <c r="I3325" s="130"/>
      <c r="J3325" s="130"/>
      <c r="K3325" s="130"/>
      <c r="L3325" s="130"/>
      <c r="M3325" s="130"/>
      <c r="N3325" s="130"/>
      <c r="O3325" s="130"/>
    </row>
    <row r="3326" spans="1:15" ht="41.25" customHeight="1">
      <c r="A3326" s="131" t="s">
        <v>3335</v>
      </c>
      <c r="B3326" s="132"/>
      <c r="C3326" s="132"/>
      <c r="D3326" s="132"/>
      <c r="E3326" s="132"/>
      <c r="F3326" s="132"/>
      <c r="G3326" s="132"/>
      <c r="H3326" s="132"/>
      <c r="I3326" s="132"/>
      <c r="J3326" s="132"/>
      <c r="K3326" s="132"/>
      <c r="L3326" s="132"/>
      <c r="M3326" s="132"/>
      <c r="N3326" s="132"/>
      <c r="O3326" s="132"/>
    </row>
    <row r="3327" spans="1:15">
      <c r="A3327" s="48">
        <v>40305015</v>
      </c>
      <c r="B3327" s="48" t="s">
        <v>3336</v>
      </c>
      <c r="C3327" s="49">
        <v>0.1</v>
      </c>
      <c r="D3327" s="49" t="s">
        <v>129</v>
      </c>
      <c r="E3327" s="51">
        <v>5.5631000000000004</v>
      </c>
      <c r="F3327" s="52"/>
      <c r="G3327" s="52"/>
      <c r="H3327" s="52"/>
      <c r="I3327" s="52"/>
      <c r="J3327" s="52"/>
      <c r="K3327" s="53">
        <f t="shared" ref="K3327:K3367" si="398">VLOOKUP(D3327,PortePatologia2026,27,FALSE)</f>
        <v>12.46</v>
      </c>
      <c r="L3327" s="53">
        <f t="shared" ref="L3327:L3367" si="399">ROUND(C3327*K3327,2)</f>
        <v>1.25</v>
      </c>
      <c r="M3327" s="53">
        <f>IF(E3327&gt;0,ROUND(E3327*UCO!$A$23,2),0)</f>
        <v>79.72</v>
      </c>
      <c r="N3327" s="53">
        <f>IF(I3327&gt;0,ROUND(I3327*Filme!$B$3,2),0)</f>
        <v>0</v>
      </c>
      <c r="O3327" s="53">
        <f t="shared" ref="O3327:O3367" si="400">ROUND(L3327+M3327+N3327,2)</f>
        <v>80.97</v>
      </c>
    </row>
    <row r="3328" spans="1:15">
      <c r="A3328" s="48">
        <v>40305040</v>
      </c>
      <c r="B3328" s="48" t="s">
        <v>3337</v>
      </c>
      <c r="C3328" s="49">
        <v>0.04</v>
      </c>
      <c r="D3328" s="49" t="s">
        <v>129</v>
      </c>
      <c r="E3328" s="51">
        <v>1.7431000000000001</v>
      </c>
      <c r="F3328" s="52"/>
      <c r="G3328" s="52"/>
      <c r="H3328" s="52"/>
      <c r="I3328" s="52"/>
      <c r="J3328" s="52"/>
      <c r="K3328" s="53">
        <f t="shared" si="398"/>
        <v>12.46</v>
      </c>
      <c r="L3328" s="53">
        <f t="shared" si="399"/>
        <v>0.5</v>
      </c>
      <c r="M3328" s="53">
        <f>IF(E3328&gt;0,ROUND(E3328*UCO!$A$23,2),0)</f>
        <v>24.98</v>
      </c>
      <c r="N3328" s="53">
        <f>IF(I3328&gt;0,ROUND(I3328*Filme!$B$3,2),0)</f>
        <v>0</v>
      </c>
      <c r="O3328" s="53">
        <f t="shared" si="400"/>
        <v>25.48</v>
      </c>
    </row>
    <row r="3329" spans="1:15">
      <c r="A3329" s="48">
        <v>40305058</v>
      </c>
      <c r="B3329" s="48" t="s">
        <v>3338</v>
      </c>
      <c r="C3329" s="49">
        <v>0.04</v>
      </c>
      <c r="D3329" s="49" t="s">
        <v>129</v>
      </c>
      <c r="E3329" s="51">
        <v>2.4318</v>
      </c>
      <c r="F3329" s="52"/>
      <c r="G3329" s="52"/>
      <c r="H3329" s="52"/>
      <c r="I3329" s="52"/>
      <c r="J3329" s="52"/>
      <c r="K3329" s="53">
        <f t="shared" si="398"/>
        <v>12.46</v>
      </c>
      <c r="L3329" s="53">
        <f t="shared" si="399"/>
        <v>0.5</v>
      </c>
      <c r="M3329" s="53">
        <f>IF(E3329&gt;0,ROUND(E3329*UCO!$A$23,2),0)</f>
        <v>34.85</v>
      </c>
      <c r="N3329" s="53">
        <f>IF(I3329&gt;0,ROUND(I3329*Filme!$B$3,2),0)</f>
        <v>0</v>
      </c>
      <c r="O3329" s="53">
        <f t="shared" si="400"/>
        <v>35.35</v>
      </c>
    </row>
    <row r="3330" spans="1:15">
      <c r="A3330" s="48">
        <v>40305066</v>
      </c>
      <c r="B3330" s="48" t="s">
        <v>3339</v>
      </c>
      <c r="C3330" s="49">
        <v>0.04</v>
      </c>
      <c r="D3330" s="49" t="s">
        <v>129</v>
      </c>
      <c r="E3330" s="51">
        <v>2.4318</v>
      </c>
      <c r="F3330" s="52"/>
      <c r="G3330" s="52"/>
      <c r="H3330" s="52"/>
      <c r="I3330" s="52"/>
      <c r="J3330" s="52"/>
      <c r="K3330" s="53">
        <f t="shared" si="398"/>
        <v>12.46</v>
      </c>
      <c r="L3330" s="53">
        <f t="shared" si="399"/>
        <v>0.5</v>
      </c>
      <c r="M3330" s="53">
        <f>IF(E3330&gt;0,ROUND(E3330*UCO!$A$23,2),0)</f>
        <v>34.85</v>
      </c>
      <c r="N3330" s="53">
        <f>IF(I3330&gt;0,ROUND(I3330*Filme!$B$3,2),0)</f>
        <v>0</v>
      </c>
      <c r="O3330" s="53">
        <f t="shared" si="400"/>
        <v>35.35</v>
      </c>
    </row>
    <row r="3331" spans="1:15">
      <c r="A3331" s="48">
        <v>40305074</v>
      </c>
      <c r="B3331" s="48" t="s">
        <v>3340</v>
      </c>
      <c r="C3331" s="49">
        <v>0.04</v>
      </c>
      <c r="D3331" s="49" t="s">
        <v>129</v>
      </c>
      <c r="E3331" s="51">
        <v>1.7431000000000001</v>
      </c>
      <c r="F3331" s="52"/>
      <c r="G3331" s="52"/>
      <c r="H3331" s="52"/>
      <c r="I3331" s="52"/>
      <c r="J3331" s="52"/>
      <c r="K3331" s="53">
        <f t="shared" si="398"/>
        <v>12.46</v>
      </c>
      <c r="L3331" s="53">
        <f t="shared" si="399"/>
        <v>0.5</v>
      </c>
      <c r="M3331" s="53">
        <f>IF(E3331&gt;0,ROUND(E3331*UCO!$A$23,2),0)</f>
        <v>24.98</v>
      </c>
      <c r="N3331" s="53">
        <f>IF(I3331&gt;0,ROUND(I3331*Filme!$B$3,2),0)</f>
        <v>0</v>
      </c>
      <c r="O3331" s="53">
        <f t="shared" si="400"/>
        <v>25.48</v>
      </c>
    </row>
    <row r="3332" spans="1:15">
      <c r="A3332" s="48">
        <v>40305082</v>
      </c>
      <c r="B3332" s="48" t="s">
        <v>3341</v>
      </c>
      <c r="C3332" s="49">
        <v>0.04</v>
      </c>
      <c r="D3332" s="49" t="s">
        <v>129</v>
      </c>
      <c r="E3332" s="51">
        <v>1.7431000000000001</v>
      </c>
      <c r="F3332" s="52"/>
      <c r="G3332" s="52"/>
      <c r="H3332" s="52"/>
      <c r="I3332" s="52"/>
      <c r="J3332" s="52"/>
      <c r="K3332" s="53">
        <f t="shared" si="398"/>
        <v>12.46</v>
      </c>
      <c r="L3332" s="53">
        <f t="shared" si="399"/>
        <v>0.5</v>
      </c>
      <c r="M3332" s="53">
        <f>IF(E3332&gt;0,ROUND(E3332*UCO!$A$23,2),0)</f>
        <v>24.98</v>
      </c>
      <c r="N3332" s="53">
        <f>IF(I3332&gt;0,ROUND(I3332*Filme!$B$3,2),0)</f>
        <v>0</v>
      </c>
      <c r="O3332" s="53">
        <f t="shared" si="400"/>
        <v>25.48</v>
      </c>
    </row>
    <row r="3333" spans="1:15">
      <c r="A3333" s="48">
        <v>40305090</v>
      </c>
      <c r="B3333" s="48" t="s">
        <v>3342</v>
      </c>
      <c r="C3333" s="49">
        <v>0.1</v>
      </c>
      <c r="D3333" s="49" t="s">
        <v>129</v>
      </c>
      <c r="E3333" s="51">
        <v>11.4659</v>
      </c>
      <c r="F3333" s="52"/>
      <c r="G3333" s="52"/>
      <c r="H3333" s="52"/>
      <c r="I3333" s="52"/>
      <c r="J3333" s="52"/>
      <c r="K3333" s="53">
        <f t="shared" si="398"/>
        <v>12.46</v>
      </c>
      <c r="L3333" s="53">
        <f t="shared" si="399"/>
        <v>1.25</v>
      </c>
      <c r="M3333" s="53">
        <f>IF(E3333&gt;0,ROUND(E3333*UCO!$A$23,2),0)</f>
        <v>164.31</v>
      </c>
      <c r="N3333" s="53">
        <f>IF(I3333&gt;0,ROUND(I3333*Filme!$B$3,2),0)</f>
        <v>0</v>
      </c>
      <c r="O3333" s="53">
        <f t="shared" si="400"/>
        <v>165.56</v>
      </c>
    </row>
    <row r="3334" spans="1:15">
      <c r="A3334" s="48">
        <v>40305112</v>
      </c>
      <c r="B3334" s="48" t="s">
        <v>3343</v>
      </c>
      <c r="C3334" s="49">
        <v>0.04</v>
      </c>
      <c r="D3334" s="49" t="s">
        <v>129</v>
      </c>
      <c r="E3334" s="51">
        <v>2.4318</v>
      </c>
      <c r="F3334" s="52"/>
      <c r="G3334" s="52"/>
      <c r="H3334" s="52"/>
      <c r="I3334" s="52"/>
      <c r="J3334" s="52"/>
      <c r="K3334" s="53">
        <f t="shared" si="398"/>
        <v>12.46</v>
      </c>
      <c r="L3334" s="53">
        <f t="shared" si="399"/>
        <v>0.5</v>
      </c>
      <c r="M3334" s="53">
        <f>IF(E3334&gt;0,ROUND(E3334*UCO!$A$23,2),0)</f>
        <v>34.85</v>
      </c>
      <c r="N3334" s="53">
        <f>IF(I3334&gt;0,ROUND(I3334*Filme!$B$3,2),0)</f>
        <v>0</v>
      </c>
      <c r="O3334" s="53">
        <f t="shared" si="400"/>
        <v>35.35</v>
      </c>
    </row>
    <row r="3335" spans="1:15">
      <c r="A3335" s="48">
        <v>40305120</v>
      </c>
      <c r="B3335" s="48" t="s">
        <v>3344</v>
      </c>
      <c r="C3335" s="49">
        <v>0.04</v>
      </c>
      <c r="D3335" s="49" t="s">
        <v>129</v>
      </c>
      <c r="E3335" s="51">
        <v>2.4318</v>
      </c>
      <c r="F3335" s="52"/>
      <c r="G3335" s="52"/>
      <c r="H3335" s="52"/>
      <c r="I3335" s="52"/>
      <c r="J3335" s="52"/>
      <c r="K3335" s="53">
        <f t="shared" si="398"/>
        <v>12.46</v>
      </c>
      <c r="L3335" s="53">
        <f t="shared" si="399"/>
        <v>0.5</v>
      </c>
      <c r="M3335" s="53">
        <f>IF(E3335&gt;0,ROUND(E3335*UCO!$A$23,2),0)</f>
        <v>34.85</v>
      </c>
      <c r="N3335" s="53">
        <f>IF(I3335&gt;0,ROUND(I3335*Filme!$B$3,2),0)</f>
        <v>0</v>
      </c>
      <c r="O3335" s="53">
        <f t="shared" si="400"/>
        <v>35.35</v>
      </c>
    </row>
    <row r="3336" spans="1:15">
      <c r="A3336" s="48">
        <v>40305163</v>
      </c>
      <c r="B3336" s="48" t="s">
        <v>3345</v>
      </c>
      <c r="C3336" s="85">
        <v>0.1</v>
      </c>
      <c r="D3336" s="49" t="s">
        <v>129</v>
      </c>
      <c r="E3336" s="51">
        <v>2.4340000000000002</v>
      </c>
      <c r="F3336" s="52"/>
      <c r="G3336" s="52"/>
      <c r="H3336" s="52"/>
      <c r="I3336" s="52"/>
      <c r="J3336" s="52"/>
      <c r="K3336" s="53">
        <f t="shared" si="398"/>
        <v>12.46</v>
      </c>
      <c r="L3336" s="53">
        <f t="shared" si="399"/>
        <v>1.25</v>
      </c>
      <c r="M3336" s="53">
        <f>IF(E3336&gt;0,ROUND(E3336*UCO!$A$23,2),0)</f>
        <v>34.880000000000003</v>
      </c>
      <c r="N3336" s="53">
        <f>IF(I3336&gt;0,ROUND(I3336*Filme!$B$3,2),0)</f>
        <v>0</v>
      </c>
      <c r="O3336" s="53">
        <f t="shared" si="400"/>
        <v>36.130000000000003</v>
      </c>
    </row>
    <row r="3337" spans="1:15">
      <c r="A3337" s="48">
        <v>40305210</v>
      </c>
      <c r="B3337" s="48" t="s">
        <v>3346</v>
      </c>
      <c r="C3337" s="49">
        <v>0.01</v>
      </c>
      <c r="D3337" s="49" t="s">
        <v>129</v>
      </c>
      <c r="E3337" s="51">
        <v>2.4310999999999998</v>
      </c>
      <c r="F3337" s="52"/>
      <c r="G3337" s="52"/>
      <c r="H3337" s="52"/>
      <c r="I3337" s="52"/>
      <c r="J3337" s="52"/>
      <c r="K3337" s="53">
        <f t="shared" si="398"/>
        <v>12.46</v>
      </c>
      <c r="L3337" s="53">
        <f t="shared" si="399"/>
        <v>0.12</v>
      </c>
      <c r="M3337" s="53">
        <f>IF(E3337&gt;0,ROUND(E3337*UCO!$A$23,2),0)</f>
        <v>34.840000000000003</v>
      </c>
      <c r="N3337" s="53">
        <f>IF(I3337&gt;0,ROUND(I3337*Filme!$B$3,2),0)</f>
        <v>0</v>
      </c>
      <c r="O3337" s="53">
        <f t="shared" si="400"/>
        <v>34.96</v>
      </c>
    </row>
    <row r="3338" spans="1:15">
      <c r="A3338" s="48">
        <v>40305228</v>
      </c>
      <c r="B3338" s="48" t="s">
        <v>3347</v>
      </c>
      <c r="C3338" s="49">
        <v>1</v>
      </c>
      <c r="D3338" s="49" t="s">
        <v>129</v>
      </c>
      <c r="E3338" s="51">
        <v>2.4681000000000002</v>
      </c>
      <c r="F3338" s="52"/>
      <c r="G3338" s="52"/>
      <c r="H3338" s="52"/>
      <c r="I3338" s="52"/>
      <c r="J3338" s="52"/>
      <c r="K3338" s="53">
        <f t="shared" si="398"/>
        <v>12.46</v>
      </c>
      <c r="L3338" s="53">
        <f t="shared" si="399"/>
        <v>12.46</v>
      </c>
      <c r="M3338" s="53">
        <f>IF(E3338&gt;0,ROUND(E3338*UCO!$A$23,2),0)</f>
        <v>35.369999999999997</v>
      </c>
      <c r="N3338" s="53">
        <f>IF(I3338&gt;0,ROUND(I3338*Filme!$B$3,2),0)</f>
        <v>0</v>
      </c>
      <c r="O3338" s="53">
        <f t="shared" si="400"/>
        <v>47.83</v>
      </c>
    </row>
    <row r="3339" spans="1:15">
      <c r="A3339" s="48">
        <v>40305236</v>
      </c>
      <c r="B3339" s="48" t="s">
        <v>3348</v>
      </c>
      <c r="C3339" s="49">
        <v>1</v>
      </c>
      <c r="D3339" s="49" t="s">
        <v>129</v>
      </c>
      <c r="E3339" s="51">
        <v>11.5</v>
      </c>
      <c r="F3339" s="52"/>
      <c r="G3339" s="52"/>
      <c r="H3339" s="52"/>
      <c r="I3339" s="52"/>
      <c r="J3339" s="52"/>
      <c r="K3339" s="53">
        <f t="shared" si="398"/>
        <v>12.46</v>
      </c>
      <c r="L3339" s="53">
        <f t="shared" si="399"/>
        <v>12.46</v>
      </c>
      <c r="M3339" s="53">
        <f>IF(E3339&gt;0,ROUND(E3339*UCO!$A$23,2),0)</f>
        <v>164.8</v>
      </c>
      <c r="N3339" s="53">
        <f>IF(I3339&gt;0,ROUND(I3339*Filme!$B$3,2),0)</f>
        <v>0</v>
      </c>
      <c r="O3339" s="53">
        <f t="shared" si="400"/>
        <v>177.26</v>
      </c>
    </row>
    <row r="3340" spans="1:15">
      <c r="A3340" s="48">
        <v>40305279</v>
      </c>
      <c r="B3340" s="48" t="s">
        <v>3349</v>
      </c>
      <c r="C3340" s="85">
        <v>0.5</v>
      </c>
      <c r="D3340" s="49" t="s">
        <v>129</v>
      </c>
      <c r="E3340" s="51">
        <v>19.532699999999998</v>
      </c>
      <c r="F3340" s="52"/>
      <c r="G3340" s="52"/>
      <c r="H3340" s="52"/>
      <c r="I3340" s="52"/>
      <c r="J3340" s="52"/>
      <c r="K3340" s="53">
        <f t="shared" si="398"/>
        <v>12.46</v>
      </c>
      <c r="L3340" s="53">
        <f t="shared" si="399"/>
        <v>6.23</v>
      </c>
      <c r="M3340" s="53">
        <f>IF(E3340&gt;0,ROUND(E3340*UCO!$A$23,2),0)</f>
        <v>279.89999999999998</v>
      </c>
      <c r="N3340" s="53">
        <f>IF(I3340&gt;0,ROUND(I3340*Filme!$B$3,2),0)</f>
        <v>0</v>
      </c>
      <c r="O3340" s="53">
        <f t="shared" si="400"/>
        <v>286.13</v>
      </c>
    </row>
    <row r="3341" spans="1:15">
      <c r="A3341" s="48">
        <v>40305287</v>
      </c>
      <c r="B3341" s="48" t="s">
        <v>3350</v>
      </c>
      <c r="C3341" s="49">
        <v>1</v>
      </c>
      <c r="D3341" s="49" t="s">
        <v>129</v>
      </c>
      <c r="E3341" s="51">
        <v>5.5964999999999998</v>
      </c>
      <c r="F3341" s="52"/>
      <c r="G3341" s="52"/>
      <c r="H3341" s="52"/>
      <c r="I3341" s="52"/>
      <c r="J3341" s="52"/>
      <c r="K3341" s="53">
        <f t="shared" si="398"/>
        <v>12.46</v>
      </c>
      <c r="L3341" s="53">
        <f t="shared" si="399"/>
        <v>12.46</v>
      </c>
      <c r="M3341" s="53">
        <f>IF(E3341&gt;0,ROUND(E3341*UCO!$A$23,2),0)</f>
        <v>80.2</v>
      </c>
      <c r="N3341" s="53">
        <f>IF(I3341&gt;0,ROUND(I3341*Filme!$B$3,2),0)</f>
        <v>0</v>
      </c>
      <c r="O3341" s="53">
        <f t="shared" si="400"/>
        <v>92.66</v>
      </c>
    </row>
    <row r="3342" spans="1:15">
      <c r="A3342" s="48">
        <v>40305295</v>
      </c>
      <c r="B3342" s="48" t="s">
        <v>3351</v>
      </c>
      <c r="C3342" s="85">
        <v>0.1</v>
      </c>
      <c r="D3342" s="49" t="s">
        <v>129</v>
      </c>
      <c r="E3342" s="51">
        <v>5.5631000000000004</v>
      </c>
      <c r="F3342" s="52"/>
      <c r="G3342" s="52"/>
      <c r="H3342" s="52"/>
      <c r="I3342" s="52"/>
      <c r="J3342" s="52"/>
      <c r="K3342" s="53">
        <f t="shared" si="398"/>
        <v>12.46</v>
      </c>
      <c r="L3342" s="53">
        <f t="shared" si="399"/>
        <v>1.25</v>
      </c>
      <c r="M3342" s="53">
        <f>IF(E3342&gt;0,ROUND(E3342*UCO!$A$23,2),0)</f>
        <v>79.72</v>
      </c>
      <c r="N3342" s="53">
        <f>IF(I3342&gt;0,ROUND(I3342*Filme!$B$3,2),0)</f>
        <v>0</v>
      </c>
      <c r="O3342" s="53">
        <f t="shared" si="400"/>
        <v>80.97</v>
      </c>
    </row>
    <row r="3343" spans="1:15">
      <c r="A3343" s="48">
        <v>40305341</v>
      </c>
      <c r="B3343" s="48" t="s">
        <v>3352</v>
      </c>
      <c r="C3343" s="49">
        <v>0.25</v>
      </c>
      <c r="D3343" s="49" t="s">
        <v>129</v>
      </c>
      <c r="E3343" s="51">
        <v>6.9557000000000002</v>
      </c>
      <c r="F3343" s="52"/>
      <c r="G3343" s="52"/>
      <c r="H3343" s="52"/>
      <c r="I3343" s="52"/>
      <c r="J3343" s="52"/>
      <c r="K3343" s="53">
        <f t="shared" si="398"/>
        <v>12.46</v>
      </c>
      <c r="L3343" s="53">
        <f t="shared" si="399"/>
        <v>3.12</v>
      </c>
      <c r="M3343" s="53">
        <f>IF(E3343&gt;0,ROUND(E3343*UCO!$A$23,2),0)</f>
        <v>99.68</v>
      </c>
      <c r="N3343" s="53">
        <f>IF(I3343&gt;0,ROUND(I3343*Filme!$B$3,2),0)</f>
        <v>0</v>
      </c>
      <c r="O3343" s="53">
        <f t="shared" si="400"/>
        <v>102.8</v>
      </c>
    </row>
    <row r="3344" spans="1:15">
      <c r="A3344" s="48">
        <v>40305368</v>
      </c>
      <c r="B3344" s="48" t="s">
        <v>3353</v>
      </c>
      <c r="C3344" s="85">
        <v>0.1</v>
      </c>
      <c r="D3344" s="49" t="s">
        <v>129</v>
      </c>
      <c r="E3344" s="51">
        <v>4.1756000000000002</v>
      </c>
      <c r="F3344" s="52"/>
      <c r="G3344" s="52"/>
      <c r="H3344" s="52"/>
      <c r="I3344" s="52"/>
      <c r="J3344" s="52"/>
      <c r="K3344" s="53">
        <f t="shared" si="398"/>
        <v>12.46</v>
      </c>
      <c r="L3344" s="53">
        <f t="shared" si="399"/>
        <v>1.25</v>
      </c>
      <c r="M3344" s="53">
        <f>IF(E3344&gt;0,ROUND(E3344*UCO!$A$23,2),0)</f>
        <v>59.84</v>
      </c>
      <c r="N3344" s="53">
        <f>IF(I3344&gt;0,ROUND(I3344*Filme!$B$3,2),0)</f>
        <v>0</v>
      </c>
      <c r="O3344" s="53">
        <f t="shared" si="400"/>
        <v>61.09</v>
      </c>
    </row>
    <row r="3345" spans="1:15">
      <c r="A3345" s="48">
        <v>40305384</v>
      </c>
      <c r="B3345" s="48" t="s">
        <v>3354</v>
      </c>
      <c r="C3345" s="85">
        <v>0.1</v>
      </c>
      <c r="D3345" s="49" t="s">
        <v>129</v>
      </c>
      <c r="E3345" s="51">
        <v>4.1756000000000002</v>
      </c>
      <c r="F3345" s="52"/>
      <c r="G3345" s="52"/>
      <c r="H3345" s="52"/>
      <c r="I3345" s="52"/>
      <c r="J3345" s="52"/>
      <c r="K3345" s="53">
        <f t="shared" si="398"/>
        <v>12.46</v>
      </c>
      <c r="L3345" s="53">
        <f t="shared" si="399"/>
        <v>1.25</v>
      </c>
      <c r="M3345" s="53">
        <f>IF(E3345&gt;0,ROUND(E3345*UCO!$A$23,2),0)</f>
        <v>59.84</v>
      </c>
      <c r="N3345" s="53">
        <f>IF(I3345&gt;0,ROUND(I3345*Filme!$B$3,2),0)</f>
        <v>0</v>
      </c>
      <c r="O3345" s="53">
        <f t="shared" si="400"/>
        <v>61.09</v>
      </c>
    </row>
    <row r="3346" spans="1:15">
      <c r="A3346" s="48">
        <v>40305406</v>
      </c>
      <c r="B3346" s="48" t="s">
        <v>3355</v>
      </c>
      <c r="C3346" s="49">
        <v>0.1</v>
      </c>
      <c r="D3346" s="49" t="s">
        <v>129</v>
      </c>
      <c r="E3346" s="51">
        <v>5.5631000000000004</v>
      </c>
      <c r="F3346" s="52"/>
      <c r="G3346" s="52"/>
      <c r="H3346" s="52"/>
      <c r="I3346" s="52"/>
      <c r="J3346" s="52"/>
      <c r="K3346" s="53">
        <f t="shared" si="398"/>
        <v>12.46</v>
      </c>
      <c r="L3346" s="53">
        <f t="shared" si="399"/>
        <v>1.25</v>
      </c>
      <c r="M3346" s="53">
        <f>IF(E3346&gt;0,ROUND(E3346*UCO!$A$23,2),0)</f>
        <v>79.72</v>
      </c>
      <c r="N3346" s="53">
        <f>IF(I3346&gt;0,ROUND(I3346*Filme!$B$3,2),0)</f>
        <v>0</v>
      </c>
      <c r="O3346" s="53">
        <f t="shared" si="400"/>
        <v>80.97</v>
      </c>
    </row>
    <row r="3347" spans="1:15">
      <c r="A3347" s="48">
        <v>40305422</v>
      </c>
      <c r="B3347" s="48" t="s">
        <v>3356</v>
      </c>
      <c r="C3347" s="49">
        <v>0.1</v>
      </c>
      <c r="D3347" s="49" t="s">
        <v>129</v>
      </c>
      <c r="E3347" s="51">
        <v>5.5631000000000004</v>
      </c>
      <c r="F3347" s="52"/>
      <c r="G3347" s="52"/>
      <c r="H3347" s="52"/>
      <c r="I3347" s="52"/>
      <c r="J3347" s="52"/>
      <c r="K3347" s="53">
        <f t="shared" si="398"/>
        <v>12.46</v>
      </c>
      <c r="L3347" s="53">
        <f t="shared" si="399"/>
        <v>1.25</v>
      </c>
      <c r="M3347" s="53">
        <f>IF(E3347&gt;0,ROUND(E3347*UCO!$A$23,2),0)</f>
        <v>79.72</v>
      </c>
      <c r="N3347" s="53">
        <f>IF(I3347&gt;0,ROUND(I3347*Filme!$B$3,2),0)</f>
        <v>0</v>
      </c>
      <c r="O3347" s="53">
        <f t="shared" si="400"/>
        <v>80.97</v>
      </c>
    </row>
    <row r="3348" spans="1:15">
      <c r="A3348" s="48">
        <v>40305449</v>
      </c>
      <c r="B3348" s="48" t="s">
        <v>3357</v>
      </c>
      <c r="C3348" s="49">
        <v>0.25</v>
      </c>
      <c r="D3348" s="49" t="s">
        <v>129</v>
      </c>
      <c r="E3348" s="51">
        <v>6.9557000000000002</v>
      </c>
      <c r="F3348" s="52"/>
      <c r="G3348" s="52"/>
      <c r="H3348" s="52"/>
      <c r="I3348" s="52"/>
      <c r="J3348" s="52"/>
      <c r="K3348" s="53">
        <f t="shared" si="398"/>
        <v>12.46</v>
      </c>
      <c r="L3348" s="53">
        <f t="shared" si="399"/>
        <v>3.12</v>
      </c>
      <c r="M3348" s="53">
        <f>IF(E3348&gt;0,ROUND(E3348*UCO!$A$23,2),0)</f>
        <v>99.68</v>
      </c>
      <c r="N3348" s="53">
        <f>IF(I3348&gt;0,ROUND(I3348*Filme!$B$3,2),0)</f>
        <v>0</v>
      </c>
      <c r="O3348" s="53">
        <f t="shared" si="400"/>
        <v>102.8</v>
      </c>
    </row>
    <row r="3349" spans="1:15">
      <c r="A3349" s="48">
        <v>40305465</v>
      </c>
      <c r="B3349" s="48" t="s">
        <v>3358</v>
      </c>
      <c r="C3349" s="49">
        <v>0.25</v>
      </c>
      <c r="D3349" s="49" t="s">
        <v>129</v>
      </c>
      <c r="E3349" s="51">
        <v>6.9557000000000002</v>
      </c>
      <c r="F3349" s="52"/>
      <c r="G3349" s="52"/>
      <c r="H3349" s="52"/>
      <c r="I3349" s="52"/>
      <c r="J3349" s="52"/>
      <c r="K3349" s="53">
        <f t="shared" si="398"/>
        <v>12.46</v>
      </c>
      <c r="L3349" s="53">
        <f t="shared" si="399"/>
        <v>3.12</v>
      </c>
      <c r="M3349" s="53">
        <f>IF(E3349&gt;0,ROUND(E3349*UCO!$A$23,2),0)</f>
        <v>99.68</v>
      </c>
      <c r="N3349" s="53">
        <f>IF(I3349&gt;0,ROUND(I3349*Filme!$B$3,2),0)</f>
        <v>0</v>
      </c>
      <c r="O3349" s="53">
        <f t="shared" si="400"/>
        <v>102.8</v>
      </c>
    </row>
    <row r="3350" spans="1:15">
      <c r="A3350" s="48">
        <v>40305490</v>
      </c>
      <c r="B3350" s="48" t="s">
        <v>3359</v>
      </c>
      <c r="C3350" s="49">
        <v>1</v>
      </c>
      <c r="D3350" s="49" t="s">
        <v>129</v>
      </c>
      <c r="E3350" s="51">
        <v>5.5964999999999998</v>
      </c>
      <c r="F3350" s="52"/>
      <c r="G3350" s="52"/>
      <c r="H3350" s="52"/>
      <c r="I3350" s="52"/>
      <c r="J3350" s="52"/>
      <c r="K3350" s="53">
        <f t="shared" si="398"/>
        <v>12.46</v>
      </c>
      <c r="L3350" s="53">
        <f t="shared" si="399"/>
        <v>12.46</v>
      </c>
      <c r="M3350" s="53">
        <f>IF(E3350&gt;0,ROUND(E3350*UCO!$A$23,2),0)</f>
        <v>80.2</v>
      </c>
      <c r="N3350" s="53">
        <f>IF(I3350&gt;0,ROUND(I3350*Filme!$B$3,2),0)</f>
        <v>0</v>
      </c>
      <c r="O3350" s="53">
        <f t="shared" si="400"/>
        <v>92.66</v>
      </c>
    </row>
    <row r="3351" spans="1:15">
      <c r="A3351" s="48">
        <v>40305503</v>
      </c>
      <c r="B3351" s="48" t="s">
        <v>3360</v>
      </c>
      <c r="C3351" s="49">
        <v>0.04</v>
      </c>
      <c r="D3351" s="49" t="s">
        <v>129</v>
      </c>
      <c r="E3351" s="51">
        <v>1.7431000000000001</v>
      </c>
      <c r="F3351" s="52"/>
      <c r="G3351" s="52"/>
      <c r="H3351" s="52"/>
      <c r="I3351" s="52"/>
      <c r="J3351" s="52"/>
      <c r="K3351" s="53">
        <f t="shared" si="398"/>
        <v>12.46</v>
      </c>
      <c r="L3351" s="53">
        <f t="shared" si="399"/>
        <v>0.5</v>
      </c>
      <c r="M3351" s="53">
        <f>IF(E3351&gt;0,ROUND(E3351*UCO!$A$23,2),0)</f>
        <v>24.98</v>
      </c>
      <c r="N3351" s="53">
        <f>IF(I3351&gt;0,ROUND(I3351*Filme!$B$3,2),0)</f>
        <v>0</v>
      </c>
      <c r="O3351" s="53">
        <f t="shared" si="400"/>
        <v>25.48</v>
      </c>
    </row>
    <row r="3352" spans="1:15">
      <c r="A3352" s="48">
        <v>40305511</v>
      </c>
      <c r="B3352" s="48" t="s">
        <v>3361</v>
      </c>
      <c r="C3352" s="49">
        <v>0.04</v>
      </c>
      <c r="D3352" s="49" t="s">
        <v>129</v>
      </c>
      <c r="E3352" s="51">
        <v>1.7431000000000001</v>
      </c>
      <c r="F3352" s="52"/>
      <c r="G3352" s="52"/>
      <c r="H3352" s="52"/>
      <c r="I3352" s="52"/>
      <c r="J3352" s="52"/>
      <c r="K3352" s="53">
        <f t="shared" si="398"/>
        <v>12.46</v>
      </c>
      <c r="L3352" s="53">
        <f t="shared" si="399"/>
        <v>0.5</v>
      </c>
      <c r="M3352" s="53">
        <f>IF(E3352&gt;0,ROUND(E3352*UCO!$A$23,2),0)</f>
        <v>24.98</v>
      </c>
      <c r="N3352" s="53">
        <f>IF(I3352&gt;0,ROUND(I3352*Filme!$B$3,2),0)</f>
        <v>0</v>
      </c>
      <c r="O3352" s="53">
        <f t="shared" si="400"/>
        <v>25.48</v>
      </c>
    </row>
    <row r="3353" spans="1:15">
      <c r="A3353" s="48">
        <v>40305546</v>
      </c>
      <c r="B3353" s="48" t="s">
        <v>3362</v>
      </c>
      <c r="C3353" s="49">
        <v>1</v>
      </c>
      <c r="D3353" s="49" t="s">
        <v>51</v>
      </c>
      <c r="E3353" s="51">
        <v>1.9434</v>
      </c>
      <c r="F3353" s="52"/>
      <c r="G3353" s="52"/>
      <c r="H3353" s="52"/>
      <c r="I3353" s="52"/>
      <c r="J3353" s="52"/>
      <c r="K3353" s="53">
        <f t="shared" si="398"/>
        <v>67.3</v>
      </c>
      <c r="L3353" s="53">
        <f t="shared" si="399"/>
        <v>67.3</v>
      </c>
      <c r="M3353" s="53">
        <f>IF(E3353&gt;0,ROUND(E3353*UCO!$A$23,2),0)</f>
        <v>27.85</v>
      </c>
      <c r="N3353" s="53">
        <f>IF(I3353&gt;0,ROUND(I3353*Filme!$B$3,2),0)</f>
        <v>0</v>
      </c>
      <c r="O3353" s="53">
        <f t="shared" si="400"/>
        <v>95.15</v>
      </c>
    </row>
    <row r="3354" spans="1:15">
      <c r="A3354" s="48">
        <v>40305554</v>
      </c>
      <c r="B3354" s="48" t="s">
        <v>3363</v>
      </c>
      <c r="C3354" s="49">
        <v>1</v>
      </c>
      <c r="D3354" s="49" t="s">
        <v>51</v>
      </c>
      <c r="E3354" s="51">
        <v>1.9434</v>
      </c>
      <c r="F3354" s="52"/>
      <c r="G3354" s="52"/>
      <c r="H3354" s="52"/>
      <c r="I3354" s="52"/>
      <c r="J3354" s="52"/>
      <c r="K3354" s="53">
        <f t="shared" si="398"/>
        <v>67.3</v>
      </c>
      <c r="L3354" s="53">
        <f t="shared" si="399"/>
        <v>67.3</v>
      </c>
      <c r="M3354" s="53">
        <f>IF(E3354&gt;0,ROUND(E3354*UCO!$A$23,2),0)</f>
        <v>27.85</v>
      </c>
      <c r="N3354" s="53">
        <f>IF(I3354&gt;0,ROUND(I3354*Filme!$B$3,2),0)</f>
        <v>0</v>
      </c>
      <c r="O3354" s="53">
        <f t="shared" si="400"/>
        <v>95.15</v>
      </c>
    </row>
    <row r="3355" spans="1:15">
      <c r="A3355" s="48">
        <v>40305562</v>
      </c>
      <c r="B3355" s="48" t="s">
        <v>3364</v>
      </c>
      <c r="C3355" s="49">
        <v>1</v>
      </c>
      <c r="D3355" s="49" t="s">
        <v>51</v>
      </c>
      <c r="E3355" s="51">
        <v>1.9434</v>
      </c>
      <c r="F3355" s="52"/>
      <c r="G3355" s="52"/>
      <c r="H3355" s="52"/>
      <c r="I3355" s="52"/>
      <c r="J3355" s="52"/>
      <c r="K3355" s="53">
        <f t="shared" si="398"/>
        <v>67.3</v>
      </c>
      <c r="L3355" s="53">
        <f t="shared" si="399"/>
        <v>67.3</v>
      </c>
      <c r="M3355" s="53">
        <f>IF(E3355&gt;0,ROUND(E3355*UCO!$A$23,2),0)</f>
        <v>27.85</v>
      </c>
      <c r="N3355" s="53">
        <f>IF(I3355&gt;0,ROUND(I3355*Filme!$B$3,2),0)</f>
        <v>0</v>
      </c>
      <c r="O3355" s="53">
        <f t="shared" si="400"/>
        <v>95.15</v>
      </c>
    </row>
    <row r="3356" spans="1:15">
      <c r="A3356" s="48">
        <v>40305570</v>
      </c>
      <c r="B3356" s="48" t="s">
        <v>3365</v>
      </c>
      <c r="C3356" s="49">
        <v>1</v>
      </c>
      <c r="D3356" s="49" t="s">
        <v>51</v>
      </c>
      <c r="E3356" s="51">
        <v>1.8389</v>
      </c>
      <c r="F3356" s="52"/>
      <c r="G3356" s="52"/>
      <c r="H3356" s="52"/>
      <c r="I3356" s="52"/>
      <c r="J3356" s="52"/>
      <c r="K3356" s="53">
        <f t="shared" si="398"/>
        <v>67.3</v>
      </c>
      <c r="L3356" s="53">
        <f t="shared" si="399"/>
        <v>67.3</v>
      </c>
      <c r="M3356" s="53">
        <f>IF(E3356&gt;0,ROUND(E3356*UCO!$A$23,2),0)</f>
        <v>26.35</v>
      </c>
      <c r="N3356" s="53">
        <f>IF(I3356&gt;0,ROUND(I3356*Filme!$B$3,2),0)</f>
        <v>0</v>
      </c>
      <c r="O3356" s="53">
        <f t="shared" si="400"/>
        <v>93.65</v>
      </c>
    </row>
    <row r="3357" spans="1:15">
      <c r="A3357" s="48">
        <v>40305589</v>
      </c>
      <c r="B3357" s="48" t="s">
        <v>3366</v>
      </c>
      <c r="C3357" s="49">
        <v>0.25</v>
      </c>
      <c r="D3357" s="49" t="s">
        <v>129</v>
      </c>
      <c r="E3357" s="51">
        <v>6.9557000000000002</v>
      </c>
      <c r="F3357" s="52"/>
      <c r="G3357" s="52"/>
      <c r="H3357" s="52"/>
      <c r="I3357" s="52"/>
      <c r="J3357" s="52"/>
      <c r="K3357" s="53">
        <f t="shared" si="398"/>
        <v>12.46</v>
      </c>
      <c r="L3357" s="53">
        <f t="shared" si="399"/>
        <v>3.12</v>
      </c>
      <c r="M3357" s="53">
        <f>IF(E3357&gt;0,ROUND(E3357*UCO!$A$23,2),0)</f>
        <v>99.68</v>
      </c>
      <c r="N3357" s="53">
        <f>IF(I3357&gt;0,ROUND(I3357*Filme!$B$3,2),0)</f>
        <v>0</v>
      </c>
      <c r="O3357" s="53">
        <f t="shared" si="400"/>
        <v>102.8</v>
      </c>
    </row>
    <row r="3358" spans="1:15">
      <c r="A3358" s="48">
        <v>40305597</v>
      </c>
      <c r="B3358" s="48" t="s">
        <v>3367</v>
      </c>
      <c r="C3358" s="49">
        <v>0.04</v>
      </c>
      <c r="D3358" s="49" t="s">
        <v>129</v>
      </c>
      <c r="E3358" s="51">
        <v>1.8788</v>
      </c>
      <c r="F3358" s="52"/>
      <c r="G3358" s="52"/>
      <c r="H3358" s="52"/>
      <c r="I3358" s="52"/>
      <c r="J3358" s="52"/>
      <c r="K3358" s="53">
        <f t="shared" si="398"/>
        <v>12.46</v>
      </c>
      <c r="L3358" s="53">
        <f t="shared" si="399"/>
        <v>0.5</v>
      </c>
      <c r="M3358" s="53">
        <f>IF(E3358&gt;0,ROUND(E3358*UCO!$A$23,2),0)</f>
        <v>26.92</v>
      </c>
      <c r="N3358" s="53">
        <f>IF(I3358&gt;0,ROUND(I3358*Filme!$B$3,2),0)</f>
        <v>0</v>
      </c>
      <c r="O3358" s="53">
        <f t="shared" si="400"/>
        <v>27.42</v>
      </c>
    </row>
    <row r="3359" spans="1:15">
      <c r="A3359" s="48">
        <v>40305600</v>
      </c>
      <c r="B3359" s="48" t="s">
        <v>3368</v>
      </c>
      <c r="C3359" s="49">
        <v>0.01</v>
      </c>
      <c r="D3359" s="49" t="s">
        <v>129</v>
      </c>
      <c r="E3359" s="51">
        <v>2.1284000000000001</v>
      </c>
      <c r="F3359" s="52"/>
      <c r="G3359" s="52"/>
      <c r="H3359" s="52"/>
      <c r="I3359" s="52"/>
      <c r="J3359" s="52"/>
      <c r="K3359" s="53">
        <f t="shared" si="398"/>
        <v>12.46</v>
      </c>
      <c r="L3359" s="53">
        <f t="shared" si="399"/>
        <v>0.12</v>
      </c>
      <c r="M3359" s="53">
        <f>IF(E3359&gt;0,ROUND(E3359*UCO!$A$23,2),0)</f>
        <v>30.5</v>
      </c>
      <c r="N3359" s="53">
        <f>IF(I3359&gt;0,ROUND(I3359*Filme!$B$3,2),0)</f>
        <v>0</v>
      </c>
      <c r="O3359" s="53">
        <f t="shared" si="400"/>
        <v>30.62</v>
      </c>
    </row>
    <row r="3360" spans="1:15">
      <c r="A3360" s="48">
        <v>40305619</v>
      </c>
      <c r="B3360" s="48" t="s">
        <v>3369</v>
      </c>
      <c r="C3360" s="49">
        <v>0.1</v>
      </c>
      <c r="D3360" s="49" t="s">
        <v>129</v>
      </c>
      <c r="E3360" s="51">
        <v>5.5631000000000004</v>
      </c>
      <c r="F3360" s="52"/>
      <c r="G3360" s="52"/>
      <c r="H3360" s="52"/>
      <c r="I3360" s="52"/>
      <c r="J3360" s="52"/>
      <c r="K3360" s="53">
        <f t="shared" si="398"/>
        <v>12.46</v>
      </c>
      <c r="L3360" s="53">
        <f t="shared" si="399"/>
        <v>1.25</v>
      </c>
      <c r="M3360" s="53">
        <f>IF(E3360&gt;0,ROUND(E3360*UCO!$A$23,2),0)</f>
        <v>79.72</v>
      </c>
      <c r="N3360" s="53">
        <f>IF(I3360&gt;0,ROUND(I3360*Filme!$B$3,2),0)</f>
        <v>0</v>
      </c>
      <c r="O3360" s="53">
        <f t="shared" si="400"/>
        <v>80.97</v>
      </c>
    </row>
    <row r="3361" spans="1:15">
      <c r="A3361" s="48">
        <v>40305627</v>
      </c>
      <c r="B3361" s="48" t="s">
        <v>3370</v>
      </c>
      <c r="C3361" s="49">
        <v>0.01</v>
      </c>
      <c r="D3361" s="49" t="s">
        <v>129</v>
      </c>
      <c r="E3361" s="51">
        <v>6.3860999999999999</v>
      </c>
      <c r="F3361" s="52"/>
      <c r="G3361" s="52"/>
      <c r="H3361" s="52"/>
      <c r="I3361" s="52"/>
      <c r="J3361" s="52"/>
      <c r="K3361" s="53">
        <f t="shared" si="398"/>
        <v>12.46</v>
      </c>
      <c r="L3361" s="53">
        <f t="shared" si="399"/>
        <v>0.12</v>
      </c>
      <c r="M3361" s="53">
        <f>IF(E3361&gt;0,ROUND(E3361*UCO!$A$23,2),0)</f>
        <v>91.51</v>
      </c>
      <c r="N3361" s="53">
        <f>IF(I3361&gt;0,ROUND(I3361*Filme!$B$3,2),0)</f>
        <v>0</v>
      </c>
      <c r="O3361" s="53">
        <f t="shared" si="400"/>
        <v>91.63</v>
      </c>
    </row>
    <row r="3362" spans="1:15">
      <c r="A3362" s="48">
        <v>40305635</v>
      </c>
      <c r="B3362" s="48" t="s">
        <v>3371</v>
      </c>
      <c r="C3362" s="49">
        <v>0.1</v>
      </c>
      <c r="D3362" s="49" t="s">
        <v>129</v>
      </c>
      <c r="E3362" s="51">
        <v>5.5631000000000004</v>
      </c>
      <c r="F3362" s="52"/>
      <c r="G3362" s="52"/>
      <c r="H3362" s="52"/>
      <c r="I3362" s="52"/>
      <c r="J3362" s="52"/>
      <c r="K3362" s="53">
        <f t="shared" si="398"/>
        <v>12.46</v>
      </c>
      <c r="L3362" s="53">
        <f t="shared" si="399"/>
        <v>1.25</v>
      </c>
      <c r="M3362" s="53">
        <f>IF(E3362&gt;0,ROUND(E3362*UCO!$A$23,2),0)</f>
        <v>79.72</v>
      </c>
      <c r="N3362" s="53">
        <f>IF(I3362&gt;0,ROUND(I3362*Filme!$B$3,2),0)</f>
        <v>0</v>
      </c>
      <c r="O3362" s="53">
        <f t="shared" si="400"/>
        <v>80.97</v>
      </c>
    </row>
    <row r="3363" spans="1:15">
      <c r="A3363" s="48">
        <v>40305740</v>
      </c>
      <c r="B3363" s="48" t="s">
        <v>3372</v>
      </c>
      <c r="C3363" s="49">
        <v>0.25</v>
      </c>
      <c r="D3363" s="49" t="s">
        <v>129</v>
      </c>
      <c r="E3363" s="51">
        <v>6.2611999999999997</v>
      </c>
      <c r="F3363" s="52"/>
      <c r="G3363" s="52"/>
      <c r="H3363" s="52"/>
      <c r="I3363" s="52"/>
      <c r="J3363" s="52"/>
      <c r="K3363" s="53">
        <f t="shared" si="398"/>
        <v>12.46</v>
      </c>
      <c r="L3363" s="53">
        <f t="shared" si="399"/>
        <v>3.12</v>
      </c>
      <c r="M3363" s="53">
        <f>IF(E3363&gt;0,ROUND(E3363*UCO!$A$23,2),0)</f>
        <v>89.72</v>
      </c>
      <c r="N3363" s="53">
        <f>IF(I3363&gt;0,ROUND(I3363*Filme!$B$3,2),0)</f>
        <v>0</v>
      </c>
      <c r="O3363" s="53">
        <f t="shared" si="400"/>
        <v>92.84</v>
      </c>
    </row>
    <row r="3364" spans="1:15">
      <c r="A3364" s="48">
        <v>40305759</v>
      </c>
      <c r="B3364" s="48" t="s">
        <v>3373</v>
      </c>
      <c r="C3364" s="49">
        <v>0.01</v>
      </c>
      <c r="D3364" s="49" t="s">
        <v>129</v>
      </c>
      <c r="E3364" s="51">
        <v>1.7417</v>
      </c>
      <c r="F3364" s="52"/>
      <c r="G3364" s="52"/>
      <c r="H3364" s="52"/>
      <c r="I3364" s="52"/>
      <c r="J3364" s="52"/>
      <c r="K3364" s="53">
        <f t="shared" si="398"/>
        <v>12.46</v>
      </c>
      <c r="L3364" s="53">
        <f t="shared" si="399"/>
        <v>0.12</v>
      </c>
      <c r="M3364" s="53">
        <f>IF(E3364&gt;0,ROUND(E3364*UCO!$A$23,2),0)</f>
        <v>24.96</v>
      </c>
      <c r="N3364" s="53">
        <f>IF(I3364&gt;0,ROUND(I3364*Filme!$B$3,2),0)</f>
        <v>0</v>
      </c>
      <c r="O3364" s="53">
        <f t="shared" si="400"/>
        <v>25.08</v>
      </c>
    </row>
    <row r="3365" spans="1:15">
      <c r="A3365" s="48">
        <v>40305767</v>
      </c>
      <c r="B3365" s="48" t="s">
        <v>3374</v>
      </c>
      <c r="C3365" s="49">
        <v>0.01</v>
      </c>
      <c r="D3365" s="49" t="s">
        <v>129</v>
      </c>
      <c r="E3365" s="51">
        <v>2.1284000000000001</v>
      </c>
      <c r="F3365" s="52"/>
      <c r="G3365" s="52"/>
      <c r="H3365" s="52"/>
      <c r="I3365" s="52"/>
      <c r="J3365" s="52"/>
      <c r="K3365" s="53">
        <f t="shared" si="398"/>
        <v>12.46</v>
      </c>
      <c r="L3365" s="53">
        <f t="shared" si="399"/>
        <v>0.12</v>
      </c>
      <c r="M3365" s="53">
        <f>IF(E3365&gt;0,ROUND(E3365*UCO!$A$23,2),0)</f>
        <v>30.5</v>
      </c>
      <c r="N3365" s="53">
        <f>IF(I3365&gt;0,ROUND(I3365*Filme!$B$3,2),0)</f>
        <v>0</v>
      </c>
      <c r="O3365" s="53">
        <f t="shared" si="400"/>
        <v>30.62</v>
      </c>
    </row>
    <row r="3366" spans="1:15">
      <c r="A3366" s="48">
        <v>40305775</v>
      </c>
      <c r="B3366" s="48" t="s">
        <v>3375</v>
      </c>
      <c r="C3366" s="49">
        <v>0.1</v>
      </c>
      <c r="D3366" s="49" t="s">
        <v>129</v>
      </c>
      <c r="E3366" s="51">
        <v>7.2321999999999997</v>
      </c>
      <c r="F3366" s="52"/>
      <c r="G3366" s="52"/>
      <c r="H3366" s="52"/>
      <c r="I3366" s="52"/>
      <c r="J3366" s="52"/>
      <c r="K3366" s="53">
        <f t="shared" si="398"/>
        <v>12.46</v>
      </c>
      <c r="L3366" s="53">
        <f t="shared" si="399"/>
        <v>1.25</v>
      </c>
      <c r="M3366" s="53">
        <f>IF(E3366&gt;0,ROUND(E3366*UCO!$A$23,2),0)</f>
        <v>103.64</v>
      </c>
      <c r="N3366" s="53">
        <f>IF(I3366&gt;0,ROUND(I3366*Filme!$B$3,2),0)</f>
        <v>0</v>
      </c>
      <c r="O3366" s="53">
        <f t="shared" si="400"/>
        <v>104.89</v>
      </c>
    </row>
    <row r="3367" spans="1:15">
      <c r="A3367" s="48">
        <v>40305783</v>
      </c>
      <c r="B3367" s="48" t="s">
        <v>3376</v>
      </c>
      <c r="C3367" s="49">
        <v>0.25</v>
      </c>
      <c r="D3367" s="49" t="s">
        <v>129</v>
      </c>
      <c r="E3367" s="51">
        <v>6.2611999999999997</v>
      </c>
      <c r="F3367" s="52"/>
      <c r="G3367" s="52"/>
      <c r="H3367" s="52"/>
      <c r="I3367" s="52"/>
      <c r="J3367" s="52"/>
      <c r="K3367" s="53">
        <f t="shared" si="398"/>
        <v>12.46</v>
      </c>
      <c r="L3367" s="53">
        <f t="shared" si="399"/>
        <v>3.12</v>
      </c>
      <c r="M3367" s="53">
        <f>IF(E3367&gt;0,ROUND(E3367*UCO!$A$23,2),0)</f>
        <v>89.72</v>
      </c>
      <c r="N3367" s="53">
        <f>IF(I3367&gt;0,ROUND(I3367*Filme!$B$3,2),0)</f>
        <v>0</v>
      </c>
      <c r="O3367" s="53">
        <f t="shared" si="400"/>
        <v>92.84</v>
      </c>
    </row>
    <row r="3368" spans="1:15" ht="12.75" customHeight="1">
      <c r="A3368" s="129" t="s">
        <v>3377</v>
      </c>
      <c r="B3368" s="130"/>
      <c r="C3368" s="130"/>
      <c r="D3368" s="130"/>
      <c r="E3368" s="130"/>
      <c r="F3368" s="130"/>
      <c r="G3368" s="130"/>
      <c r="H3368" s="130"/>
      <c r="I3368" s="130"/>
      <c r="J3368" s="130"/>
      <c r="K3368" s="130"/>
      <c r="L3368" s="130"/>
      <c r="M3368" s="130"/>
      <c r="N3368" s="130"/>
      <c r="O3368" s="130"/>
    </row>
    <row r="3369" spans="1:15" ht="51.75" customHeight="1">
      <c r="A3369" s="129" t="s">
        <v>3378</v>
      </c>
      <c r="B3369" s="130"/>
      <c r="C3369" s="130"/>
      <c r="D3369" s="130"/>
      <c r="E3369" s="130"/>
      <c r="F3369" s="130"/>
      <c r="G3369" s="130"/>
      <c r="H3369" s="130"/>
      <c r="I3369" s="130"/>
      <c r="J3369" s="130"/>
      <c r="K3369" s="130"/>
      <c r="L3369" s="130"/>
      <c r="M3369" s="130"/>
      <c r="N3369" s="130"/>
      <c r="O3369" s="130"/>
    </row>
    <row r="3370" spans="1:15" ht="36" customHeight="1">
      <c r="A3370" s="131" t="s">
        <v>3379</v>
      </c>
      <c r="B3370" s="132"/>
      <c r="C3370" s="132"/>
      <c r="D3370" s="132"/>
      <c r="E3370" s="132"/>
      <c r="F3370" s="132"/>
      <c r="G3370" s="132"/>
      <c r="H3370" s="132"/>
      <c r="I3370" s="132"/>
      <c r="J3370" s="132"/>
      <c r="K3370" s="132"/>
      <c r="L3370" s="132"/>
      <c r="M3370" s="132"/>
      <c r="N3370" s="132"/>
      <c r="O3370" s="132"/>
    </row>
    <row r="3371" spans="1:15">
      <c r="A3371" s="48">
        <v>40306011</v>
      </c>
      <c r="B3371" s="48" t="s">
        <v>3380</v>
      </c>
      <c r="C3371" s="49">
        <v>0.04</v>
      </c>
      <c r="D3371" s="49" t="s">
        <v>129</v>
      </c>
      <c r="E3371" s="51">
        <v>1.8</v>
      </c>
      <c r="F3371" s="52"/>
      <c r="G3371" s="52"/>
      <c r="H3371" s="52"/>
      <c r="I3371" s="52"/>
      <c r="J3371" s="52"/>
      <c r="K3371" s="53">
        <v>13</v>
      </c>
      <c r="L3371" s="53">
        <v>0.52</v>
      </c>
      <c r="M3371" s="53">
        <v>26.89</v>
      </c>
      <c r="N3371" s="53">
        <v>0</v>
      </c>
      <c r="O3371" s="53">
        <v>27.41</v>
      </c>
    </row>
    <row r="3372" spans="1:15">
      <c r="A3372" s="48">
        <v>40306020</v>
      </c>
      <c r="B3372" s="48" t="s">
        <v>3381</v>
      </c>
      <c r="C3372" s="49">
        <v>0.04</v>
      </c>
      <c r="D3372" s="49" t="s">
        <v>129</v>
      </c>
      <c r="E3372" s="51">
        <v>2.484</v>
      </c>
      <c r="F3372" s="52"/>
      <c r="G3372" s="52"/>
      <c r="H3372" s="52"/>
      <c r="I3372" s="52"/>
      <c r="J3372" s="52"/>
      <c r="K3372" s="53">
        <v>13</v>
      </c>
      <c r="L3372" s="53">
        <v>0.52</v>
      </c>
      <c r="M3372" s="53">
        <v>37.11</v>
      </c>
      <c r="N3372" s="53">
        <v>0</v>
      </c>
      <c r="O3372" s="53">
        <v>37.630000000000003</v>
      </c>
    </row>
    <row r="3373" spans="1:15">
      <c r="A3373" s="48">
        <v>40306046</v>
      </c>
      <c r="B3373" s="48" t="s">
        <v>3382</v>
      </c>
      <c r="C3373" s="49">
        <v>0.04</v>
      </c>
      <c r="D3373" s="49" t="s">
        <v>129</v>
      </c>
      <c r="E3373" s="51">
        <v>2.484</v>
      </c>
      <c r="F3373" s="52"/>
      <c r="G3373" s="52"/>
      <c r="H3373" s="52"/>
      <c r="I3373" s="52"/>
      <c r="J3373" s="52"/>
      <c r="K3373" s="53">
        <v>13</v>
      </c>
      <c r="L3373" s="53">
        <v>0.52</v>
      </c>
      <c r="M3373" s="53">
        <v>37.11</v>
      </c>
      <c r="N3373" s="53">
        <v>0</v>
      </c>
      <c r="O3373" s="53">
        <v>37.630000000000003</v>
      </c>
    </row>
    <row r="3374" spans="1:15">
      <c r="A3374" s="48">
        <v>40306054</v>
      </c>
      <c r="B3374" s="48" t="s">
        <v>3383</v>
      </c>
      <c r="C3374" s="49">
        <v>0.1</v>
      </c>
      <c r="D3374" s="49" t="s">
        <v>129</v>
      </c>
      <c r="E3374" s="51">
        <v>5.0940000000000003</v>
      </c>
      <c r="F3374" s="52"/>
      <c r="G3374" s="52"/>
      <c r="H3374" s="52"/>
      <c r="I3374" s="52"/>
      <c r="J3374" s="52"/>
      <c r="K3374" s="53">
        <v>13</v>
      </c>
      <c r="L3374" s="53">
        <v>1.3</v>
      </c>
      <c r="M3374" s="53">
        <v>76.099999999999994</v>
      </c>
      <c r="N3374" s="53">
        <v>0</v>
      </c>
      <c r="O3374" s="53">
        <v>77.400000000000006</v>
      </c>
    </row>
    <row r="3375" spans="1:15">
      <c r="A3375" s="48">
        <v>40306062</v>
      </c>
      <c r="B3375" s="48" t="s">
        <v>3384</v>
      </c>
      <c r="C3375" s="49">
        <v>0.04</v>
      </c>
      <c r="D3375" s="49" t="s">
        <v>129</v>
      </c>
      <c r="E3375" s="51">
        <v>1.413</v>
      </c>
      <c r="F3375" s="52"/>
      <c r="G3375" s="52"/>
      <c r="H3375" s="52"/>
      <c r="I3375" s="52"/>
      <c r="J3375" s="52"/>
      <c r="K3375" s="53">
        <v>13</v>
      </c>
      <c r="L3375" s="53">
        <v>0.52</v>
      </c>
      <c r="M3375" s="53">
        <v>21.11</v>
      </c>
      <c r="N3375" s="53">
        <v>0</v>
      </c>
      <c r="O3375" s="53">
        <v>21.63</v>
      </c>
    </row>
    <row r="3376" spans="1:15">
      <c r="A3376" s="48">
        <v>40306070</v>
      </c>
      <c r="B3376" s="48" t="s">
        <v>3385</v>
      </c>
      <c r="C3376" s="49">
        <v>0.04</v>
      </c>
      <c r="D3376" s="49" t="s">
        <v>129</v>
      </c>
      <c r="E3376" s="51">
        <v>1.8</v>
      </c>
      <c r="F3376" s="52"/>
      <c r="G3376" s="52"/>
      <c r="H3376" s="52"/>
      <c r="I3376" s="52"/>
      <c r="J3376" s="52"/>
      <c r="K3376" s="53">
        <v>13</v>
      </c>
      <c r="L3376" s="53">
        <v>0.52</v>
      </c>
      <c r="M3376" s="53">
        <v>26.89</v>
      </c>
      <c r="N3376" s="53">
        <v>0</v>
      </c>
      <c r="O3376" s="53">
        <v>27.41</v>
      </c>
    </row>
    <row r="3377" spans="1:15">
      <c r="A3377" s="48">
        <v>40306089</v>
      </c>
      <c r="B3377" s="48" t="s">
        <v>3386</v>
      </c>
      <c r="C3377" s="49">
        <v>0.04</v>
      </c>
      <c r="D3377" s="49" t="s">
        <v>129</v>
      </c>
      <c r="E3377" s="51">
        <v>1.8</v>
      </c>
      <c r="F3377" s="52"/>
      <c r="G3377" s="52"/>
      <c r="H3377" s="52"/>
      <c r="I3377" s="52"/>
      <c r="J3377" s="52"/>
      <c r="K3377" s="53">
        <v>13</v>
      </c>
      <c r="L3377" s="53">
        <v>0.52</v>
      </c>
      <c r="M3377" s="53">
        <v>26.89</v>
      </c>
      <c r="N3377" s="53">
        <v>0</v>
      </c>
      <c r="O3377" s="53">
        <v>27.41</v>
      </c>
    </row>
    <row r="3378" spans="1:15">
      <c r="A3378" s="48">
        <v>40306097</v>
      </c>
      <c r="B3378" s="48" t="s">
        <v>3387</v>
      </c>
      <c r="C3378" s="49">
        <v>0.1</v>
      </c>
      <c r="D3378" s="49" t="s">
        <v>129</v>
      </c>
      <c r="E3378" s="51">
        <v>2.8439999999999999</v>
      </c>
      <c r="F3378" s="52"/>
      <c r="G3378" s="52"/>
      <c r="H3378" s="52"/>
      <c r="I3378" s="52"/>
      <c r="J3378" s="52"/>
      <c r="K3378" s="53">
        <v>13</v>
      </c>
      <c r="L3378" s="53">
        <v>1.3</v>
      </c>
      <c r="M3378" s="53">
        <v>42.49</v>
      </c>
      <c r="N3378" s="53">
        <v>0</v>
      </c>
      <c r="O3378" s="53">
        <v>43.79</v>
      </c>
    </row>
    <row r="3379" spans="1:15">
      <c r="A3379" s="48">
        <v>40306100</v>
      </c>
      <c r="B3379" s="48" t="s">
        <v>3388</v>
      </c>
      <c r="C3379" s="49">
        <v>0.04</v>
      </c>
      <c r="D3379" s="49" t="s">
        <v>129</v>
      </c>
      <c r="E3379" s="51">
        <v>1.8</v>
      </c>
      <c r="F3379" s="52"/>
      <c r="G3379" s="52"/>
      <c r="H3379" s="52"/>
      <c r="I3379" s="52"/>
      <c r="J3379" s="52"/>
      <c r="K3379" s="53">
        <v>13</v>
      </c>
      <c r="L3379" s="53">
        <v>0.52</v>
      </c>
      <c r="M3379" s="53">
        <v>26.89</v>
      </c>
      <c r="N3379" s="53">
        <v>0</v>
      </c>
      <c r="O3379" s="53">
        <v>27.41</v>
      </c>
    </row>
    <row r="3380" spans="1:15">
      <c r="A3380" s="48">
        <v>40306119</v>
      </c>
      <c r="B3380" s="48" t="s">
        <v>3389</v>
      </c>
      <c r="C3380" s="49">
        <v>0.04</v>
      </c>
      <c r="D3380" s="49" t="s">
        <v>129</v>
      </c>
      <c r="E3380" s="51">
        <v>1.8</v>
      </c>
      <c r="F3380" s="52"/>
      <c r="G3380" s="52"/>
      <c r="H3380" s="52"/>
      <c r="I3380" s="52"/>
      <c r="J3380" s="52"/>
      <c r="K3380" s="53">
        <v>13</v>
      </c>
      <c r="L3380" s="53">
        <v>0.52</v>
      </c>
      <c r="M3380" s="53">
        <v>26.89</v>
      </c>
      <c r="N3380" s="53">
        <v>0</v>
      </c>
      <c r="O3380" s="53">
        <v>27.41</v>
      </c>
    </row>
    <row r="3381" spans="1:15">
      <c r="A3381" s="48">
        <v>40306127</v>
      </c>
      <c r="B3381" s="48" t="s">
        <v>3390</v>
      </c>
      <c r="C3381" s="49">
        <v>0.04</v>
      </c>
      <c r="D3381" s="49" t="s">
        <v>129</v>
      </c>
      <c r="E3381" s="51">
        <v>1.8</v>
      </c>
      <c r="F3381" s="52"/>
      <c r="G3381" s="52"/>
      <c r="H3381" s="52"/>
      <c r="I3381" s="52"/>
      <c r="J3381" s="52"/>
      <c r="K3381" s="53">
        <v>13</v>
      </c>
      <c r="L3381" s="53">
        <v>0.52</v>
      </c>
      <c r="M3381" s="53">
        <v>26.89</v>
      </c>
      <c r="N3381" s="53">
        <v>0</v>
      </c>
      <c r="O3381" s="53">
        <v>27.41</v>
      </c>
    </row>
    <row r="3382" spans="1:15">
      <c r="A3382" s="48">
        <v>40306135</v>
      </c>
      <c r="B3382" s="48" t="s">
        <v>3391</v>
      </c>
      <c r="C3382" s="49">
        <v>0.04</v>
      </c>
      <c r="D3382" s="49" t="s">
        <v>129</v>
      </c>
      <c r="E3382" s="51">
        <v>2.484</v>
      </c>
      <c r="F3382" s="52"/>
      <c r="G3382" s="52"/>
      <c r="H3382" s="52"/>
      <c r="I3382" s="52"/>
      <c r="J3382" s="52"/>
      <c r="K3382" s="53">
        <v>13</v>
      </c>
      <c r="L3382" s="53">
        <v>0.52</v>
      </c>
      <c r="M3382" s="53">
        <v>37.11</v>
      </c>
      <c r="N3382" s="53">
        <v>0</v>
      </c>
      <c r="O3382" s="53">
        <v>37.630000000000003</v>
      </c>
    </row>
    <row r="3383" spans="1:15">
      <c r="A3383" s="48">
        <v>40306143</v>
      </c>
      <c r="B3383" s="48" t="s">
        <v>3392</v>
      </c>
      <c r="C3383" s="49">
        <v>0.04</v>
      </c>
      <c r="D3383" s="49" t="s">
        <v>129</v>
      </c>
      <c r="E3383" s="51">
        <v>1.8</v>
      </c>
      <c r="F3383" s="52"/>
      <c r="G3383" s="52"/>
      <c r="H3383" s="52"/>
      <c r="I3383" s="52"/>
      <c r="J3383" s="52"/>
      <c r="K3383" s="53">
        <v>13</v>
      </c>
      <c r="L3383" s="53">
        <v>0.52</v>
      </c>
      <c r="M3383" s="53">
        <v>26.89</v>
      </c>
      <c r="N3383" s="53">
        <v>0</v>
      </c>
      <c r="O3383" s="53">
        <v>27.41</v>
      </c>
    </row>
    <row r="3384" spans="1:15">
      <c r="A3384" s="48">
        <v>40306151</v>
      </c>
      <c r="B3384" s="48" t="s">
        <v>3393</v>
      </c>
      <c r="C3384" s="49">
        <v>0.04</v>
      </c>
      <c r="D3384" s="49" t="s">
        <v>129</v>
      </c>
      <c r="E3384" s="51">
        <v>2.484</v>
      </c>
      <c r="F3384" s="52"/>
      <c r="G3384" s="52"/>
      <c r="H3384" s="52"/>
      <c r="I3384" s="52"/>
      <c r="J3384" s="52"/>
      <c r="K3384" s="53">
        <v>13</v>
      </c>
      <c r="L3384" s="53">
        <v>0.52</v>
      </c>
      <c r="M3384" s="53">
        <v>37.11</v>
      </c>
      <c r="N3384" s="53">
        <v>0</v>
      </c>
      <c r="O3384" s="53">
        <v>37.630000000000003</v>
      </c>
    </row>
    <row r="3385" spans="1:15">
      <c r="A3385" s="48">
        <v>40306160</v>
      </c>
      <c r="B3385" s="48" t="s">
        <v>3394</v>
      </c>
      <c r="C3385" s="49">
        <v>0.04</v>
      </c>
      <c r="D3385" s="49" t="s">
        <v>129</v>
      </c>
      <c r="E3385" s="51">
        <v>1.17</v>
      </c>
      <c r="F3385" s="52"/>
      <c r="G3385" s="52"/>
      <c r="H3385" s="52"/>
      <c r="I3385" s="52"/>
      <c r="J3385" s="52"/>
      <c r="K3385" s="53">
        <v>13</v>
      </c>
      <c r="L3385" s="53">
        <v>0.52</v>
      </c>
      <c r="M3385" s="53">
        <v>17.48</v>
      </c>
      <c r="N3385" s="53">
        <v>0</v>
      </c>
      <c r="O3385" s="53">
        <v>18</v>
      </c>
    </row>
    <row r="3386" spans="1:15">
      <c r="A3386" s="48">
        <v>40306178</v>
      </c>
      <c r="B3386" s="48" t="s">
        <v>3395</v>
      </c>
      <c r="C3386" s="49">
        <v>0.04</v>
      </c>
      <c r="D3386" s="49" t="s">
        <v>129</v>
      </c>
      <c r="E3386" s="51">
        <v>1.17</v>
      </c>
      <c r="F3386" s="52"/>
      <c r="G3386" s="52"/>
      <c r="H3386" s="52"/>
      <c r="I3386" s="52"/>
      <c r="J3386" s="52"/>
      <c r="K3386" s="53">
        <v>13</v>
      </c>
      <c r="L3386" s="53">
        <v>0.52</v>
      </c>
      <c r="M3386" s="53">
        <v>17.48</v>
      </c>
      <c r="N3386" s="53">
        <v>0</v>
      </c>
      <c r="O3386" s="53">
        <v>18</v>
      </c>
    </row>
    <row r="3387" spans="1:15">
      <c r="A3387" s="48">
        <v>40306186</v>
      </c>
      <c r="B3387" s="48" t="s">
        <v>3396</v>
      </c>
      <c r="C3387" s="49">
        <v>0.5</v>
      </c>
      <c r="D3387" s="49" t="s">
        <v>129</v>
      </c>
      <c r="E3387" s="51">
        <v>21.789000000000001</v>
      </c>
      <c r="F3387" s="52"/>
      <c r="G3387" s="52"/>
      <c r="H3387" s="52"/>
      <c r="I3387" s="52"/>
      <c r="J3387" s="52"/>
      <c r="K3387" s="53">
        <v>13</v>
      </c>
      <c r="L3387" s="53">
        <v>6.5</v>
      </c>
      <c r="M3387" s="53">
        <v>325.52999999999997</v>
      </c>
      <c r="N3387" s="53">
        <v>0</v>
      </c>
      <c r="O3387" s="53">
        <v>332.03</v>
      </c>
    </row>
    <row r="3388" spans="1:15">
      <c r="A3388" s="48">
        <v>40306194</v>
      </c>
      <c r="B3388" s="48" t="s">
        <v>3397</v>
      </c>
      <c r="C3388" s="49">
        <v>0.1</v>
      </c>
      <c r="D3388" s="49" t="s">
        <v>129</v>
      </c>
      <c r="E3388" s="51">
        <v>3.294</v>
      </c>
      <c r="F3388" s="52"/>
      <c r="G3388" s="52"/>
      <c r="H3388" s="52"/>
      <c r="I3388" s="52"/>
      <c r="J3388" s="52"/>
      <c r="K3388" s="53">
        <v>13</v>
      </c>
      <c r="L3388" s="53">
        <v>1.3</v>
      </c>
      <c r="M3388" s="53">
        <v>49.21</v>
      </c>
      <c r="N3388" s="53">
        <v>0</v>
      </c>
      <c r="O3388" s="53">
        <v>50.51</v>
      </c>
    </row>
    <row r="3389" spans="1:15">
      <c r="A3389" s="48">
        <v>40306208</v>
      </c>
      <c r="B3389" s="48" t="s">
        <v>3398</v>
      </c>
      <c r="C3389" s="49">
        <v>0.1</v>
      </c>
      <c r="D3389" s="49" t="s">
        <v>129</v>
      </c>
      <c r="E3389" s="51">
        <v>2.8439999999999999</v>
      </c>
      <c r="F3389" s="52"/>
      <c r="G3389" s="52"/>
      <c r="H3389" s="52"/>
      <c r="I3389" s="52"/>
      <c r="J3389" s="52"/>
      <c r="K3389" s="53">
        <v>13</v>
      </c>
      <c r="L3389" s="53">
        <v>1.3</v>
      </c>
      <c r="M3389" s="53">
        <v>42.49</v>
      </c>
      <c r="N3389" s="53">
        <v>0</v>
      </c>
      <c r="O3389" s="53">
        <v>43.79</v>
      </c>
    </row>
    <row r="3390" spans="1:15">
      <c r="A3390" s="48">
        <v>40306216</v>
      </c>
      <c r="B3390" s="48" t="s">
        <v>3399</v>
      </c>
      <c r="C3390" s="49">
        <v>0.04</v>
      </c>
      <c r="D3390" s="49" t="s">
        <v>129</v>
      </c>
      <c r="E3390" s="51">
        <v>1.8</v>
      </c>
      <c r="F3390" s="52"/>
      <c r="G3390" s="52"/>
      <c r="H3390" s="52"/>
      <c r="I3390" s="52"/>
      <c r="J3390" s="52"/>
      <c r="K3390" s="53">
        <v>13</v>
      </c>
      <c r="L3390" s="53">
        <v>0.52</v>
      </c>
      <c r="M3390" s="53">
        <v>26.89</v>
      </c>
      <c r="N3390" s="53">
        <v>0</v>
      </c>
      <c r="O3390" s="53">
        <v>27.41</v>
      </c>
    </row>
    <row r="3391" spans="1:15">
      <c r="A3391" s="48">
        <v>40306224</v>
      </c>
      <c r="B3391" s="48" t="s">
        <v>3400</v>
      </c>
      <c r="C3391" s="49">
        <v>0.04</v>
      </c>
      <c r="D3391" s="49" t="s">
        <v>129</v>
      </c>
      <c r="E3391" s="51">
        <v>2.484</v>
      </c>
      <c r="F3391" s="52"/>
      <c r="G3391" s="52"/>
      <c r="H3391" s="52"/>
      <c r="I3391" s="52"/>
      <c r="J3391" s="52"/>
      <c r="K3391" s="53">
        <v>13</v>
      </c>
      <c r="L3391" s="53">
        <v>0.52</v>
      </c>
      <c r="M3391" s="53">
        <v>37.11</v>
      </c>
      <c r="N3391" s="53">
        <v>0</v>
      </c>
      <c r="O3391" s="53">
        <v>37.630000000000003</v>
      </c>
    </row>
    <row r="3392" spans="1:15">
      <c r="A3392" s="48">
        <v>40306232</v>
      </c>
      <c r="B3392" s="48" t="s">
        <v>3401</v>
      </c>
      <c r="C3392" s="49">
        <v>0.04</v>
      </c>
      <c r="D3392" s="49" t="s">
        <v>129</v>
      </c>
      <c r="E3392" s="51">
        <v>1.8</v>
      </c>
      <c r="F3392" s="52"/>
      <c r="G3392" s="52"/>
      <c r="H3392" s="52"/>
      <c r="I3392" s="52"/>
      <c r="J3392" s="52"/>
      <c r="K3392" s="53">
        <v>13</v>
      </c>
      <c r="L3392" s="53">
        <v>0.52</v>
      </c>
      <c r="M3392" s="53">
        <v>26.89</v>
      </c>
      <c r="N3392" s="53">
        <v>0</v>
      </c>
      <c r="O3392" s="53">
        <v>27.41</v>
      </c>
    </row>
    <row r="3393" spans="1:15">
      <c r="A3393" s="48">
        <v>40306240</v>
      </c>
      <c r="B3393" s="48" t="s">
        <v>3402</v>
      </c>
      <c r="C3393" s="49">
        <v>0.04</v>
      </c>
      <c r="D3393" s="49" t="s">
        <v>129</v>
      </c>
      <c r="E3393" s="51">
        <v>2.484</v>
      </c>
      <c r="F3393" s="52"/>
      <c r="G3393" s="52"/>
      <c r="H3393" s="52"/>
      <c r="I3393" s="52"/>
      <c r="J3393" s="52"/>
      <c r="K3393" s="53">
        <v>13</v>
      </c>
      <c r="L3393" s="53">
        <v>0.52</v>
      </c>
      <c r="M3393" s="53">
        <v>37.11</v>
      </c>
      <c r="N3393" s="53">
        <v>0</v>
      </c>
      <c r="O3393" s="53">
        <v>37.630000000000003</v>
      </c>
    </row>
    <row r="3394" spans="1:15">
      <c r="A3394" s="48">
        <v>40306259</v>
      </c>
      <c r="B3394" s="48" t="s">
        <v>3403</v>
      </c>
      <c r="C3394" s="49">
        <v>0.1</v>
      </c>
      <c r="D3394" s="49" t="s">
        <v>129</v>
      </c>
      <c r="E3394" s="51">
        <v>3.294</v>
      </c>
      <c r="F3394" s="52"/>
      <c r="G3394" s="52"/>
      <c r="H3394" s="52"/>
      <c r="I3394" s="52"/>
      <c r="J3394" s="52"/>
      <c r="K3394" s="53">
        <v>13</v>
      </c>
      <c r="L3394" s="53">
        <v>1.3</v>
      </c>
      <c r="M3394" s="53">
        <v>49.21</v>
      </c>
      <c r="N3394" s="53">
        <v>0</v>
      </c>
      <c r="O3394" s="53">
        <v>50.51</v>
      </c>
    </row>
    <row r="3395" spans="1:15">
      <c r="A3395" s="48">
        <v>40306267</v>
      </c>
      <c r="B3395" s="48" t="s">
        <v>3404</v>
      </c>
      <c r="C3395" s="49">
        <v>0.04</v>
      </c>
      <c r="D3395" s="49" t="s">
        <v>129</v>
      </c>
      <c r="E3395" s="51">
        <v>1.35</v>
      </c>
      <c r="F3395" s="52"/>
      <c r="G3395" s="52"/>
      <c r="H3395" s="52"/>
      <c r="I3395" s="52"/>
      <c r="J3395" s="52"/>
      <c r="K3395" s="53">
        <v>13</v>
      </c>
      <c r="L3395" s="53">
        <v>0.52</v>
      </c>
      <c r="M3395" s="53">
        <v>20.170000000000002</v>
      </c>
      <c r="N3395" s="53">
        <v>0</v>
      </c>
      <c r="O3395" s="53">
        <v>20.69</v>
      </c>
    </row>
    <row r="3396" spans="1:15">
      <c r="A3396" s="48">
        <v>40306275</v>
      </c>
      <c r="B3396" s="48" t="s">
        <v>3405</v>
      </c>
      <c r="C3396" s="49">
        <v>0.04</v>
      </c>
      <c r="D3396" s="49" t="s">
        <v>129</v>
      </c>
      <c r="E3396" s="51">
        <v>1.35</v>
      </c>
      <c r="F3396" s="52"/>
      <c r="G3396" s="52"/>
      <c r="H3396" s="52"/>
      <c r="I3396" s="52"/>
      <c r="J3396" s="52"/>
      <c r="K3396" s="53">
        <v>13</v>
      </c>
      <c r="L3396" s="53">
        <v>0.52</v>
      </c>
      <c r="M3396" s="53">
        <v>20.170000000000002</v>
      </c>
      <c r="N3396" s="53">
        <v>0</v>
      </c>
      <c r="O3396" s="53">
        <v>20.69</v>
      </c>
    </row>
    <row r="3397" spans="1:15">
      <c r="A3397" s="48">
        <v>40306283</v>
      </c>
      <c r="B3397" s="48" t="s">
        <v>3406</v>
      </c>
      <c r="C3397" s="49">
        <v>0.1</v>
      </c>
      <c r="D3397" s="49" t="s">
        <v>129</v>
      </c>
      <c r="E3397" s="51">
        <v>4.05</v>
      </c>
      <c r="F3397" s="52"/>
      <c r="G3397" s="52"/>
      <c r="H3397" s="52"/>
      <c r="I3397" s="52"/>
      <c r="J3397" s="52"/>
      <c r="K3397" s="53">
        <v>13</v>
      </c>
      <c r="L3397" s="53">
        <v>1.3</v>
      </c>
      <c r="M3397" s="53">
        <v>60.51</v>
      </c>
      <c r="N3397" s="53">
        <v>0</v>
      </c>
      <c r="O3397" s="53">
        <v>61.81</v>
      </c>
    </row>
    <row r="3398" spans="1:15">
      <c r="A3398" s="48">
        <v>40306291</v>
      </c>
      <c r="B3398" s="48" t="s">
        <v>3407</v>
      </c>
      <c r="C3398" s="49">
        <v>0.04</v>
      </c>
      <c r="D3398" s="49" t="s">
        <v>129</v>
      </c>
      <c r="E3398" s="51">
        <v>1.8</v>
      </c>
      <c r="F3398" s="52"/>
      <c r="G3398" s="52"/>
      <c r="H3398" s="52"/>
      <c r="I3398" s="52"/>
      <c r="J3398" s="52"/>
      <c r="K3398" s="53">
        <v>13</v>
      </c>
      <c r="L3398" s="53">
        <v>0.52</v>
      </c>
      <c r="M3398" s="53">
        <v>26.89</v>
      </c>
      <c r="N3398" s="53">
        <v>0</v>
      </c>
      <c r="O3398" s="53">
        <v>27.41</v>
      </c>
    </row>
    <row r="3399" spans="1:15">
      <c r="A3399" s="48">
        <v>40306305</v>
      </c>
      <c r="B3399" s="48" t="s">
        <v>3408</v>
      </c>
      <c r="C3399" s="49">
        <v>0.04</v>
      </c>
      <c r="D3399" s="49" t="s">
        <v>129</v>
      </c>
      <c r="E3399" s="51">
        <v>2.484</v>
      </c>
      <c r="F3399" s="52"/>
      <c r="G3399" s="52"/>
      <c r="H3399" s="52"/>
      <c r="I3399" s="52"/>
      <c r="J3399" s="52"/>
      <c r="K3399" s="53">
        <v>13</v>
      </c>
      <c r="L3399" s="53">
        <v>0.52</v>
      </c>
      <c r="M3399" s="53">
        <v>37.11</v>
      </c>
      <c r="N3399" s="53">
        <v>0</v>
      </c>
      <c r="O3399" s="53">
        <v>37.630000000000003</v>
      </c>
    </row>
    <row r="3400" spans="1:15">
      <c r="A3400" s="48">
        <v>40306313</v>
      </c>
      <c r="B3400" s="48" t="s">
        <v>3409</v>
      </c>
      <c r="C3400" s="49">
        <v>0.04</v>
      </c>
      <c r="D3400" s="49" t="s">
        <v>129</v>
      </c>
      <c r="E3400" s="51">
        <v>1.8</v>
      </c>
      <c r="F3400" s="52"/>
      <c r="G3400" s="52"/>
      <c r="H3400" s="52"/>
      <c r="I3400" s="52"/>
      <c r="J3400" s="52"/>
      <c r="K3400" s="53">
        <v>13</v>
      </c>
      <c r="L3400" s="53">
        <v>0.52</v>
      </c>
      <c r="M3400" s="53">
        <v>26.89</v>
      </c>
      <c r="N3400" s="53">
        <v>0</v>
      </c>
      <c r="O3400" s="53">
        <v>27.41</v>
      </c>
    </row>
    <row r="3401" spans="1:15">
      <c r="A3401" s="48">
        <v>40306321</v>
      </c>
      <c r="B3401" s="48" t="s">
        <v>3410</v>
      </c>
      <c r="C3401" s="49">
        <v>0.04</v>
      </c>
      <c r="D3401" s="49" t="s">
        <v>129</v>
      </c>
      <c r="E3401" s="51">
        <v>2.484</v>
      </c>
      <c r="F3401" s="52"/>
      <c r="G3401" s="52"/>
      <c r="H3401" s="52"/>
      <c r="I3401" s="52"/>
      <c r="J3401" s="52"/>
      <c r="K3401" s="53">
        <v>13</v>
      </c>
      <c r="L3401" s="53">
        <v>0.52</v>
      </c>
      <c r="M3401" s="53">
        <v>37.11</v>
      </c>
      <c r="N3401" s="53">
        <v>0</v>
      </c>
      <c r="O3401" s="53">
        <v>37.630000000000003</v>
      </c>
    </row>
    <row r="3402" spans="1:15">
      <c r="A3402" s="48">
        <v>40306330</v>
      </c>
      <c r="B3402" s="48" t="s">
        <v>3411</v>
      </c>
      <c r="C3402" s="49">
        <v>0.04</v>
      </c>
      <c r="D3402" s="49" t="s">
        <v>129</v>
      </c>
      <c r="E3402" s="51">
        <v>2.484</v>
      </c>
      <c r="F3402" s="52"/>
      <c r="G3402" s="52"/>
      <c r="H3402" s="52"/>
      <c r="I3402" s="52"/>
      <c r="J3402" s="52"/>
      <c r="K3402" s="53">
        <v>13</v>
      </c>
      <c r="L3402" s="53">
        <v>0.52</v>
      </c>
      <c r="M3402" s="53">
        <v>37.11</v>
      </c>
      <c r="N3402" s="53">
        <v>0</v>
      </c>
      <c r="O3402" s="53">
        <v>37.630000000000003</v>
      </c>
    </row>
    <row r="3403" spans="1:15">
      <c r="A3403" s="48">
        <v>40306348</v>
      </c>
      <c r="B3403" s="48" t="s">
        <v>3412</v>
      </c>
      <c r="C3403" s="49">
        <v>0.04</v>
      </c>
      <c r="D3403" s="49" t="s">
        <v>129</v>
      </c>
      <c r="E3403" s="51">
        <v>2.484</v>
      </c>
      <c r="F3403" s="52"/>
      <c r="G3403" s="52"/>
      <c r="H3403" s="52"/>
      <c r="I3403" s="52"/>
      <c r="J3403" s="52"/>
      <c r="K3403" s="53">
        <v>13</v>
      </c>
      <c r="L3403" s="53">
        <v>0.52</v>
      </c>
      <c r="M3403" s="53">
        <v>37.11</v>
      </c>
      <c r="N3403" s="53">
        <v>0</v>
      </c>
      <c r="O3403" s="53">
        <v>37.630000000000003</v>
      </c>
    </row>
    <row r="3404" spans="1:15">
      <c r="A3404" s="48">
        <v>40306356</v>
      </c>
      <c r="B3404" s="48" t="s">
        <v>3413</v>
      </c>
      <c r="C3404" s="49">
        <v>0.04</v>
      </c>
      <c r="D3404" s="49" t="s">
        <v>129</v>
      </c>
      <c r="E3404" s="51">
        <v>1.413</v>
      </c>
      <c r="F3404" s="52"/>
      <c r="G3404" s="52"/>
      <c r="H3404" s="52"/>
      <c r="I3404" s="52"/>
      <c r="J3404" s="52"/>
      <c r="K3404" s="53">
        <v>13</v>
      </c>
      <c r="L3404" s="53">
        <v>0.52</v>
      </c>
      <c r="M3404" s="53">
        <v>21.11</v>
      </c>
      <c r="N3404" s="53">
        <v>0</v>
      </c>
      <c r="O3404" s="53">
        <v>21.63</v>
      </c>
    </row>
    <row r="3405" spans="1:15">
      <c r="A3405" s="48">
        <v>40306364</v>
      </c>
      <c r="B3405" s="48" t="s">
        <v>3414</v>
      </c>
      <c r="C3405" s="49">
        <v>0.04</v>
      </c>
      <c r="D3405" s="49" t="s">
        <v>129</v>
      </c>
      <c r="E3405" s="51">
        <v>2.1869999999999998</v>
      </c>
      <c r="F3405" s="52"/>
      <c r="G3405" s="52"/>
      <c r="H3405" s="52"/>
      <c r="I3405" s="52"/>
      <c r="J3405" s="52"/>
      <c r="K3405" s="53">
        <v>13</v>
      </c>
      <c r="L3405" s="53">
        <v>0.52</v>
      </c>
      <c r="M3405" s="53">
        <v>32.67</v>
      </c>
      <c r="N3405" s="53">
        <v>0</v>
      </c>
      <c r="O3405" s="53">
        <v>33.19</v>
      </c>
    </row>
    <row r="3406" spans="1:15">
      <c r="A3406" s="48">
        <v>40306372</v>
      </c>
      <c r="B3406" s="48" t="s">
        <v>3415</v>
      </c>
      <c r="C3406" s="49">
        <v>0.04</v>
      </c>
      <c r="D3406" s="49" t="s">
        <v>129</v>
      </c>
      <c r="E3406" s="51">
        <v>1.8</v>
      </c>
      <c r="F3406" s="52"/>
      <c r="G3406" s="52"/>
      <c r="H3406" s="52"/>
      <c r="I3406" s="52"/>
      <c r="J3406" s="52"/>
      <c r="K3406" s="53">
        <v>13</v>
      </c>
      <c r="L3406" s="53">
        <v>0.52</v>
      </c>
      <c r="M3406" s="53">
        <v>26.89</v>
      </c>
      <c r="N3406" s="53">
        <v>0</v>
      </c>
      <c r="O3406" s="53">
        <v>27.41</v>
      </c>
    </row>
    <row r="3407" spans="1:15">
      <c r="A3407" s="48">
        <v>40306380</v>
      </c>
      <c r="B3407" s="48" t="s">
        <v>3416</v>
      </c>
      <c r="C3407" s="49">
        <v>0.04</v>
      </c>
      <c r="D3407" s="49" t="s">
        <v>129</v>
      </c>
      <c r="E3407" s="51">
        <v>1.8</v>
      </c>
      <c r="F3407" s="52"/>
      <c r="G3407" s="52"/>
      <c r="H3407" s="52"/>
      <c r="I3407" s="52"/>
      <c r="J3407" s="52"/>
      <c r="K3407" s="53">
        <v>13</v>
      </c>
      <c r="L3407" s="53">
        <v>0.52</v>
      </c>
      <c r="M3407" s="53">
        <v>26.89</v>
      </c>
      <c r="N3407" s="53">
        <v>0</v>
      </c>
      <c r="O3407" s="53">
        <v>27.41</v>
      </c>
    </row>
    <row r="3408" spans="1:15">
      <c r="A3408" s="48">
        <v>40306399</v>
      </c>
      <c r="B3408" s="48" t="s">
        <v>3417</v>
      </c>
      <c r="C3408" s="49">
        <v>0.04</v>
      </c>
      <c r="D3408" s="49" t="s">
        <v>129</v>
      </c>
      <c r="E3408" s="51">
        <v>1.8</v>
      </c>
      <c r="F3408" s="52"/>
      <c r="G3408" s="52"/>
      <c r="H3408" s="52"/>
      <c r="I3408" s="52"/>
      <c r="J3408" s="52"/>
      <c r="K3408" s="53">
        <v>13</v>
      </c>
      <c r="L3408" s="53">
        <v>0.52</v>
      </c>
      <c r="M3408" s="53">
        <v>26.89</v>
      </c>
      <c r="N3408" s="53">
        <v>0</v>
      </c>
      <c r="O3408" s="53">
        <v>27.41</v>
      </c>
    </row>
    <row r="3409" spans="1:15">
      <c r="A3409" s="48">
        <v>40306402</v>
      </c>
      <c r="B3409" s="48" t="s">
        <v>3418</v>
      </c>
      <c r="C3409" s="49">
        <v>0.04</v>
      </c>
      <c r="D3409" s="49" t="s">
        <v>129</v>
      </c>
      <c r="E3409" s="51">
        <v>2.484</v>
      </c>
      <c r="F3409" s="52"/>
      <c r="G3409" s="52"/>
      <c r="H3409" s="52"/>
      <c r="I3409" s="52"/>
      <c r="J3409" s="52"/>
      <c r="K3409" s="53">
        <v>13</v>
      </c>
      <c r="L3409" s="53">
        <v>0.52</v>
      </c>
      <c r="M3409" s="53">
        <v>37.11</v>
      </c>
      <c r="N3409" s="53">
        <v>0</v>
      </c>
      <c r="O3409" s="53">
        <v>37.630000000000003</v>
      </c>
    </row>
    <row r="3410" spans="1:15">
      <c r="A3410" s="48">
        <v>40306410</v>
      </c>
      <c r="B3410" s="48" t="s">
        <v>3419</v>
      </c>
      <c r="C3410" s="49">
        <v>0.04</v>
      </c>
      <c r="D3410" s="49" t="s">
        <v>129</v>
      </c>
      <c r="E3410" s="51">
        <v>2.484</v>
      </c>
      <c r="F3410" s="52"/>
      <c r="G3410" s="52"/>
      <c r="H3410" s="52"/>
      <c r="I3410" s="52"/>
      <c r="J3410" s="52"/>
      <c r="K3410" s="53">
        <v>13</v>
      </c>
      <c r="L3410" s="53">
        <v>0.52</v>
      </c>
      <c r="M3410" s="53">
        <v>37.11</v>
      </c>
      <c r="N3410" s="53">
        <v>0</v>
      </c>
      <c r="O3410" s="53">
        <v>37.630000000000003</v>
      </c>
    </row>
    <row r="3411" spans="1:15">
      <c r="A3411" s="48">
        <v>40306429</v>
      </c>
      <c r="B3411" s="48" t="s">
        <v>3420</v>
      </c>
      <c r="C3411" s="49">
        <v>0.04</v>
      </c>
      <c r="D3411" s="49" t="s">
        <v>129</v>
      </c>
      <c r="E3411" s="51">
        <v>1.8</v>
      </c>
      <c r="F3411" s="52"/>
      <c r="G3411" s="52"/>
      <c r="H3411" s="52"/>
      <c r="I3411" s="52"/>
      <c r="J3411" s="52"/>
      <c r="K3411" s="53">
        <v>13</v>
      </c>
      <c r="L3411" s="53">
        <v>0.52</v>
      </c>
      <c r="M3411" s="53">
        <v>26.89</v>
      </c>
      <c r="N3411" s="53">
        <v>0</v>
      </c>
      <c r="O3411" s="53">
        <v>27.41</v>
      </c>
    </row>
    <row r="3412" spans="1:15">
      <c r="A3412" s="48">
        <v>40306437</v>
      </c>
      <c r="B3412" s="48" t="s">
        <v>3421</v>
      </c>
      <c r="C3412" s="49">
        <v>0.04</v>
      </c>
      <c r="D3412" s="49" t="s">
        <v>129</v>
      </c>
      <c r="E3412" s="51">
        <v>3.13</v>
      </c>
      <c r="F3412" s="52"/>
      <c r="G3412" s="52"/>
      <c r="H3412" s="52"/>
      <c r="I3412" s="52"/>
      <c r="J3412" s="52"/>
      <c r="K3412" s="53">
        <v>13</v>
      </c>
      <c r="L3412" s="53">
        <v>0.52</v>
      </c>
      <c r="M3412" s="53">
        <v>46.76</v>
      </c>
      <c r="N3412" s="53">
        <v>0</v>
      </c>
      <c r="O3412" s="53">
        <v>47.28</v>
      </c>
    </row>
    <row r="3413" spans="1:15">
      <c r="A3413" s="48">
        <v>40306445</v>
      </c>
      <c r="B3413" s="48" t="s">
        <v>3422</v>
      </c>
      <c r="C3413" s="49">
        <v>0.04</v>
      </c>
      <c r="D3413" s="49" t="s">
        <v>129</v>
      </c>
      <c r="E3413" s="51">
        <v>1.17</v>
      </c>
      <c r="F3413" s="52"/>
      <c r="G3413" s="52"/>
      <c r="H3413" s="52"/>
      <c r="I3413" s="52"/>
      <c r="J3413" s="52"/>
      <c r="K3413" s="53">
        <v>13</v>
      </c>
      <c r="L3413" s="53">
        <v>0.52</v>
      </c>
      <c r="M3413" s="53">
        <v>17.48</v>
      </c>
      <c r="N3413" s="53">
        <v>0</v>
      </c>
      <c r="O3413" s="53">
        <v>18</v>
      </c>
    </row>
    <row r="3414" spans="1:15">
      <c r="A3414" s="48">
        <v>40306453</v>
      </c>
      <c r="B3414" s="48" t="s">
        <v>3423</v>
      </c>
      <c r="C3414" s="49">
        <v>0.04</v>
      </c>
      <c r="D3414" s="49" t="s">
        <v>129</v>
      </c>
      <c r="E3414" s="51">
        <v>2.1869999999999998</v>
      </c>
      <c r="F3414" s="52"/>
      <c r="G3414" s="52"/>
      <c r="H3414" s="52"/>
      <c r="I3414" s="52"/>
      <c r="J3414" s="52"/>
      <c r="K3414" s="53">
        <v>13</v>
      </c>
      <c r="L3414" s="53">
        <v>0.52</v>
      </c>
      <c r="M3414" s="53">
        <v>32.67</v>
      </c>
      <c r="N3414" s="53">
        <v>0</v>
      </c>
      <c r="O3414" s="53">
        <v>33.19</v>
      </c>
    </row>
    <row r="3415" spans="1:15">
      <c r="A3415" s="48">
        <v>40306461</v>
      </c>
      <c r="B3415" s="48" t="s">
        <v>3424</v>
      </c>
      <c r="C3415" s="49">
        <v>0.1</v>
      </c>
      <c r="D3415" s="49" t="s">
        <v>129</v>
      </c>
      <c r="E3415" s="51">
        <v>3.294</v>
      </c>
      <c r="F3415" s="52"/>
      <c r="G3415" s="52"/>
      <c r="H3415" s="52"/>
      <c r="I3415" s="52"/>
      <c r="J3415" s="52"/>
      <c r="K3415" s="53">
        <v>13</v>
      </c>
      <c r="L3415" s="53">
        <v>1.3</v>
      </c>
      <c r="M3415" s="53">
        <v>49.21</v>
      </c>
      <c r="N3415" s="53">
        <v>0</v>
      </c>
      <c r="O3415" s="53">
        <v>50.51</v>
      </c>
    </row>
    <row r="3416" spans="1:15">
      <c r="A3416" s="48">
        <v>40306470</v>
      </c>
      <c r="B3416" s="48" t="s">
        <v>3425</v>
      </c>
      <c r="C3416" s="49">
        <v>0.1</v>
      </c>
      <c r="D3416" s="49" t="s">
        <v>129</v>
      </c>
      <c r="E3416" s="51">
        <v>3.294</v>
      </c>
      <c r="F3416" s="52"/>
      <c r="G3416" s="52"/>
      <c r="H3416" s="52"/>
      <c r="I3416" s="52"/>
      <c r="J3416" s="52"/>
      <c r="K3416" s="53">
        <v>13</v>
      </c>
      <c r="L3416" s="53">
        <v>1.3</v>
      </c>
      <c r="M3416" s="53">
        <v>49.21</v>
      </c>
      <c r="N3416" s="53">
        <v>0</v>
      </c>
      <c r="O3416" s="53">
        <v>50.51</v>
      </c>
    </row>
    <row r="3417" spans="1:15">
      <c r="A3417" s="48">
        <v>40306488</v>
      </c>
      <c r="B3417" s="48" t="s">
        <v>3426</v>
      </c>
      <c r="C3417" s="49">
        <v>0.04</v>
      </c>
      <c r="D3417" s="49" t="s">
        <v>129</v>
      </c>
      <c r="E3417" s="51">
        <v>1.44</v>
      </c>
      <c r="F3417" s="52"/>
      <c r="G3417" s="52"/>
      <c r="H3417" s="52"/>
      <c r="I3417" s="52"/>
      <c r="J3417" s="52"/>
      <c r="K3417" s="53">
        <v>13</v>
      </c>
      <c r="L3417" s="53">
        <v>0.52</v>
      </c>
      <c r="M3417" s="53">
        <v>21.51</v>
      </c>
      <c r="N3417" s="53">
        <v>0</v>
      </c>
      <c r="O3417" s="53">
        <v>22.03</v>
      </c>
    </row>
    <row r="3418" spans="1:15">
      <c r="A3418" s="48">
        <v>40306496</v>
      </c>
      <c r="B3418" s="48" t="s">
        <v>3427</v>
      </c>
      <c r="C3418" s="49">
        <v>0.04</v>
      </c>
      <c r="D3418" s="49" t="s">
        <v>129</v>
      </c>
      <c r="E3418" s="51">
        <v>1.8</v>
      </c>
      <c r="F3418" s="52"/>
      <c r="G3418" s="52"/>
      <c r="H3418" s="52"/>
      <c r="I3418" s="52"/>
      <c r="J3418" s="52"/>
      <c r="K3418" s="53">
        <v>13</v>
      </c>
      <c r="L3418" s="53">
        <v>0.52</v>
      </c>
      <c r="M3418" s="53">
        <v>26.89</v>
      </c>
      <c r="N3418" s="53">
        <v>0</v>
      </c>
      <c r="O3418" s="53">
        <v>27.41</v>
      </c>
    </row>
    <row r="3419" spans="1:15">
      <c r="A3419" s="48">
        <v>40306500</v>
      </c>
      <c r="B3419" s="48" t="s">
        <v>3428</v>
      </c>
      <c r="C3419" s="49">
        <v>0.04</v>
      </c>
      <c r="D3419" s="49" t="s">
        <v>129</v>
      </c>
      <c r="E3419" s="51">
        <v>1.8</v>
      </c>
      <c r="F3419" s="52"/>
      <c r="G3419" s="52"/>
      <c r="H3419" s="52"/>
      <c r="I3419" s="52"/>
      <c r="J3419" s="52"/>
      <c r="K3419" s="53">
        <v>13</v>
      </c>
      <c r="L3419" s="53">
        <v>0.52</v>
      </c>
      <c r="M3419" s="53">
        <v>26.89</v>
      </c>
      <c r="N3419" s="53">
        <v>0</v>
      </c>
      <c r="O3419" s="53">
        <v>27.41</v>
      </c>
    </row>
    <row r="3420" spans="1:15">
      <c r="A3420" s="48">
        <v>40306518</v>
      </c>
      <c r="B3420" s="48" t="s">
        <v>3429</v>
      </c>
      <c r="C3420" s="49">
        <v>0.04</v>
      </c>
      <c r="D3420" s="49" t="s">
        <v>129</v>
      </c>
      <c r="E3420" s="51">
        <v>2.1869999999999998</v>
      </c>
      <c r="F3420" s="52"/>
      <c r="G3420" s="52"/>
      <c r="H3420" s="52"/>
      <c r="I3420" s="52"/>
      <c r="J3420" s="52"/>
      <c r="K3420" s="53">
        <v>13</v>
      </c>
      <c r="L3420" s="53">
        <v>0.52</v>
      </c>
      <c r="M3420" s="53">
        <v>32.67</v>
      </c>
      <c r="N3420" s="53">
        <v>0</v>
      </c>
      <c r="O3420" s="53">
        <v>33.19</v>
      </c>
    </row>
    <row r="3421" spans="1:15">
      <c r="A3421" s="48">
        <v>40306526</v>
      </c>
      <c r="B3421" s="48" t="s">
        <v>3430</v>
      </c>
      <c r="C3421" s="49">
        <v>0.01</v>
      </c>
      <c r="D3421" s="49" t="s">
        <v>129</v>
      </c>
      <c r="E3421" s="51">
        <v>0.72</v>
      </c>
      <c r="F3421" s="52"/>
      <c r="G3421" s="52"/>
      <c r="H3421" s="52"/>
      <c r="I3421" s="52"/>
      <c r="J3421" s="52"/>
      <c r="K3421" s="53">
        <v>13</v>
      </c>
      <c r="L3421" s="53">
        <v>0.13</v>
      </c>
      <c r="M3421" s="53">
        <v>10.76</v>
      </c>
      <c r="N3421" s="53">
        <v>0</v>
      </c>
      <c r="O3421" s="53">
        <v>10.89</v>
      </c>
    </row>
    <row r="3422" spans="1:15">
      <c r="A3422" s="48">
        <v>40306534</v>
      </c>
      <c r="B3422" s="48" t="s">
        <v>3431</v>
      </c>
      <c r="C3422" s="49">
        <v>0.1</v>
      </c>
      <c r="D3422" s="49" t="s">
        <v>129</v>
      </c>
      <c r="E3422" s="51">
        <v>3.294</v>
      </c>
      <c r="F3422" s="52"/>
      <c r="G3422" s="52"/>
      <c r="H3422" s="52"/>
      <c r="I3422" s="52"/>
      <c r="J3422" s="52"/>
      <c r="K3422" s="53">
        <v>13</v>
      </c>
      <c r="L3422" s="53">
        <v>1.3</v>
      </c>
      <c r="M3422" s="53">
        <v>49.21</v>
      </c>
      <c r="N3422" s="53">
        <v>0</v>
      </c>
      <c r="O3422" s="53">
        <v>50.51</v>
      </c>
    </row>
    <row r="3423" spans="1:15">
      <c r="A3423" s="48">
        <v>40306542</v>
      </c>
      <c r="B3423" s="48" t="s">
        <v>3432</v>
      </c>
      <c r="C3423" s="49">
        <v>0.1</v>
      </c>
      <c r="D3423" s="49" t="s">
        <v>129</v>
      </c>
      <c r="E3423" s="51">
        <v>3.294</v>
      </c>
      <c r="F3423" s="52"/>
      <c r="G3423" s="52"/>
      <c r="H3423" s="52"/>
      <c r="I3423" s="52"/>
      <c r="J3423" s="52"/>
      <c r="K3423" s="53">
        <v>13</v>
      </c>
      <c r="L3423" s="53">
        <v>1.3</v>
      </c>
      <c r="M3423" s="53">
        <v>49.21</v>
      </c>
      <c r="N3423" s="53">
        <v>0</v>
      </c>
      <c r="O3423" s="53">
        <v>50.51</v>
      </c>
    </row>
    <row r="3424" spans="1:15">
      <c r="A3424" s="48">
        <v>40306550</v>
      </c>
      <c r="B3424" s="48" t="s">
        <v>3433</v>
      </c>
      <c r="C3424" s="49">
        <v>0.1</v>
      </c>
      <c r="D3424" s="49" t="s">
        <v>129</v>
      </c>
      <c r="E3424" s="51">
        <v>3.294</v>
      </c>
      <c r="F3424" s="52"/>
      <c r="G3424" s="52"/>
      <c r="H3424" s="52"/>
      <c r="I3424" s="52"/>
      <c r="J3424" s="52"/>
      <c r="K3424" s="53">
        <v>13</v>
      </c>
      <c r="L3424" s="53">
        <v>1.3</v>
      </c>
      <c r="M3424" s="53">
        <v>49.21</v>
      </c>
      <c r="N3424" s="53">
        <v>0</v>
      </c>
      <c r="O3424" s="53">
        <v>50.51</v>
      </c>
    </row>
    <row r="3425" spans="1:15">
      <c r="A3425" s="48">
        <v>40306569</v>
      </c>
      <c r="B3425" s="48" t="s">
        <v>3434</v>
      </c>
      <c r="C3425" s="49">
        <v>0.1</v>
      </c>
      <c r="D3425" s="49" t="s">
        <v>129</v>
      </c>
      <c r="E3425" s="51">
        <v>4.7969999999999997</v>
      </c>
      <c r="F3425" s="52"/>
      <c r="G3425" s="52"/>
      <c r="H3425" s="52"/>
      <c r="I3425" s="52"/>
      <c r="J3425" s="52"/>
      <c r="K3425" s="53">
        <v>13</v>
      </c>
      <c r="L3425" s="53">
        <v>1.3</v>
      </c>
      <c r="M3425" s="53">
        <v>71.67</v>
      </c>
      <c r="N3425" s="53">
        <v>0</v>
      </c>
      <c r="O3425" s="53">
        <v>72.97</v>
      </c>
    </row>
    <row r="3426" spans="1:15">
      <c r="A3426" s="48">
        <v>40306577</v>
      </c>
      <c r="B3426" s="48" t="s">
        <v>3435</v>
      </c>
      <c r="C3426" s="49">
        <v>0.1</v>
      </c>
      <c r="D3426" s="49" t="s">
        <v>129</v>
      </c>
      <c r="E3426" s="51">
        <v>4.7969999999999997</v>
      </c>
      <c r="F3426" s="52"/>
      <c r="G3426" s="52"/>
      <c r="H3426" s="52"/>
      <c r="I3426" s="52"/>
      <c r="J3426" s="52"/>
      <c r="K3426" s="53">
        <v>13</v>
      </c>
      <c r="L3426" s="53">
        <v>1.3</v>
      </c>
      <c r="M3426" s="53">
        <v>71.67</v>
      </c>
      <c r="N3426" s="53">
        <v>0</v>
      </c>
      <c r="O3426" s="53">
        <v>72.97</v>
      </c>
    </row>
    <row r="3427" spans="1:15">
      <c r="A3427" s="48">
        <v>40306585</v>
      </c>
      <c r="B3427" s="48" t="s">
        <v>3436</v>
      </c>
      <c r="C3427" s="49">
        <v>0.1</v>
      </c>
      <c r="D3427" s="49" t="s">
        <v>129</v>
      </c>
      <c r="E3427" s="51">
        <v>13.815</v>
      </c>
      <c r="F3427" s="52"/>
      <c r="G3427" s="52"/>
      <c r="H3427" s="52"/>
      <c r="I3427" s="52"/>
      <c r="J3427" s="52"/>
      <c r="K3427" s="53">
        <v>13</v>
      </c>
      <c r="L3427" s="53">
        <v>1.3</v>
      </c>
      <c r="M3427" s="53">
        <v>206.4</v>
      </c>
      <c r="N3427" s="53">
        <v>0</v>
      </c>
      <c r="O3427" s="53">
        <v>207.7</v>
      </c>
    </row>
    <row r="3428" spans="1:15">
      <c r="A3428" s="48">
        <v>40306593</v>
      </c>
      <c r="B3428" s="48" t="s">
        <v>3437</v>
      </c>
      <c r="C3428" s="49">
        <v>0.1</v>
      </c>
      <c r="D3428" s="49" t="s">
        <v>129</v>
      </c>
      <c r="E3428" s="51">
        <v>4.7969999999999997</v>
      </c>
      <c r="F3428" s="52"/>
      <c r="G3428" s="52"/>
      <c r="H3428" s="52"/>
      <c r="I3428" s="52"/>
      <c r="J3428" s="52"/>
      <c r="K3428" s="53">
        <v>13</v>
      </c>
      <c r="L3428" s="53">
        <v>1.3</v>
      </c>
      <c r="M3428" s="53">
        <v>71.67</v>
      </c>
      <c r="N3428" s="53">
        <v>0</v>
      </c>
      <c r="O3428" s="53">
        <v>72.97</v>
      </c>
    </row>
    <row r="3429" spans="1:15">
      <c r="A3429" s="48">
        <v>40306607</v>
      </c>
      <c r="B3429" s="48" t="s">
        <v>3438</v>
      </c>
      <c r="C3429" s="49">
        <v>0.1</v>
      </c>
      <c r="D3429" s="49" t="s">
        <v>129</v>
      </c>
      <c r="E3429" s="51">
        <v>5.0940000000000003</v>
      </c>
      <c r="F3429" s="52"/>
      <c r="G3429" s="52"/>
      <c r="H3429" s="52"/>
      <c r="I3429" s="52"/>
      <c r="J3429" s="52"/>
      <c r="K3429" s="53">
        <v>13</v>
      </c>
      <c r="L3429" s="53">
        <v>1.3</v>
      </c>
      <c r="M3429" s="53">
        <v>76.099999999999994</v>
      </c>
      <c r="N3429" s="53">
        <v>0</v>
      </c>
      <c r="O3429" s="53">
        <v>77.400000000000006</v>
      </c>
    </row>
    <row r="3430" spans="1:15">
      <c r="A3430" s="48">
        <v>40306615</v>
      </c>
      <c r="B3430" s="48" t="s">
        <v>3439</v>
      </c>
      <c r="C3430" s="49">
        <v>0.04</v>
      </c>
      <c r="D3430" s="49" t="s">
        <v>129</v>
      </c>
      <c r="E3430" s="51">
        <v>1.8</v>
      </c>
      <c r="F3430" s="52"/>
      <c r="G3430" s="52"/>
      <c r="H3430" s="52"/>
      <c r="I3430" s="52"/>
      <c r="J3430" s="52"/>
      <c r="K3430" s="53">
        <v>13</v>
      </c>
      <c r="L3430" s="53">
        <v>0.52</v>
      </c>
      <c r="M3430" s="53">
        <v>26.89</v>
      </c>
      <c r="N3430" s="53">
        <v>0</v>
      </c>
      <c r="O3430" s="53">
        <v>27.41</v>
      </c>
    </row>
    <row r="3431" spans="1:15">
      <c r="A3431" s="48">
        <v>40306623</v>
      </c>
      <c r="B3431" s="48" t="s">
        <v>3440</v>
      </c>
      <c r="C3431" s="49">
        <v>0.04</v>
      </c>
      <c r="D3431" s="49" t="s">
        <v>129</v>
      </c>
      <c r="E3431" s="51">
        <v>2.1869999999999998</v>
      </c>
      <c r="F3431" s="52"/>
      <c r="G3431" s="52"/>
      <c r="H3431" s="52"/>
      <c r="I3431" s="52"/>
      <c r="J3431" s="52"/>
      <c r="K3431" s="53">
        <v>13</v>
      </c>
      <c r="L3431" s="53">
        <v>0.52</v>
      </c>
      <c r="M3431" s="53">
        <v>32.67</v>
      </c>
      <c r="N3431" s="53">
        <v>0</v>
      </c>
      <c r="O3431" s="53">
        <v>33.19</v>
      </c>
    </row>
    <row r="3432" spans="1:15">
      <c r="A3432" s="48">
        <v>40306631</v>
      </c>
      <c r="B3432" s="48" t="s">
        <v>3441</v>
      </c>
      <c r="C3432" s="49">
        <v>0.04</v>
      </c>
      <c r="D3432" s="49" t="s">
        <v>129</v>
      </c>
      <c r="E3432" s="51">
        <v>2.1869999999999998</v>
      </c>
      <c r="F3432" s="52"/>
      <c r="G3432" s="52"/>
      <c r="H3432" s="52"/>
      <c r="I3432" s="52"/>
      <c r="J3432" s="52"/>
      <c r="K3432" s="53">
        <v>13</v>
      </c>
      <c r="L3432" s="53">
        <v>0.52</v>
      </c>
      <c r="M3432" s="53">
        <v>32.67</v>
      </c>
      <c r="N3432" s="53">
        <v>0</v>
      </c>
      <c r="O3432" s="53">
        <v>33.19</v>
      </c>
    </row>
    <row r="3433" spans="1:15">
      <c r="A3433" s="48">
        <v>40306640</v>
      </c>
      <c r="B3433" s="48" t="s">
        <v>3442</v>
      </c>
      <c r="C3433" s="49">
        <v>0.1</v>
      </c>
      <c r="D3433" s="49" t="s">
        <v>129</v>
      </c>
      <c r="E3433" s="51">
        <v>2.8439999999999999</v>
      </c>
      <c r="F3433" s="52"/>
      <c r="G3433" s="52"/>
      <c r="H3433" s="52"/>
      <c r="I3433" s="52"/>
      <c r="J3433" s="52"/>
      <c r="K3433" s="53">
        <v>13</v>
      </c>
      <c r="L3433" s="53">
        <v>1.3</v>
      </c>
      <c r="M3433" s="53">
        <v>42.49</v>
      </c>
      <c r="N3433" s="53">
        <v>0</v>
      </c>
      <c r="O3433" s="53">
        <v>43.79</v>
      </c>
    </row>
    <row r="3434" spans="1:15">
      <c r="A3434" s="48">
        <v>40306658</v>
      </c>
      <c r="B3434" s="48" t="s">
        <v>3443</v>
      </c>
      <c r="C3434" s="49">
        <v>4.0000000000000001E-3</v>
      </c>
      <c r="D3434" s="49" t="s">
        <v>129</v>
      </c>
      <c r="E3434" s="51">
        <v>2.1869999999999998</v>
      </c>
      <c r="F3434" s="52"/>
      <c r="G3434" s="52"/>
      <c r="H3434" s="52"/>
      <c r="I3434" s="52"/>
      <c r="J3434" s="52"/>
      <c r="K3434" s="53">
        <v>13</v>
      </c>
      <c r="L3434" s="53">
        <v>0.05</v>
      </c>
      <c r="M3434" s="53">
        <v>32.67</v>
      </c>
      <c r="N3434" s="53">
        <v>0</v>
      </c>
      <c r="O3434" s="53">
        <v>32.72</v>
      </c>
    </row>
    <row r="3435" spans="1:15">
      <c r="A3435" s="48">
        <v>40306666</v>
      </c>
      <c r="B3435" s="48" t="s">
        <v>3444</v>
      </c>
      <c r="C3435" s="49">
        <v>0.01</v>
      </c>
      <c r="D3435" s="49" t="s">
        <v>129</v>
      </c>
      <c r="E3435" s="51">
        <v>1.8</v>
      </c>
      <c r="F3435" s="52"/>
      <c r="G3435" s="52"/>
      <c r="H3435" s="52"/>
      <c r="I3435" s="52"/>
      <c r="J3435" s="52"/>
      <c r="K3435" s="53">
        <v>13</v>
      </c>
      <c r="L3435" s="53">
        <v>0.13</v>
      </c>
      <c r="M3435" s="53">
        <v>26.89</v>
      </c>
      <c r="N3435" s="53">
        <v>0</v>
      </c>
      <c r="O3435" s="53">
        <v>27.02</v>
      </c>
    </row>
    <row r="3436" spans="1:15">
      <c r="A3436" s="48">
        <v>40306674</v>
      </c>
      <c r="B3436" s="48" t="s">
        <v>3445</v>
      </c>
      <c r="C3436" s="49">
        <v>0.01</v>
      </c>
      <c r="D3436" s="49" t="s">
        <v>129</v>
      </c>
      <c r="E3436" s="51">
        <v>2.1869999999999998</v>
      </c>
      <c r="F3436" s="52"/>
      <c r="G3436" s="52"/>
      <c r="H3436" s="52"/>
      <c r="I3436" s="52"/>
      <c r="J3436" s="52"/>
      <c r="K3436" s="53">
        <v>13</v>
      </c>
      <c r="L3436" s="53">
        <v>0.13</v>
      </c>
      <c r="M3436" s="53">
        <v>32.67</v>
      </c>
      <c r="N3436" s="53">
        <v>0</v>
      </c>
      <c r="O3436" s="53">
        <v>32.799999999999997</v>
      </c>
    </row>
    <row r="3437" spans="1:15">
      <c r="A3437" s="48">
        <v>40306682</v>
      </c>
      <c r="B3437" s="48" t="s">
        <v>3446</v>
      </c>
      <c r="C3437" s="49">
        <v>0.04</v>
      </c>
      <c r="D3437" s="49" t="s">
        <v>129</v>
      </c>
      <c r="E3437" s="51">
        <v>2.484</v>
      </c>
      <c r="F3437" s="52"/>
      <c r="G3437" s="52"/>
      <c r="H3437" s="52"/>
      <c r="I3437" s="52"/>
      <c r="J3437" s="52"/>
      <c r="K3437" s="53">
        <v>13</v>
      </c>
      <c r="L3437" s="53">
        <v>0.52</v>
      </c>
      <c r="M3437" s="53">
        <v>37.11</v>
      </c>
      <c r="N3437" s="53">
        <v>0</v>
      </c>
      <c r="O3437" s="53">
        <v>37.630000000000003</v>
      </c>
    </row>
    <row r="3438" spans="1:15">
      <c r="A3438" s="48">
        <v>40306690</v>
      </c>
      <c r="B3438" s="48" t="s">
        <v>3447</v>
      </c>
      <c r="C3438" s="49">
        <v>0.1</v>
      </c>
      <c r="D3438" s="49" t="s">
        <v>129</v>
      </c>
      <c r="E3438" s="51">
        <v>3.294</v>
      </c>
      <c r="F3438" s="52"/>
      <c r="G3438" s="52"/>
      <c r="H3438" s="52"/>
      <c r="I3438" s="52"/>
      <c r="J3438" s="52"/>
      <c r="K3438" s="53">
        <v>13</v>
      </c>
      <c r="L3438" s="53">
        <v>1.3</v>
      </c>
      <c r="M3438" s="53">
        <v>49.21</v>
      </c>
      <c r="N3438" s="53">
        <v>0</v>
      </c>
      <c r="O3438" s="53">
        <v>50.51</v>
      </c>
    </row>
    <row r="3439" spans="1:15">
      <c r="A3439" s="48">
        <v>40306704</v>
      </c>
      <c r="B3439" s="48" t="s">
        <v>3448</v>
      </c>
      <c r="C3439" s="49">
        <v>0.01</v>
      </c>
      <c r="D3439" s="49" t="s">
        <v>129</v>
      </c>
      <c r="E3439" s="51">
        <v>1.413</v>
      </c>
      <c r="F3439" s="52"/>
      <c r="G3439" s="52"/>
      <c r="H3439" s="52"/>
      <c r="I3439" s="52"/>
      <c r="J3439" s="52"/>
      <c r="K3439" s="53">
        <v>13</v>
      </c>
      <c r="L3439" s="53">
        <v>0.13</v>
      </c>
      <c r="M3439" s="53">
        <v>21.11</v>
      </c>
      <c r="N3439" s="53">
        <v>0</v>
      </c>
      <c r="O3439" s="53">
        <v>21.24</v>
      </c>
    </row>
    <row r="3440" spans="1:15">
      <c r="A3440" s="48">
        <v>40306712</v>
      </c>
      <c r="B3440" s="48" t="s">
        <v>3449</v>
      </c>
      <c r="C3440" s="49">
        <v>0.01</v>
      </c>
      <c r="D3440" s="49" t="s">
        <v>129</v>
      </c>
      <c r="E3440" s="51">
        <v>1.413</v>
      </c>
      <c r="F3440" s="52"/>
      <c r="G3440" s="52"/>
      <c r="H3440" s="52"/>
      <c r="I3440" s="52"/>
      <c r="J3440" s="52"/>
      <c r="K3440" s="53">
        <v>13</v>
      </c>
      <c r="L3440" s="53">
        <v>0.13</v>
      </c>
      <c r="M3440" s="53">
        <v>21.11</v>
      </c>
      <c r="N3440" s="53">
        <v>0</v>
      </c>
      <c r="O3440" s="53">
        <v>21.24</v>
      </c>
    </row>
    <row r="3441" spans="1:15">
      <c r="A3441" s="48">
        <v>40306720</v>
      </c>
      <c r="B3441" s="48" t="s">
        <v>3450</v>
      </c>
      <c r="C3441" s="49">
        <v>0.1</v>
      </c>
      <c r="D3441" s="49" t="s">
        <v>129</v>
      </c>
      <c r="E3441" s="51">
        <v>3.294</v>
      </c>
      <c r="F3441" s="52"/>
      <c r="G3441" s="52"/>
      <c r="H3441" s="52"/>
      <c r="I3441" s="52"/>
      <c r="J3441" s="52"/>
      <c r="K3441" s="53">
        <v>13</v>
      </c>
      <c r="L3441" s="53">
        <v>1.3</v>
      </c>
      <c r="M3441" s="53">
        <v>49.21</v>
      </c>
      <c r="N3441" s="53">
        <v>0</v>
      </c>
      <c r="O3441" s="53">
        <v>50.51</v>
      </c>
    </row>
    <row r="3442" spans="1:15">
      <c r="A3442" s="48">
        <v>40306739</v>
      </c>
      <c r="B3442" s="48" t="s">
        <v>3451</v>
      </c>
      <c r="C3442" s="49">
        <v>0.04</v>
      </c>
      <c r="D3442" s="49" t="s">
        <v>129</v>
      </c>
      <c r="E3442" s="51">
        <v>1.413</v>
      </c>
      <c r="F3442" s="52"/>
      <c r="G3442" s="52"/>
      <c r="H3442" s="52"/>
      <c r="I3442" s="52"/>
      <c r="J3442" s="52"/>
      <c r="K3442" s="53">
        <v>13</v>
      </c>
      <c r="L3442" s="53">
        <v>0.52</v>
      </c>
      <c r="M3442" s="53">
        <v>21.11</v>
      </c>
      <c r="N3442" s="53">
        <v>0</v>
      </c>
      <c r="O3442" s="53">
        <v>21.63</v>
      </c>
    </row>
    <row r="3443" spans="1:15">
      <c r="A3443" s="48">
        <v>40306747</v>
      </c>
      <c r="B3443" s="48" t="s">
        <v>3452</v>
      </c>
      <c r="C3443" s="49">
        <v>0.01</v>
      </c>
      <c r="D3443" s="49" t="s">
        <v>129</v>
      </c>
      <c r="E3443" s="51">
        <v>1.17</v>
      </c>
      <c r="F3443" s="52"/>
      <c r="G3443" s="52"/>
      <c r="H3443" s="52"/>
      <c r="I3443" s="52"/>
      <c r="J3443" s="52"/>
      <c r="K3443" s="53">
        <v>13</v>
      </c>
      <c r="L3443" s="53">
        <v>0.13</v>
      </c>
      <c r="M3443" s="53">
        <v>17.48</v>
      </c>
      <c r="N3443" s="53">
        <v>0</v>
      </c>
      <c r="O3443" s="53">
        <v>17.61</v>
      </c>
    </row>
    <row r="3444" spans="1:15">
      <c r="A3444" s="48">
        <v>40306755</v>
      </c>
      <c r="B3444" s="48" t="s">
        <v>3453</v>
      </c>
      <c r="C3444" s="49">
        <v>0.04</v>
      </c>
      <c r="D3444" s="49" t="s">
        <v>129</v>
      </c>
      <c r="E3444" s="51">
        <v>1.17</v>
      </c>
      <c r="F3444" s="52"/>
      <c r="G3444" s="52"/>
      <c r="H3444" s="52"/>
      <c r="I3444" s="52"/>
      <c r="J3444" s="52"/>
      <c r="K3444" s="53">
        <v>13</v>
      </c>
      <c r="L3444" s="53">
        <v>0.52</v>
      </c>
      <c r="M3444" s="53">
        <v>17.48</v>
      </c>
      <c r="N3444" s="53">
        <v>0</v>
      </c>
      <c r="O3444" s="53">
        <v>18</v>
      </c>
    </row>
    <row r="3445" spans="1:15">
      <c r="A3445" s="48">
        <v>40306763</v>
      </c>
      <c r="B3445" s="48" t="s">
        <v>3454</v>
      </c>
      <c r="C3445" s="49">
        <v>0.01</v>
      </c>
      <c r="D3445" s="49" t="s">
        <v>129</v>
      </c>
      <c r="E3445" s="51">
        <v>0.72</v>
      </c>
      <c r="F3445" s="52"/>
      <c r="G3445" s="52"/>
      <c r="H3445" s="52"/>
      <c r="I3445" s="52"/>
      <c r="J3445" s="52"/>
      <c r="K3445" s="53">
        <v>13</v>
      </c>
      <c r="L3445" s="53">
        <v>0.13</v>
      </c>
      <c r="M3445" s="53">
        <v>10.76</v>
      </c>
      <c r="N3445" s="53">
        <v>0</v>
      </c>
      <c r="O3445" s="53">
        <v>10.89</v>
      </c>
    </row>
    <row r="3446" spans="1:15">
      <c r="A3446" s="48">
        <v>40306771</v>
      </c>
      <c r="B3446" s="48" t="s">
        <v>3455</v>
      </c>
      <c r="C3446" s="49">
        <v>0.5</v>
      </c>
      <c r="D3446" s="49" t="s">
        <v>129</v>
      </c>
      <c r="E3446" s="51">
        <v>5.9939999999999998</v>
      </c>
      <c r="F3446" s="52"/>
      <c r="G3446" s="52"/>
      <c r="H3446" s="52"/>
      <c r="I3446" s="52"/>
      <c r="J3446" s="52"/>
      <c r="K3446" s="53">
        <v>13</v>
      </c>
      <c r="L3446" s="53">
        <v>6.5</v>
      </c>
      <c r="M3446" s="53">
        <v>89.55</v>
      </c>
      <c r="N3446" s="53">
        <v>0</v>
      </c>
      <c r="O3446" s="53">
        <v>96.05</v>
      </c>
    </row>
    <row r="3447" spans="1:15">
      <c r="A3447" s="48">
        <v>40306780</v>
      </c>
      <c r="B3447" s="48" t="s">
        <v>3456</v>
      </c>
      <c r="C3447" s="49">
        <v>0.25</v>
      </c>
      <c r="D3447" s="49" t="s">
        <v>129</v>
      </c>
      <c r="E3447" s="51">
        <v>4.7969999999999997</v>
      </c>
      <c r="F3447" s="52"/>
      <c r="G3447" s="52"/>
      <c r="H3447" s="52"/>
      <c r="I3447" s="52"/>
      <c r="J3447" s="52"/>
      <c r="K3447" s="53">
        <v>13</v>
      </c>
      <c r="L3447" s="53">
        <v>3.25</v>
      </c>
      <c r="M3447" s="53">
        <v>71.67</v>
      </c>
      <c r="N3447" s="53">
        <v>0</v>
      </c>
      <c r="O3447" s="53">
        <v>74.92</v>
      </c>
    </row>
    <row r="3448" spans="1:15">
      <c r="A3448" s="48">
        <v>40306798</v>
      </c>
      <c r="B3448" s="48" t="s">
        <v>3457</v>
      </c>
      <c r="C3448" s="49">
        <v>0.1</v>
      </c>
      <c r="D3448" s="49" t="s">
        <v>129</v>
      </c>
      <c r="E3448" s="51">
        <v>2.8439999999999999</v>
      </c>
      <c r="F3448" s="52"/>
      <c r="G3448" s="52"/>
      <c r="H3448" s="52"/>
      <c r="I3448" s="52"/>
      <c r="J3448" s="52"/>
      <c r="K3448" s="53">
        <v>13</v>
      </c>
      <c r="L3448" s="53">
        <v>1.3</v>
      </c>
      <c r="M3448" s="53">
        <v>42.49</v>
      </c>
      <c r="N3448" s="53">
        <v>0</v>
      </c>
      <c r="O3448" s="53">
        <v>43.79</v>
      </c>
    </row>
    <row r="3449" spans="1:15">
      <c r="A3449" s="48">
        <v>40306801</v>
      </c>
      <c r="B3449" s="48" t="s">
        <v>3458</v>
      </c>
      <c r="C3449" s="49">
        <v>0.25</v>
      </c>
      <c r="D3449" s="49" t="s">
        <v>129</v>
      </c>
      <c r="E3449" s="51">
        <v>7.4969999999999999</v>
      </c>
      <c r="F3449" s="52"/>
      <c r="G3449" s="52"/>
      <c r="H3449" s="52"/>
      <c r="I3449" s="52"/>
      <c r="J3449" s="52"/>
      <c r="K3449" s="53">
        <v>13</v>
      </c>
      <c r="L3449" s="53">
        <v>3.25</v>
      </c>
      <c r="M3449" s="53">
        <v>112.01</v>
      </c>
      <c r="N3449" s="53">
        <v>0</v>
      </c>
      <c r="O3449" s="53">
        <v>115.26</v>
      </c>
    </row>
    <row r="3450" spans="1:15">
      <c r="A3450" s="48">
        <v>40306810</v>
      </c>
      <c r="B3450" s="48" t="s">
        <v>3459</v>
      </c>
      <c r="C3450" s="49">
        <v>0.01</v>
      </c>
      <c r="D3450" s="49" t="s">
        <v>129</v>
      </c>
      <c r="E3450" s="51">
        <v>1.17</v>
      </c>
      <c r="F3450" s="52"/>
      <c r="G3450" s="52"/>
      <c r="H3450" s="52"/>
      <c r="I3450" s="52"/>
      <c r="J3450" s="52"/>
      <c r="K3450" s="53">
        <v>13</v>
      </c>
      <c r="L3450" s="53">
        <v>0.13</v>
      </c>
      <c r="M3450" s="53">
        <v>17.48</v>
      </c>
      <c r="N3450" s="53">
        <v>0</v>
      </c>
      <c r="O3450" s="53">
        <v>17.61</v>
      </c>
    </row>
    <row r="3451" spans="1:15">
      <c r="A3451" s="48">
        <v>40306828</v>
      </c>
      <c r="B3451" s="48" t="s">
        <v>3460</v>
      </c>
      <c r="C3451" s="49">
        <v>0.04</v>
      </c>
      <c r="D3451" s="49" t="s">
        <v>129</v>
      </c>
      <c r="E3451" s="51">
        <v>0.72</v>
      </c>
      <c r="F3451" s="52"/>
      <c r="G3451" s="52"/>
      <c r="H3451" s="52"/>
      <c r="I3451" s="52"/>
      <c r="J3451" s="52"/>
      <c r="K3451" s="53">
        <v>13</v>
      </c>
      <c r="L3451" s="53">
        <v>0.52</v>
      </c>
      <c r="M3451" s="53">
        <v>10.76</v>
      </c>
      <c r="N3451" s="53">
        <v>0</v>
      </c>
      <c r="O3451" s="53">
        <v>11.28</v>
      </c>
    </row>
    <row r="3452" spans="1:15">
      <c r="A3452" s="48">
        <v>40306836</v>
      </c>
      <c r="B3452" s="48" t="s">
        <v>3461</v>
      </c>
      <c r="C3452" s="49">
        <v>0.01</v>
      </c>
      <c r="D3452" s="49" t="s">
        <v>129</v>
      </c>
      <c r="E3452" s="51">
        <v>1.17</v>
      </c>
      <c r="F3452" s="52"/>
      <c r="G3452" s="52"/>
      <c r="H3452" s="52"/>
      <c r="I3452" s="52"/>
      <c r="J3452" s="52"/>
      <c r="K3452" s="53">
        <v>13</v>
      </c>
      <c r="L3452" s="53">
        <v>0.13</v>
      </c>
      <c r="M3452" s="53">
        <v>17.48</v>
      </c>
      <c r="N3452" s="53">
        <v>0</v>
      </c>
      <c r="O3452" s="53">
        <v>17.61</v>
      </c>
    </row>
    <row r="3453" spans="1:15">
      <c r="A3453" s="48">
        <v>40306844</v>
      </c>
      <c r="B3453" s="48" t="s">
        <v>3462</v>
      </c>
      <c r="C3453" s="49">
        <v>0.04</v>
      </c>
      <c r="D3453" s="49" t="s">
        <v>129</v>
      </c>
      <c r="E3453" s="51">
        <v>0.72</v>
      </c>
      <c r="F3453" s="52"/>
      <c r="G3453" s="52"/>
      <c r="H3453" s="52"/>
      <c r="I3453" s="52"/>
      <c r="J3453" s="52"/>
      <c r="K3453" s="53">
        <v>13</v>
      </c>
      <c r="L3453" s="53">
        <v>0.52</v>
      </c>
      <c r="M3453" s="53">
        <v>10.76</v>
      </c>
      <c r="N3453" s="53">
        <v>0</v>
      </c>
      <c r="O3453" s="53">
        <v>11.28</v>
      </c>
    </row>
    <row r="3454" spans="1:15">
      <c r="A3454" s="48">
        <v>40306852</v>
      </c>
      <c r="B3454" s="48" t="s">
        <v>3463</v>
      </c>
      <c r="C3454" s="49">
        <v>0.04</v>
      </c>
      <c r="D3454" s="49" t="s">
        <v>129</v>
      </c>
      <c r="E3454" s="51">
        <v>1.17</v>
      </c>
      <c r="F3454" s="52"/>
      <c r="G3454" s="52"/>
      <c r="H3454" s="52"/>
      <c r="I3454" s="52"/>
      <c r="J3454" s="52"/>
      <c r="K3454" s="53">
        <v>13</v>
      </c>
      <c r="L3454" s="53">
        <v>0.52</v>
      </c>
      <c r="M3454" s="53">
        <v>17.48</v>
      </c>
      <c r="N3454" s="53">
        <v>0</v>
      </c>
      <c r="O3454" s="53">
        <v>18</v>
      </c>
    </row>
    <row r="3455" spans="1:15">
      <c r="A3455" s="48">
        <v>40306860</v>
      </c>
      <c r="B3455" s="48" t="s">
        <v>3464</v>
      </c>
      <c r="C3455" s="49">
        <v>0.01</v>
      </c>
      <c r="D3455" s="49" t="s">
        <v>129</v>
      </c>
      <c r="E3455" s="51">
        <v>1.17</v>
      </c>
      <c r="F3455" s="52"/>
      <c r="G3455" s="52"/>
      <c r="H3455" s="52"/>
      <c r="I3455" s="52"/>
      <c r="J3455" s="52"/>
      <c r="K3455" s="53">
        <v>13</v>
      </c>
      <c r="L3455" s="53">
        <v>0.13</v>
      </c>
      <c r="M3455" s="53">
        <v>17.48</v>
      </c>
      <c r="N3455" s="53">
        <v>0</v>
      </c>
      <c r="O3455" s="53">
        <v>17.61</v>
      </c>
    </row>
    <row r="3456" spans="1:15">
      <c r="A3456" s="48">
        <v>40306879</v>
      </c>
      <c r="B3456" s="48" t="s">
        <v>3465</v>
      </c>
      <c r="C3456" s="49">
        <v>0.04</v>
      </c>
      <c r="D3456" s="49" t="s">
        <v>129</v>
      </c>
      <c r="E3456" s="51">
        <v>1.8</v>
      </c>
      <c r="F3456" s="52"/>
      <c r="G3456" s="52"/>
      <c r="H3456" s="52"/>
      <c r="I3456" s="52"/>
      <c r="J3456" s="52"/>
      <c r="K3456" s="53">
        <v>13</v>
      </c>
      <c r="L3456" s="53">
        <v>0.52</v>
      </c>
      <c r="M3456" s="53">
        <v>26.89</v>
      </c>
      <c r="N3456" s="53">
        <v>0</v>
      </c>
      <c r="O3456" s="53">
        <v>27.41</v>
      </c>
    </row>
    <row r="3457" spans="1:15">
      <c r="A3457" s="48">
        <v>40306887</v>
      </c>
      <c r="B3457" s="48" t="s">
        <v>3466</v>
      </c>
      <c r="C3457" s="49">
        <v>0.5</v>
      </c>
      <c r="D3457" s="49" t="s">
        <v>129</v>
      </c>
      <c r="E3457" s="51">
        <v>36.173000000000002</v>
      </c>
      <c r="F3457" s="52"/>
      <c r="G3457" s="52"/>
      <c r="H3457" s="52"/>
      <c r="I3457" s="52"/>
      <c r="J3457" s="52"/>
      <c r="K3457" s="53">
        <v>13</v>
      </c>
      <c r="L3457" s="53">
        <v>6.5</v>
      </c>
      <c r="M3457" s="53">
        <v>540.41999999999996</v>
      </c>
      <c r="N3457" s="53">
        <v>0</v>
      </c>
      <c r="O3457" s="53">
        <v>546.91999999999996</v>
      </c>
    </row>
    <row r="3458" spans="1:15">
      <c r="A3458" s="48">
        <v>40306895</v>
      </c>
      <c r="B3458" s="48" t="s">
        <v>3467</v>
      </c>
      <c r="C3458" s="49">
        <v>0.04</v>
      </c>
      <c r="D3458" s="49" t="s">
        <v>129</v>
      </c>
      <c r="E3458" s="51">
        <v>1.8</v>
      </c>
      <c r="F3458" s="52"/>
      <c r="G3458" s="52"/>
      <c r="H3458" s="52"/>
      <c r="I3458" s="52"/>
      <c r="J3458" s="52"/>
      <c r="K3458" s="53">
        <v>13</v>
      </c>
      <c r="L3458" s="53">
        <v>0.52</v>
      </c>
      <c r="M3458" s="53">
        <v>26.89</v>
      </c>
      <c r="N3458" s="53">
        <v>0</v>
      </c>
      <c r="O3458" s="53">
        <v>27.41</v>
      </c>
    </row>
    <row r="3459" spans="1:15">
      <c r="A3459" s="48">
        <v>40306909</v>
      </c>
      <c r="B3459" s="48" t="s">
        <v>3468</v>
      </c>
      <c r="C3459" s="49">
        <v>0.25</v>
      </c>
      <c r="D3459" s="49" t="s">
        <v>129</v>
      </c>
      <c r="E3459" s="51">
        <v>12.590999999999999</v>
      </c>
      <c r="F3459" s="52"/>
      <c r="G3459" s="52"/>
      <c r="H3459" s="52"/>
      <c r="I3459" s="52"/>
      <c r="J3459" s="52"/>
      <c r="K3459" s="53">
        <v>13</v>
      </c>
      <c r="L3459" s="53">
        <v>3.25</v>
      </c>
      <c r="M3459" s="53">
        <v>188.11</v>
      </c>
      <c r="N3459" s="53">
        <v>0</v>
      </c>
      <c r="O3459" s="53">
        <v>191.36</v>
      </c>
    </row>
    <row r="3460" spans="1:15">
      <c r="A3460" s="48">
        <v>40306917</v>
      </c>
      <c r="B3460" s="48" t="s">
        <v>3469</v>
      </c>
      <c r="C3460" s="49">
        <v>0.1</v>
      </c>
      <c r="D3460" s="49" t="s">
        <v>129</v>
      </c>
      <c r="E3460" s="51">
        <v>2.8439999999999999</v>
      </c>
      <c r="F3460" s="52"/>
      <c r="G3460" s="52"/>
      <c r="H3460" s="52"/>
      <c r="I3460" s="52"/>
      <c r="J3460" s="52"/>
      <c r="K3460" s="53">
        <v>13</v>
      </c>
      <c r="L3460" s="53">
        <v>1.3</v>
      </c>
      <c r="M3460" s="53">
        <v>42.49</v>
      </c>
      <c r="N3460" s="53">
        <v>0</v>
      </c>
      <c r="O3460" s="53">
        <v>43.79</v>
      </c>
    </row>
    <row r="3461" spans="1:15">
      <c r="A3461" s="48">
        <v>40306925</v>
      </c>
      <c r="B3461" s="48" t="s">
        <v>3470</v>
      </c>
      <c r="C3461" s="49">
        <v>0.1</v>
      </c>
      <c r="D3461" s="49" t="s">
        <v>129</v>
      </c>
      <c r="E3461" s="51">
        <v>3.294</v>
      </c>
      <c r="F3461" s="52"/>
      <c r="G3461" s="52"/>
      <c r="H3461" s="52"/>
      <c r="I3461" s="52"/>
      <c r="J3461" s="52"/>
      <c r="K3461" s="53">
        <v>13</v>
      </c>
      <c r="L3461" s="53">
        <v>1.3</v>
      </c>
      <c r="M3461" s="53">
        <v>49.21</v>
      </c>
      <c r="N3461" s="53">
        <v>0</v>
      </c>
      <c r="O3461" s="53">
        <v>50.51</v>
      </c>
    </row>
    <row r="3462" spans="1:15">
      <c r="A3462" s="48">
        <v>40306933</v>
      </c>
      <c r="B3462" s="48" t="s">
        <v>3471</v>
      </c>
      <c r="C3462" s="49">
        <v>0.04</v>
      </c>
      <c r="D3462" s="49" t="s">
        <v>129</v>
      </c>
      <c r="E3462" s="51">
        <v>1.8</v>
      </c>
      <c r="F3462" s="52"/>
      <c r="G3462" s="52"/>
      <c r="H3462" s="52"/>
      <c r="I3462" s="52"/>
      <c r="J3462" s="52"/>
      <c r="K3462" s="53">
        <v>13</v>
      </c>
      <c r="L3462" s="53">
        <v>0.52</v>
      </c>
      <c r="M3462" s="53">
        <v>26.89</v>
      </c>
      <c r="N3462" s="53">
        <v>0</v>
      </c>
      <c r="O3462" s="53">
        <v>27.41</v>
      </c>
    </row>
    <row r="3463" spans="1:15">
      <c r="A3463" s="48">
        <v>40306941</v>
      </c>
      <c r="B3463" s="48" t="s">
        <v>3472</v>
      </c>
      <c r="C3463" s="49">
        <v>0.04</v>
      </c>
      <c r="D3463" s="49" t="s">
        <v>129</v>
      </c>
      <c r="E3463" s="51">
        <v>2.1869999999999998</v>
      </c>
      <c r="F3463" s="52"/>
      <c r="G3463" s="52"/>
      <c r="H3463" s="52"/>
      <c r="I3463" s="52"/>
      <c r="J3463" s="52"/>
      <c r="K3463" s="53">
        <v>13</v>
      </c>
      <c r="L3463" s="53">
        <v>0.52</v>
      </c>
      <c r="M3463" s="53">
        <v>32.67</v>
      </c>
      <c r="N3463" s="53">
        <v>0</v>
      </c>
      <c r="O3463" s="53">
        <v>33.19</v>
      </c>
    </row>
    <row r="3464" spans="1:15">
      <c r="A3464" s="48">
        <v>40306950</v>
      </c>
      <c r="B3464" s="48" t="s">
        <v>3473</v>
      </c>
      <c r="C3464" s="49">
        <v>0.04</v>
      </c>
      <c r="D3464" s="49" t="s">
        <v>129</v>
      </c>
      <c r="E3464" s="51">
        <v>1.8</v>
      </c>
      <c r="F3464" s="52"/>
      <c r="G3464" s="52"/>
      <c r="H3464" s="52"/>
      <c r="I3464" s="52"/>
      <c r="J3464" s="52"/>
      <c r="K3464" s="53">
        <v>13</v>
      </c>
      <c r="L3464" s="53">
        <v>0.52</v>
      </c>
      <c r="M3464" s="53">
        <v>26.89</v>
      </c>
      <c r="N3464" s="53">
        <v>0</v>
      </c>
      <c r="O3464" s="53">
        <v>27.41</v>
      </c>
    </row>
    <row r="3465" spans="1:15">
      <c r="A3465" s="48">
        <v>40306968</v>
      </c>
      <c r="B3465" s="48" t="s">
        <v>3474</v>
      </c>
      <c r="C3465" s="49">
        <v>0.04</v>
      </c>
      <c r="D3465" s="49" t="s">
        <v>129</v>
      </c>
      <c r="E3465" s="51">
        <v>2.1869999999999998</v>
      </c>
      <c r="F3465" s="52"/>
      <c r="G3465" s="52"/>
      <c r="H3465" s="52"/>
      <c r="I3465" s="52"/>
      <c r="J3465" s="52"/>
      <c r="K3465" s="53">
        <v>13</v>
      </c>
      <c r="L3465" s="53">
        <v>0.52</v>
      </c>
      <c r="M3465" s="53">
        <v>32.67</v>
      </c>
      <c r="N3465" s="53">
        <v>0</v>
      </c>
      <c r="O3465" s="53">
        <v>33.19</v>
      </c>
    </row>
    <row r="3466" spans="1:15">
      <c r="A3466" s="48">
        <v>40306976</v>
      </c>
      <c r="B3466" s="48" t="s">
        <v>3475</v>
      </c>
      <c r="C3466" s="49">
        <v>0.04</v>
      </c>
      <c r="D3466" s="49" t="s">
        <v>129</v>
      </c>
      <c r="E3466" s="51">
        <v>1.8</v>
      </c>
      <c r="F3466" s="52"/>
      <c r="G3466" s="52"/>
      <c r="H3466" s="52"/>
      <c r="I3466" s="52"/>
      <c r="J3466" s="52"/>
      <c r="K3466" s="53">
        <v>13</v>
      </c>
      <c r="L3466" s="53">
        <v>0.52</v>
      </c>
      <c r="M3466" s="53">
        <v>26.89</v>
      </c>
      <c r="N3466" s="53">
        <v>0</v>
      </c>
      <c r="O3466" s="53">
        <v>27.41</v>
      </c>
    </row>
    <row r="3467" spans="1:15">
      <c r="A3467" s="48">
        <v>40306984</v>
      </c>
      <c r="B3467" s="48" t="s">
        <v>3476</v>
      </c>
      <c r="C3467" s="49">
        <v>0.04</v>
      </c>
      <c r="D3467" s="49" t="s">
        <v>129</v>
      </c>
      <c r="E3467" s="51">
        <v>1.8</v>
      </c>
      <c r="F3467" s="52"/>
      <c r="G3467" s="52"/>
      <c r="H3467" s="52"/>
      <c r="I3467" s="52"/>
      <c r="J3467" s="52"/>
      <c r="K3467" s="53">
        <v>13</v>
      </c>
      <c r="L3467" s="53">
        <v>0.52</v>
      </c>
      <c r="M3467" s="53">
        <v>26.89</v>
      </c>
      <c r="N3467" s="53">
        <v>0</v>
      </c>
      <c r="O3467" s="53">
        <v>27.41</v>
      </c>
    </row>
    <row r="3468" spans="1:15">
      <c r="A3468" s="48">
        <v>40306992</v>
      </c>
      <c r="B3468" s="48" t="s">
        <v>3477</v>
      </c>
      <c r="C3468" s="49">
        <v>0.04</v>
      </c>
      <c r="D3468" s="49" t="s">
        <v>129</v>
      </c>
      <c r="E3468" s="51">
        <v>1.8</v>
      </c>
      <c r="F3468" s="52"/>
      <c r="G3468" s="52"/>
      <c r="H3468" s="52"/>
      <c r="I3468" s="52"/>
      <c r="J3468" s="52"/>
      <c r="K3468" s="53">
        <v>13</v>
      </c>
      <c r="L3468" s="53">
        <v>0.52</v>
      </c>
      <c r="M3468" s="53">
        <v>26.89</v>
      </c>
      <c r="N3468" s="53">
        <v>0</v>
      </c>
      <c r="O3468" s="53">
        <v>27.41</v>
      </c>
    </row>
    <row r="3469" spans="1:15">
      <c r="A3469" s="48">
        <v>40307018</v>
      </c>
      <c r="B3469" s="48" t="s">
        <v>3478</v>
      </c>
      <c r="C3469" s="49">
        <v>0.04</v>
      </c>
      <c r="D3469" s="49" t="s">
        <v>129</v>
      </c>
      <c r="E3469" s="51">
        <v>2.6</v>
      </c>
      <c r="F3469" s="52"/>
      <c r="G3469" s="52"/>
      <c r="H3469" s="52"/>
      <c r="I3469" s="52"/>
      <c r="J3469" s="52"/>
      <c r="K3469" s="53">
        <v>13</v>
      </c>
      <c r="L3469" s="53">
        <v>0.52</v>
      </c>
      <c r="M3469" s="53">
        <v>38.840000000000003</v>
      </c>
      <c r="N3469" s="53">
        <v>0</v>
      </c>
      <c r="O3469" s="53">
        <v>39.36</v>
      </c>
    </row>
    <row r="3470" spans="1:15">
      <c r="A3470" s="48">
        <v>40307026</v>
      </c>
      <c r="B3470" s="48" t="s">
        <v>3479</v>
      </c>
      <c r="C3470" s="49">
        <v>0.04</v>
      </c>
      <c r="D3470" s="49" t="s">
        <v>129</v>
      </c>
      <c r="E3470" s="51">
        <v>2.484</v>
      </c>
      <c r="F3470" s="52"/>
      <c r="G3470" s="52"/>
      <c r="H3470" s="52"/>
      <c r="I3470" s="52"/>
      <c r="J3470" s="52"/>
      <c r="K3470" s="53">
        <v>13</v>
      </c>
      <c r="L3470" s="53">
        <v>0.52</v>
      </c>
      <c r="M3470" s="53">
        <v>37.11</v>
      </c>
      <c r="N3470" s="53">
        <v>0</v>
      </c>
      <c r="O3470" s="53">
        <v>37.630000000000003</v>
      </c>
    </row>
    <row r="3471" spans="1:15">
      <c r="A3471" s="48">
        <v>40307034</v>
      </c>
      <c r="B3471" s="48" t="s">
        <v>3480</v>
      </c>
      <c r="C3471" s="49">
        <v>0.1</v>
      </c>
      <c r="D3471" s="49" t="s">
        <v>129</v>
      </c>
      <c r="E3471" s="51">
        <v>3.294</v>
      </c>
      <c r="F3471" s="52"/>
      <c r="G3471" s="52"/>
      <c r="H3471" s="52"/>
      <c r="I3471" s="52"/>
      <c r="J3471" s="52"/>
      <c r="K3471" s="53">
        <v>13</v>
      </c>
      <c r="L3471" s="53">
        <v>1.3</v>
      </c>
      <c r="M3471" s="53">
        <v>49.21</v>
      </c>
      <c r="N3471" s="53">
        <v>0</v>
      </c>
      <c r="O3471" s="53">
        <v>50.51</v>
      </c>
    </row>
    <row r="3472" spans="1:15">
      <c r="A3472" s="48">
        <v>40307042</v>
      </c>
      <c r="B3472" s="48" t="s">
        <v>3481</v>
      </c>
      <c r="C3472" s="49">
        <v>0.5</v>
      </c>
      <c r="D3472" s="49" t="s">
        <v>129</v>
      </c>
      <c r="E3472" s="51">
        <v>15.435</v>
      </c>
      <c r="F3472" s="52"/>
      <c r="G3472" s="52"/>
      <c r="H3472" s="52"/>
      <c r="I3472" s="52"/>
      <c r="J3472" s="52"/>
      <c r="K3472" s="53">
        <v>13</v>
      </c>
      <c r="L3472" s="53">
        <v>6.5</v>
      </c>
      <c r="M3472" s="53">
        <v>230.6</v>
      </c>
      <c r="N3472" s="53">
        <v>0</v>
      </c>
      <c r="O3472" s="53">
        <v>237.1</v>
      </c>
    </row>
    <row r="3473" spans="1:15">
      <c r="A3473" s="48">
        <v>40307050</v>
      </c>
      <c r="B3473" s="48" t="s">
        <v>3482</v>
      </c>
      <c r="C3473" s="49">
        <v>0.1</v>
      </c>
      <c r="D3473" s="49" t="s">
        <v>129</v>
      </c>
      <c r="E3473" s="51">
        <v>4.05</v>
      </c>
      <c r="F3473" s="52"/>
      <c r="G3473" s="52"/>
      <c r="H3473" s="52"/>
      <c r="I3473" s="52"/>
      <c r="J3473" s="52"/>
      <c r="K3473" s="53">
        <v>13</v>
      </c>
      <c r="L3473" s="53">
        <v>1.3</v>
      </c>
      <c r="M3473" s="53">
        <v>60.51</v>
      </c>
      <c r="N3473" s="53">
        <v>0</v>
      </c>
      <c r="O3473" s="53">
        <v>61.81</v>
      </c>
    </row>
    <row r="3474" spans="1:15">
      <c r="A3474" s="48">
        <v>40307069</v>
      </c>
      <c r="B3474" s="48" t="s">
        <v>3483</v>
      </c>
      <c r="C3474" s="49">
        <v>0.1</v>
      </c>
      <c r="D3474" s="49" t="s">
        <v>129</v>
      </c>
      <c r="E3474" s="51">
        <v>3.96</v>
      </c>
      <c r="F3474" s="52"/>
      <c r="G3474" s="52"/>
      <c r="H3474" s="52"/>
      <c r="I3474" s="52"/>
      <c r="J3474" s="52"/>
      <c r="K3474" s="53">
        <v>13</v>
      </c>
      <c r="L3474" s="53">
        <v>1.3</v>
      </c>
      <c r="M3474" s="53">
        <v>59.16</v>
      </c>
      <c r="N3474" s="53">
        <v>0</v>
      </c>
      <c r="O3474" s="53">
        <v>60.46</v>
      </c>
    </row>
    <row r="3475" spans="1:15">
      <c r="A3475" s="48">
        <v>40307077</v>
      </c>
      <c r="B3475" s="48" t="s">
        <v>3484</v>
      </c>
      <c r="C3475" s="49">
        <v>0.1</v>
      </c>
      <c r="D3475" s="49" t="s">
        <v>129</v>
      </c>
      <c r="E3475" s="51">
        <v>3.96</v>
      </c>
      <c r="F3475" s="52"/>
      <c r="G3475" s="52"/>
      <c r="H3475" s="52"/>
      <c r="I3475" s="52"/>
      <c r="J3475" s="52"/>
      <c r="K3475" s="53">
        <v>13</v>
      </c>
      <c r="L3475" s="53">
        <v>1.3</v>
      </c>
      <c r="M3475" s="53">
        <v>59.16</v>
      </c>
      <c r="N3475" s="53">
        <v>0</v>
      </c>
      <c r="O3475" s="53">
        <v>60.46</v>
      </c>
    </row>
    <row r="3476" spans="1:15">
      <c r="A3476" s="48">
        <v>40307085</v>
      </c>
      <c r="B3476" s="48" t="s">
        <v>3485</v>
      </c>
      <c r="C3476" s="49">
        <v>0.04</v>
      </c>
      <c r="D3476" s="49" t="s">
        <v>129</v>
      </c>
      <c r="E3476" s="51">
        <v>1.8</v>
      </c>
      <c r="F3476" s="52"/>
      <c r="G3476" s="52"/>
      <c r="H3476" s="52"/>
      <c r="I3476" s="52"/>
      <c r="J3476" s="52"/>
      <c r="K3476" s="53">
        <v>13</v>
      </c>
      <c r="L3476" s="53">
        <v>0.52</v>
      </c>
      <c r="M3476" s="53">
        <v>26.89</v>
      </c>
      <c r="N3476" s="53">
        <v>0</v>
      </c>
      <c r="O3476" s="53">
        <v>27.41</v>
      </c>
    </row>
    <row r="3477" spans="1:15">
      <c r="A3477" s="48">
        <v>40307093</v>
      </c>
      <c r="B3477" s="48" t="s">
        <v>3486</v>
      </c>
      <c r="C3477" s="49">
        <v>0.04</v>
      </c>
      <c r="D3477" s="49" t="s">
        <v>129</v>
      </c>
      <c r="E3477" s="51">
        <v>2.1869999999999998</v>
      </c>
      <c r="F3477" s="52"/>
      <c r="G3477" s="52"/>
      <c r="H3477" s="52"/>
      <c r="I3477" s="52"/>
      <c r="J3477" s="52"/>
      <c r="K3477" s="53">
        <v>13</v>
      </c>
      <c r="L3477" s="53">
        <v>0.52</v>
      </c>
      <c r="M3477" s="53">
        <v>32.67</v>
      </c>
      <c r="N3477" s="53">
        <v>0</v>
      </c>
      <c r="O3477" s="53">
        <v>33.19</v>
      </c>
    </row>
    <row r="3478" spans="1:15">
      <c r="A3478" s="48">
        <v>40307107</v>
      </c>
      <c r="B3478" s="48" t="s">
        <v>3487</v>
      </c>
      <c r="C3478" s="49">
        <v>0.04</v>
      </c>
      <c r="D3478" s="49" t="s">
        <v>129</v>
      </c>
      <c r="E3478" s="51">
        <v>1.8</v>
      </c>
      <c r="F3478" s="52"/>
      <c r="G3478" s="52"/>
      <c r="H3478" s="52"/>
      <c r="I3478" s="52"/>
      <c r="J3478" s="52"/>
      <c r="K3478" s="53">
        <v>13</v>
      </c>
      <c r="L3478" s="53">
        <v>0.52</v>
      </c>
      <c r="M3478" s="53">
        <v>26.89</v>
      </c>
      <c r="N3478" s="53">
        <v>0</v>
      </c>
      <c r="O3478" s="53">
        <v>27.41</v>
      </c>
    </row>
    <row r="3479" spans="1:15">
      <c r="A3479" s="48">
        <v>40307115</v>
      </c>
      <c r="B3479" s="48" t="s">
        <v>3488</v>
      </c>
      <c r="C3479" s="49">
        <v>0.04</v>
      </c>
      <c r="D3479" s="49" t="s">
        <v>129</v>
      </c>
      <c r="E3479" s="51">
        <v>2.1869999999999998</v>
      </c>
      <c r="F3479" s="52"/>
      <c r="G3479" s="52"/>
      <c r="H3479" s="52"/>
      <c r="I3479" s="52"/>
      <c r="J3479" s="52"/>
      <c r="K3479" s="53">
        <v>13</v>
      </c>
      <c r="L3479" s="53">
        <v>0.52</v>
      </c>
      <c r="M3479" s="53">
        <v>32.67</v>
      </c>
      <c r="N3479" s="53">
        <v>0</v>
      </c>
      <c r="O3479" s="53">
        <v>33.19</v>
      </c>
    </row>
    <row r="3480" spans="1:15" ht="22.5">
      <c r="A3480" s="48">
        <v>40307123</v>
      </c>
      <c r="B3480" s="48" t="s">
        <v>3489</v>
      </c>
      <c r="C3480" s="49">
        <v>0.04</v>
      </c>
      <c r="D3480" s="49" t="s">
        <v>129</v>
      </c>
      <c r="E3480" s="51">
        <v>0.72</v>
      </c>
      <c r="F3480" s="52"/>
      <c r="G3480" s="52"/>
      <c r="H3480" s="52"/>
      <c r="I3480" s="52"/>
      <c r="J3480" s="52"/>
      <c r="K3480" s="53">
        <v>13</v>
      </c>
      <c r="L3480" s="53">
        <v>0.52</v>
      </c>
      <c r="M3480" s="53">
        <v>10.76</v>
      </c>
      <c r="N3480" s="53">
        <v>0</v>
      </c>
      <c r="O3480" s="53">
        <v>11.28</v>
      </c>
    </row>
    <row r="3481" spans="1:15">
      <c r="A3481" s="48">
        <v>40307131</v>
      </c>
      <c r="B3481" s="48" t="s">
        <v>3490</v>
      </c>
      <c r="C3481" s="49">
        <v>0.1</v>
      </c>
      <c r="D3481" s="49" t="s">
        <v>129</v>
      </c>
      <c r="E3481" s="51">
        <v>3.294</v>
      </c>
      <c r="F3481" s="52"/>
      <c r="G3481" s="52"/>
      <c r="H3481" s="52"/>
      <c r="I3481" s="52"/>
      <c r="J3481" s="52"/>
      <c r="K3481" s="53">
        <v>13</v>
      </c>
      <c r="L3481" s="53">
        <v>1.3</v>
      </c>
      <c r="M3481" s="53">
        <v>49.21</v>
      </c>
      <c r="N3481" s="53">
        <v>0</v>
      </c>
      <c r="O3481" s="53">
        <v>50.51</v>
      </c>
    </row>
    <row r="3482" spans="1:15">
      <c r="A3482" s="48">
        <v>40307140</v>
      </c>
      <c r="B3482" s="48" t="s">
        <v>3491</v>
      </c>
      <c r="C3482" s="49">
        <v>0.25</v>
      </c>
      <c r="D3482" s="49" t="s">
        <v>129</v>
      </c>
      <c r="E3482" s="51">
        <v>6.8940000000000001</v>
      </c>
      <c r="F3482" s="52"/>
      <c r="G3482" s="52"/>
      <c r="H3482" s="52"/>
      <c r="I3482" s="52"/>
      <c r="J3482" s="52"/>
      <c r="K3482" s="53">
        <v>13</v>
      </c>
      <c r="L3482" s="53">
        <v>3.25</v>
      </c>
      <c r="M3482" s="53">
        <v>103</v>
      </c>
      <c r="N3482" s="53">
        <v>0</v>
      </c>
      <c r="O3482" s="53">
        <v>106.25</v>
      </c>
    </row>
    <row r="3483" spans="1:15">
      <c r="A3483" s="48">
        <v>40307158</v>
      </c>
      <c r="B3483" s="48" t="s">
        <v>3492</v>
      </c>
      <c r="C3483" s="49">
        <v>0.04</v>
      </c>
      <c r="D3483" s="49" t="s">
        <v>129</v>
      </c>
      <c r="E3483" s="51">
        <v>1.8</v>
      </c>
      <c r="F3483" s="52"/>
      <c r="G3483" s="52"/>
      <c r="H3483" s="52"/>
      <c r="I3483" s="52"/>
      <c r="J3483" s="52"/>
      <c r="K3483" s="53">
        <v>13</v>
      </c>
      <c r="L3483" s="53">
        <v>0.52</v>
      </c>
      <c r="M3483" s="53">
        <v>26.89</v>
      </c>
      <c r="N3483" s="53">
        <v>0</v>
      </c>
      <c r="O3483" s="53">
        <v>27.41</v>
      </c>
    </row>
    <row r="3484" spans="1:15">
      <c r="A3484" s="48">
        <v>40307166</v>
      </c>
      <c r="B3484" s="48" t="s">
        <v>3493</v>
      </c>
      <c r="C3484" s="49">
        <v>0.25</v>
      </c>
      <c r="D3484" s="49" t="s">
        <v>129</v>
      </c>
      <c r="E3484" s="51">
        <v>4.7969999999999997</v>
      </c>
      <c r="F3484" s="52"/>
      <c r="G3484" s="52"/>
      <c r="H3484" s="52"/>
      <c r="I3484" s="52"/>
      <c r="J3484" s="52"/>
      <c r="K3484" s="53">
        <v>13</v>
      </c>
      <c r="L3484" s="53">
        <v>3.25</v>
      </c>
      <c r="M3484" s="53">
        <v>71.67</v>
      </c>
      <c r="N3484" s="53">
        <v>0</v>
      </c>
      <c r="O3484" s="53">
        <v>74.92</v>
      </c>
    </row>
    <row r="3485" spans="1:15">
      <c r="A3485" s="48">
        <v>40307174</v>
      </c>
      <c r="B3485" s="48" t="s">
        <v>3494</v>
      </c>
      <c r="C3485" s="49">
        <v>0.25</v>
      </c>
      <c r="D3485" s="49" t="s">
        <v>129</v>
      </c>
      <c r="E3485" s="51">
        <v>2.8439999999999999</v>
      </c>
      <c r="F3485" s="52"/>
      <c r="G3485" s="52"/>
      <c r="H3485" s="52"/>
      <c r="I3485" s="52"/>
      <c r="J3485" s="52"/>
      <c r="K3485" s="53">
        <v>13</v>
      </c>
      <c r="L3485" s="53">
        <v>3.25</v>
      </c>
      <c r="M3485" s="53">
        <v>42.49</v>
      </c>
      <c r="N3485" s="53">
        <v>0</v>
      </c>
      <c r="O3485" s="53">
        <v>45.74</v>
      </c>
    </row>
    <row r="3486" spans="1:15">
      <c r="A3486" s="48">
        <v>40307182</v>
      </c>
      <c r="B3486" s="48" t="s">
        <v>3495</v>
      </c>
      <c r="C3486" s="49">
        <v>0.1</v>
      </c>
      <c r="D3486" s="49" t="s">
        <v>129</v>
      </c>
      <c r="E3486" s="51">
        <v>3.294</v>
      </c>
      <c r="F3486" s="52"/>
      <c r="G3486" s="52"/>
      <c r="H3486" s="52"/>
      <c r="I3486" s="52"/>
      <c r="J3486" s="52"/>
      <c r="K3486" s="53">
        <v>13</v>
      </c>
      <c r="L3486" s="53">
        <v>1.3</v>
      </c>
      <c r="M3486" s="53">
        <v>49.21</v>
      </c>
      <c r="N3486" s="53">
        <v>0</v>
      </c>
      <c r="O3486" s="53">
        <v>50.51</v>
      </c>
    </row>
    <row r="3487" spans="1:15">
      <c r="A3487" s="48">
        <v>40307190</v>
      </c>
      <c r="B3487" s="48" t="s">
        <v>3496</v>
      </c>
      <c r="C3487" s="49">
        <v>0.25</v>
      </c>
      <c r="D3487" s="49" t="s">
        <v>129</v>
      </c>
      <c r="E3487" s="51">
        <v>21.852</v>
      </c>
      <c r="F3487" s="52"/>
      <c r="G3487" s="52"/>
      <c r="H3487" s="52"/>
      <c r="I3487" s="52"/>
      <c r="J3487" s="52"/>
      <c r="K3487" s="53">
        <v>13</v>
      </c>
      <c r="L3487" s="53">
        <v>3.25</v>
      </c>
      <c r="M3487" s="53">
        <v>326.47000000000003</v>
      </c>
      <c r="N3487" s="53">
        <v>0</v>
      </c>
      <c r="O3487" s="53">
        <v>329.72</v>
      </c>
    </row>
    <row r="3488" spans="1:15">
      <c r="A3488" s="48">
        <v>40307204</v>
      </c>
      <c r="B3488" s="48" t="s">
        <v>3497</v>
      </c>
      <c r="C3488" s="49"/>
      <c r="D3488" s="49"/>
      <c r="E3488" s="51"/>
      <c r="F3488" s="52"/>
      <c r="G3488" s="52"/>
      <c r="H3488" s="52"/>
      <c r="I3488" s="52"/>
      <c r="J3488" s="52"/>
      <c r="K3488" s="53"/>
      <c r="L3488" s="53"/>
      <c r="M3488" s="53"/>
      <c r="N3488" s="53"/>
      <c r="O3488" s="53">
        <v>133.63999999999999</v>
      </c>
    </row>
    <row r="3489" spans="1:15">
      <c r="A3489" s="48">
        <v>40307212</v>
      </c>
      <c r="B3489" s="48" t="s">
        <v>3498</v>
      </c>
      <c r="C3489" s="49">
        <v>0.1</v>
      </c>
      <c r="D3489" s="49" t="s">
        <v>129</v>
      </c>
      <c r="E3489" s="51">
        <v>4.05</v>
      </c>
      <c r="F3489" s="52"/>
      <c r="G3489" s="52"/>
      <c r="H3489" s="52"/>
      <c r="I3489" s="52"/>
      <c r="J3489" s="52"/>
      <c r="K3489" s="53">
        <v>13</v>
      </c>
      <c r="L3489" s="53">
        <v>1.3</v>
      </c>
      <c r="M3489" s="53">
        <v>60.51</v>
      </c>
      <c r="N3489" s="53">
        <v>0</v>
      </c>
      <c r="O3489" s="53">
        <v>61.81</v>
      </c>
    </row>
    <row r="3490" spans="1:15">
      <c r="A3490" s="48">
        <v>40307220</v>
      </c>
      <c r="B3490" s="48" t="s">
        <v>3499</v>
      </c>
      <c r="C3490" s="49">
        <v>0.01</v>
      </c>
      <c r="D3490" s="49" t="s">
        <v>129</v>
      </c>
      <c r="E3490" s="51">
        <v>1.17</v>
      </c>
      <c r="F3490" s="52"/>
      <c r="G3490" s="52"/>
      <c r="H3490" s="52"/>
      <c r="I3490" s="52"/>
      <c r="J3490" s="52"/>
      <c r="K3490" s="53">
        <v>13</v>
      </c>
      <c r="L3490" s="53">
        <v>0.13</v>
      </c>
      <c r="M3490" s="53">
        <v>17.48</v>
      </c>
      <c r="N3490" s="53">
        <v>0</v>
      </c>
      <c r="O3490" s="53">
        <v>17.61</v>
      </c>
    </row>
    <row r="3491" spans="1:15">
      <c r="A3491" s="48">
        <v>40307239</v>
      </c>
      <c r="B3491" s="48" t="s">
        <v>3500</v>
      </c>
      <c r="C3491" s="49">
        <v>0.04</v>
      </c>
      <c r="D3491" s="49" t="s">
        <v>129</v>
      </c>
      <c r="E3491" s="51">
        <v>1.413</v>
      </c>
      <c r="F3491" s="52"/>
      <c r="G3491" s="52"/>
      <c r="H3491" s="52"/>
      <c r="I3491" s="52"/>
      <c r="J3491" s="52"/>
      <c r="K3491" s="53">
        <v>13</v>
      </c>
      <c r="L3491" s="53">
        <v>0.52</v>
      </c>
      <c r="M3491" s="53">
        <v>21.11</v>
      </c>
      <c r="N3491" s="53">
        <v>0</v>
      </c>
      <c r="O3491" s="53">
        <v>21.63</v>
      </c>
    </row>
    <row r="3492" spans="1:15">
      <c r="A3492" s="48">
        <v>40307247</v>
      </c>
      <c r="B3492" s="48" t="s">
        <v>3501</v>
      </c>
      <c r="C3492" s="49">
        <v>0.01</v>
      </c>
      <c r="D3492" s="49" t="s">
        <v>129</v>
      </c>
      <c r="E3492" s="51">
        <v>2.484</v>
      </c>
      <c r="F3492" s="52"/>
      <c r="G3492" s="52"/>
      <c r="H3492" s="52"/>
      <c r="I3492" s="52"/>
      <c r="J3492" s="52"/>
      <c r="K3492" s="53">
        <v>13</v>
      </c>
      <c r="L3492" s="53">
        <v>0.13</v>
      </c>
      <c r="M3492" s="53">
        <v>37.11</v>
      </c>
      <c r="N3492" s="53">
        <v>0</v>
      </c>
      <c r="O3492" s="53">
        <v>37.24</v>
      </c>
    </row>
    <row r="3493" spans="1:15">
      <c r="A3493" s="48">
        <v>40307255</v>
      </c>
      <c r="B3493" s="48" t="s">
        <v>3502</v>
      </c>
      <c r="C3493" s="49">
        <v>0.04</v>
      </c>
      <c r="D3493" s="49" t="s">
        <v>129</v>
      </c>
      <c r="E3493" s="51">
        <v>2.1869999999999998</v>
      </c>
      <c r="F3493" s="52"/>
      <c r="G3493" s="52"/>
      <c r="H3493" s="52"/>
      <c r="I3493" s="52"/>
      <c r="J3493" s="52"/>
      <c r="K3493" s="53">
        <v>13</v>
      </c>
      <c r="L3493" s="53">
        <v>0.52</v>
      </c>
      <c r="M3493" s="53">
        <v>32.67</v>
      </c>
      <c r="N3493" s="53">
        <v>0</v>
      </c>
      <c r="O3493" s="53">
        <v>33.19</v>
      </c>
    </row>
    <row r="3494" spans="1:15">
      <c r="A3494" s="48">
        <v>40307263</v>
      </c>
      <c r="B3494" s="48" t="s">
        <v>3503</v>
      </c>
      <c r="C3494" s="49">
        <v>0.04</v>
      </c>
      <c r="D3494" s="49" t="s">
        <v>129</v>
      </c>
      <c r="E3494" s="51">
        <v>1.8</v>
      </c>
      <c r="F3494" s="52"/>
      <c r="G3494" s="52"/>
      <c r="H3494" s="52"/>
      <c r="I3494" s="52"/>
      <c r="J3494" s="52"/>
      <c r="K3494" s="53">
        <v>13</v>
      </c>
      <c r="L3494" s="53">
        <v>0.52</v>
      </c>
      <c r="M3494" s="53">
        <v>26.89</v>
      </c>
      <c r="N3494" s="53">
        <v>0</v>
      </c>
      <c r="O3494" s="53">
        <v>27.41</v>
      </c>
    </row>
    <row r="3495" spans="1:15">
      <c r="A3495" s="48">
        <v>40307271</v>
      </c>
      <c r="B3495" s="48" t="s">
        <v>3504</v>
      </c>
      <c r="C3495" s="49">
        <v>0.01</v>
      </c>
      <c r="D3495" s="49" t="s">
        <v>129</v>
      </c>
      <c r="E3495" s="51">
        <v>2.0409999999999999</v>
      </c>
      <c r="F3495" s="52"/>
      <c r="G3495" s="52"/>
      <c r="H3495" s="52"/>
      <c r="I3495" s="52"/>
      <c r="J3495" s="52"/>
      <c r="K3495" s="53">
        <v>13</v>
      </c>
      <c r="L3495" s="53">
        <v>0.13</v>
      </c>
      <c r="M3495" s="53">
        <v>30.49</v>
      </c>
      <c r="N3495" s="53">
        <v>0</v>
      </c>
      <c r="O3495" s="53">
        <v>30.62</v>
      </c>
    </row>
    <row r="3496" spans="1:15">
      <c r="A3496" s="48">
        <v>40307280</v>
      </c>
      <c r="B3496" s="48" t="s">
        <v>3505</v>
      </c>
      <c r="C3496" s="49">
        <v>0.01</v>
      </c>
      <c r="D3496" s="49" t="s">
        <v>129</v>
      </c>
      <c r="E3496" s="51">
        <v>1.17</v>
      </c>
      <c r="F3496" s="52"/>
      <c r="G3496" s="52"/>
      <c r="H3496" s="52"/>
      <c r="I3496" s="52"/>
      <c r="J3496" s="52"/>
      <c r="K3496" s="53">
        <v>13</v>
      </c>
      <c r="L3496" s="53">
        <v>0.13</v>
      </c>
      <c r="M3496" s="53">
        <v>17.48</v>
      </c>
      <c r="N3496" s="53">
        <v>0</v>
      </c>
      <c r="O3496" s="53">
        <v>17.61</v>
      </c>
    </row>
    <row r="3497" spans="1:15">
      <c r="A3497" s="48">
        <v>40307298</v>
      </c>
      <c r="B3497" s="48" t="s">
        <v>3506</v>
      </c>
      <c r="C3497" s="49">
        <v>0.25</v>
      </c>
      <c r="D3497" s="49" t="s">
        <v>129</v>
      </c>
      <c r="E3497" s="51">
        <v>4.7969999999999997</v>
      </c>
      <c r="F3497" s="52"/>
      <c r="G3497" s="52"/>
      <c r="H3497" s="52"/>
      <c r="I3497" s="52"/>
      <c r="J3497" s="52"/>
      <c r="K3497" s="53">
        <v>13</v>
      </c>
      <c r="L3497" s="53">
        <v>3.25</v>
      </c>
      <c r="M3497" s="53">
        <v>71.67</v>
      </c>
      <c r="N3497" s="53">
        <v>0</v>
      </c>
      <c r="O3497" s="53">
        <v>74.92</v>
      </c>
    </row>
    <row r="3498" spans="1:15">
      <c r="A3498" s="48">
        <v>40307301</v>
      </c>
      <c r="B3498" s="48" t="s">
        <v>3507</v>
      </c>
      <c r="C3498" s="49">
        <v>0.01</v>
      </c>
      <c r="D3498" s="49" t="s">
        <v>129</v>
      </c>
      <c r="E3498" s="51">
        <v>1.17</v>
      </c>
      <c r="F3498" s="52"/>
      <c r="G3498" s="52"/>
      <c r="H3498" s="52"/>
      <c r="I3498" s="52"/>
      <c r="J3498" s="52"/>
      <c r="K3498" s="53">
        <v>13</v>
      </c>
      <c r="L3498" s="53">
        <v>0.13</v>
      </c>
      <c r="M3498" s="53">
        <v>17.48</v>
      </c>
      <c r="N3498" s="53">
        <v>0</v>
      </c>
      <c r="O3498" s="53">
        <v>17.61</v>
      </c>
    </row>
    <row r="3499" spans="1:15">
      <c r="A3499" s="48">
        <v>40307310</v>
      </c>
      <c r="B3499" s="48" t="s">
        <v>3508</v>
      </c>
      <c r="C3499" s="49">
        <v>0.04</v>
      </c>
      <c r="D3499" s="49" t="s">
        <v>129</v>
      </c>
      <c r="E3499" s="51">
        <v>2.1869999999999998</v>
      </c>
      <c r="F3499" s="52"/>
      <c r="G3499" s="52"/>
      <c r="H3499" s="52"/>
      <c r="I3499" s="52"/>
      <c r="J3499" s="52"/>
      <c r="K3499" s="53">
        <v>13</v>
      </c>
      <c r="L3499" s="53">
        <v>0.52</v>
      </c>
      <c r="M3499" s="53">
        <v>32.67</v>
      </c>
      <c r="N3499" s="53">
        <v>0</v>
      </c>
      <c r="O3499" s="53">
        <v>33.19</v>
      </c>
    </row>
    <row r="3500" spans="1:15">
      <c r="A3500" s="48">
        <v>40307328</v>
      </c>
      <c r="B3500" s="48" t="s">
        <v>3509</v>
      </c>
      <c r="C3500" s="49">
        <v>0.04</v>
      </c>
      <c r="D3500" s="49" t="s">
        <v>129</v>
      </c>
      <c r="E3500" s="51">
        <v>2.484</v>
      </c>
      <c r="F3500" s="52"/>
      <c r="G3500" s="52"/>
      <c r="H3500" s="52"/>
      <c r="I3500" s="52"/>
      <c r="J3500" s="52"/>
      <c r="K3500" s="53">
        <v>13</v>
      </c>
      <c r="L3500" s="53">
        <v>0.52</v>
      </c>
      <c r="M3500" s="53">
        <v>37.11</v>
      </c>
      <c r="N3500" s="53">
        <v>0</v>
      </c>
      <c r="O3500" s="53">
        <v>37.630000000000003</v>
      </c>
    </row>
    <row r="3501" spans="1:15">
      <c r="A3501" s="48">
        <v>40307336</v>
      </c>
      <c r="B3501" s="48" t="s">
        <v>3510</v>
      </c>
      <c r="C3501" s="49">
        <v>0.5</v>
      </c>
      <c r="D3501" s="49" t="s">
        <v>129</v>
      </c>
      <c r="E3501" s="51">
        <v>12.167999999999999</v>
      </c>
      <c r="F3501" s="52"/>
      <c r="G3501" s="52"/>
      <c r="H3501" s="52"/>
      <c r="I3501" s="52"/>
      <c r="J3501" s="52"/>
      <c r="K3501" s="53">
        <v>13</v>
      </c>
      <c r="L3501" s="53">
        <v>6.5</v>
      </c>
      <c r="M3501" s="53">
        <v>181.79</v>
      </c>
      <c r="N3501" s="53">
        <v>0</v>
      </c>
      <c r="O3501" s="53">
        <v>188.29</v>
      </c>
    </row>
    <row r="3502" spans="1:15">
      <c r="A3502" s="48">
        <v>40307344</v>
      </c>
      <c r="B3502" s="48" t="s">
        <v>3511</v>
      </c>
      <c r="C3502" s="49">
        <v>0.04</v>
      </c>
      <c r="D3502" s="49" t="s">
        <v>129</v>
      </c>
      <c r="E3502" s="51">
        <v>2.484</v>
      </c>
      <c r="F3502" s="52"/>
      <c r="G3502" s="52"/>
      <c r="H3502" s="52"/>
      <c r="I3502" s="52"/>
      <c r="J3502" s="52"/>
      <c r="K3502" s="53">
        <v>13</v>
      </c>
      <c r="L3502" s="53">
        <v>0.52</v>
      </c>
      <c r="M3502" s="53">
        <v>37.11</v>
      </c>
      <c r="N3502" s="53">
        <v>0</v>
      </c>
      <c r="O3502" s="53">
        <v>37.630000000000003</v>
      </c>
    </row>
    <row r="3503" spans="1:15">
      <c r="A3503" s="48">
        <v>40307352</v>
      </c>
      <c r="B3503" s="48" t="s">
        <v>3512</v>
      </c>
      <c r="C3503" s="49">
        <v>0.04</v>
      </c>
      <c r="D3503" s="49" t="s">
        <v>129</v>
      </c>
      <c r="E3503" s="51">
        <v>0.69299999999999995</v>
      </c>
      <c r="F3503" s="52"/>
      <c r="G3503" s="52"/>
      <c r="H3503" s="52"/>
      <c r="I3503" s="52"/>
      <c r="J3503" s="52"/>
      <c r="K3503" s="53">
        <v>13</v>
      </c>
      <c r="L3503" s="53">
        <v>0.52</v>
      </c>
      <c r="M3503" s="53">
        <v>10.35</v>
      </c>
      <c r="N3503" s="53">
        <v>0</v>
      </c>
      <c r="O3503" s="53">
        <v>10.87</v>
      </c>
    </row>
    <row r="3504" spans="1:15">
      <c r="A3504" s="48">
        <v>40307360</v>
      </c>
      <c r="B3504" s="48" t="s">
        <v>3513</v>
      </c>
      <c r="C3504" s="49">
        <v>0.04</v>
      </c>
      <c r="D3504" s="49" t="s">
        <v>129</v>
      </c>
      <c r="E3504" s="51">
        <v>0.72</v>
      </c>
      <c r="F3504" s="52"/>
      <c r="G3504" s="52"/>
      <c r="H3504" s="52"/>
      <c r="I3504" s="52"/>
      <c r="J3504" s="52"/>
      <c r="K3504" s="53">
        <v>13</v>
      </c>
      <c r="L3504" s="53">
        <v>0.52</v>
      </c>
      <c r="M3504" s="53">
        <v>10.76</v>
      </c>
      <c r="N3504" s="53">
        <v>0</v>
      </c>
      <c r="O3504" s="53">
        <v>11.28</v>
      </c>
    </row>
    <row r="3505" spans="1:15">
      <c r="A3505" s="48">
        <v>40307379</v>
      </c>
      <c r="B3505" s="48" t="s">
        <v>3514</v>
      </c>
      <c r="C3505" s="49">
        <v>0.04</v>
      </c>
      <c r="D3505" s="49" t="s">
        <v>129</v>
      </c>
      <c r="E3505" s="51">
        <v>0.72</v>
      </c>
      <c r="F3505" s="52"/>
      <c r="G3505" s="52"/>
      <c r="H3505" s="52"/>
      <c r="I3505" s="52"/>
      <c r="J3505" s="52"/>
      <c r="K3505" s="53">
        <v>13</v>
      </c>
      <c r="L3505" s="53">
        <v>0.52</v>
      </c>
      <c r="M3505" s="53">
        <v>10.76</v>
      </c>
      <c r="N3505" s="53">
        <v>0</v>
      </c>
      <c r="O3505" s="53">
        <v>11.28</v>
      </c>
    </row>
    <row r="3506" spans="1:15">
      <c r="A3506" s="48">
        <v>40307387</v>
      </c>
      <c r="B3506" s="48" t="s">
        <v>3515</v>
      </c>
      <c r="C3506" s="49">
        <v>0.1</v>
      </c>
      <c r="D3506" s="49" t="s">
        <v>129</v>
      </c>
      <c r="E3506" s="51">
        <v>5.0940000000000003</v>
      </c>
      <c r="F3506" s="52"/>
      <c r="G3506" s="52"/>
      <c r="H3506" s="52"/>
      <c r="I3506" s="52"/>
      <c r="J3506" s="52"/>
      <c r="K3506" s="53">
        <v>13</v>
      </c>
      <c r="L3506" s="53">
        <v>1.3</v>
      </c>
      <c r="M3506" s="53">
        <v>76.099999999999994</v>
      </c>
      <c r="N3506" s="53">
        <v>0</v>
      </c>
      <c r="O3506" s="53">
        <v>77.400000000000006</v>
      </c>
    </row>
    <row r="3507" spans="1:15">
      <c r="A3507" s="48">
        <v>40307395</v>
      </c>
      <c r="B3507" s="48" t="s">
        <v>3516</v>
      </c>
      <c r="C3507" s="49">
        <v>0.04</v>
      </c>
      <c r="D3507" s="49" t="s">
        <v>129</v>
      </c>
      <c r="E3507" s="51">
        <v>1.8</v>
      </c>
      <c r="F3507" s="52"/>
      <c r="G3507" s="52"/>
      <c r="H3507" s="52"/>
      <c r="I3507" s="52"/>
      <c r="J3507" s="52"/>
      <c r="K3507" s="53">
        <v>13</v>
      </c>
      <c r="L3507" s="53">
        <v>0.52</v>
      </c>
      <c r="M3507" s="53">
        <v>26.89</v>
      </c>
      <c r="N3507" s="53">
        <v>0</v>
      </c>
      <c r="O3507" s="53">
        <v>27.41</v>
      </c>
    </row>
    <row r="3508" spans="1:15">
      <c r="A3508" s="48">
        <v>40307409</v>
      </c>
      <c r="B3508" s="48" t="s">
        <v>3517</v>
      </c>
      <c r="C3508" s="49">
        <v>0.04</v>
      </c>
      <c r="D3508" s="49" t="s">
        <v>129</v>
      </c>
      <c r="E3508" s="51">
        <v>2.1869999999999998</v>
      </c>
      <c r="F3508" s="52"/>
      <c r="G3508" s="52"/>
      <c r="H3508" s="52"/>
      <c r="I3508" s="52"/>
      <c r="J3508" s="52"/>
      <c r="K3508" s="53">
        <v>13</v>
      </c>
      <c r="L3508" s="53">
        <v>0.52</v>
      </c>
      <c r="M3508" s="53">
        <v>32.67</v>
      </c>
      <c r="N3508" s="53">
        <v>0</v>
      </c>
      <c r="O3508" s="53">
        <v>33.19</v>
      </c>
    </row>
    <row r="3509" spans="1:15">
      <c r="A3509" s="48">
        <v>40307417</v>
      </c>
      <c r="B3509" s="48" t="s">
        <v>3518</v>
      </c>
      <c r="C3509" s="49">
        <v>0.04</v>
      </c>
      <c r="D3509" s="49" t="s">
        <v>129</v>
      </c>
      <c r="E3509" s="51">
        <v>2.484</v>
      </c>
      <c r="F3509" s="52"/>
      <c r="G3509" s="52"/>
      <c r="H3509" s="52"/>
      <c r="I3509" s="52"/>
      <c r="J3509" s="52"/>
      <c r="K3509" s="53">
        <v>13</v>
      </c>
      <c r="L3509" s="53">
        <v>0.52</v>
      </c>
      <c r="M3509" s="53">
        <v>37.11</v>
      </c>
      <c r="N3509" s="53">
        <v>0</v>
      </c>
      <c r="O3509" s="53">
        <v>37.630000000000003</v>
      </c>
    </row>
    <row r="3510" spans="1:15">
      <c r="A3510" s="48">
        <v>40307425</v>
      </c>
      <c r="B3510" s="48" t="s">
        <v>3519</v>
      </c>
      <c r="C3510" s="49">
        <v>0.04</v>
      </c>
      <c r="D3510" s="49" t="s">
        <v>129</v>
      </c>
      <c r="E3510" s="51">
        <v>1.8</v>
      </c>
      <c r="F3510" s="52"/>
      <c r="G3510" s="52"/>
      <c r="H3510" s="52"/>
      <c r="I3510" s="52"/>
      <c r="J3510" s="52"/>
      <c r="K3510" s="53">
        <v>13</v>
      </c>
      <c r="L3510" s="53">
        <v>0.52</v>
      </c>
      <c r="M3510" s="53">
        <v>26.89</v>
      </c>
      <c r="N3510" s="53">
        <v>0</v>
      </c>
      <c r="O3510" s="53">
        <v>27.41</v>
      </c>
    </row>
    <row r="3511" spans="1:15">
      <c r="A3511" s="48">
        <v>40307433</v>
      </c>
      <c r="B3511" s="48" t="s">
        <v>3520</v>
      </c>
      <c r="C3511" s="49">
        <v>0.1</v>
      </c>
      <c r="D3511" s="49" t="s">
        <v>129</v>
      </c>
      <c r="E3511" s="51">
        <v>3.6</v>
      </c>
      <c r="F3511" s="52"/>
      <c r="G3511" s="52"/>
      <c r="H3511" s="52"/>
      <c r="I3511" s="52"/>
      <c r="J3511" s="52"/>
      <c r="K3511" s="53">
        <v>13</v>
      </c>
      <c r="L3511" s="53">
        <v>1.3</v>
      </c>
      <c r="M3511" s="53">
        <v>53.78</v>
      </c>
      <c r="N3511" s="53">
        <v>0</v>
      </c>
      <c r="O3511" s="53">
        <v>55.08</v>
      </c>
    </row>
    <row r="3512" spans="1:15">
      <c r="A3512" s="48">
        <v>40307441</v>
      </c>
      <c r="B3512" s="48" t="s">
        <v>3521</v>
      </c>
      <c r="C3512" s="49">
        <v>0.1</v>
      </c>
      <c r="D3512" s="49" t="s">
        <v>129</v>
      </c>
      <c r="E3512" s="51">
        <v>3.6</v>
      </c>
      <c r="F3512" s="52"/>
      <c r="G3512" s="52"/>
      <c r="H3512" s="52"/>
      <c r="I3512" s="52"/>
      <c r="J3512" s="52"/>
      <c r="K3512" s="53">
        <v>13</v>
      </c>
      <c r="L3512" s="53">
        <v>1.3</v>
      </c>
      <c r="M3512" s="53">
        <v>53.78</v>
      </c>
      <c r="N3512" s="53">
        <v>0</v>
      </c>
      <c r="O3512" s="53">
        <v>55.08</v>
      </c>
    </row>
    <row r="3513" spans="1:15">
      <c r="A3513" s="48">
        <v>40307450</v>
      </c>
      <c r="B3513" s="48" t="s">
        <v>3522</v>
      </c>
      <c r="C3513" s="49">
        <v>0.04</v>
      </c>
      <c r="D3513" s="49" t="s">
        <v>129</v>
      </c>
      <c r="E3513" s="51">
        <v>1.8</v>
      </c>
      <c r="F3513" s="52"/>
      <c r="G3513" s="52"/>
      <c r="H3513" s="52"/>
      <c r="I3513" s="52"/>
      <c r="J3513" s="52"/>
      <c r="K3513" s="53">
        <v>13</v>
      </c>
      <c r="L3513" s="53">
        <v>0.52</v>
      </c>
      <c r="M3513" s="53">
        <v>26.89</v>
      </c>
      <c r="N3513" s="53">
        <v>0</v>
      </c>
      <c r="O3513" s="53">
        <v>27.41</v>
      </c>
    </row>
    <row r="3514" spans="1:15">
      <c r="A3514" s="48">
        <v>40307468</v>
      </c>
      <c r="B3514" s="48" t="s">
        <v>3523</v>
      </c>
      <c r="C3514" s="49">
        <v>0.1</v>
      </c>
      <c r="D3514" s="49" t="s">
        <v>129</v>
      </c>
      <c r="E3514" s="51">
        <v>3.294</v>
      </c>
      <c r="F3514" s="52"/>
      <c r="G3514" s="52"/>
      <c r="H3514" s="52"/>
      <c r="I3514" s="52"/>
      <c r="J3514" s="52"/>
      <c r="K3514" s="53">
        <v>13</v>
      </c>
      <c r="L3514" s="53">
        <v>1.3</v>
      </c>
      <c r="M3514" s="53">
        <v>49.21</v>
      </c>
      <c r="N3514" s="53">
        <v>0</v>
      </c>
      <c r="O3514" s="53">
        <v>50.51</v>
      </c>
    </row>
    <row r="3515" spans="1:15">
      <c r="A3515" s="48">
        <v>40307476</v>
      </c>
      <c r="B3515" s="48" t="s">
        <v>3524</v>
      </c>
      <c r="C3515" s="49">
        <v>0.1</v>
      </c>
      <c r="D3515" s="49" t="s">
        <v>129</v>
      </c>
      <c r="E3515" s="51">
        <v>3.294</v>
      </c>
      <c r="F3515" s="52"/>
      <c r="G3515" s="52"/>
      <c r="H3515" s="52"/>
      <c r="I3515" s="52"/>
      <c r="J3515" s="52"/>
      <c r="K3515" s="53">
        <v>13</v>
      </c>
      <c r="L3515" s="53">
        <v>1.3</v>
      </c>
      <c r="M3515" s="53">
        <v>49.21</v>
      </c>
      <c r="N3515" s="53">
        <v>0</v>
      </c>
      <c r="O3515" s="53">
        <v>50.51</v>
      </c>
    </row>
    <row r="3516" spans="1:15">
      <c r="A3516" s="48">
        <v>40307484</v>
      </c>
      <c r="B3516" s="48" t="s">
        <v>3525</v>
      </c>
      <c r="C3516" s="49">
        <v>0.04</v>
      </c>
      <c r="D3516" s="49" t="s">
        <v>129</v>
      </c>
      <c r="E3516" s="51">
        <v>1.8</v>
      </c>
      <c r="F3516" s="52"/>
      <c r="G3516" s="52"/>
      <c r="H3516" s="52"/>
      <c r="I3516" s="52"/>
      <c r="J3516" s="52"/>
      <c r="K3516" s="53">
        <v>13</v>
      </c>
      <c r="L3516" s="53">
        <v>0.52</v>
      </c>
      <c r="M3516" s="53">
        <v>26.89</v>
      </c>
      <c r="N3516" s="53">
        <v>0</v>
      </c>
      <c r="O3516" s="53">
        <v>27.41</v>
      </c>
    </row>
    <row r="3517" spans="1:15">
      <c r="A3517" s="48">
        <v>40307492</v>
      </c>
      <c r="B3517" s="48" t="s">
        <v>3526</v>
      </c>
      <c r="C3517" s="49">
        <v>0.04</v>
      </c>
      <c r="D3517" s="49" t="s">
        <v>129</v>
      </c>
      <c r="E3517" s="51">
        <v>2.1869999999999998</v>
      </c>
      <c r="F3517" s="52"/>
      <c r="G3517" s="52"/>
      <c r="H3517" s="52"/>
      <c r="I3517" s="52"/>
      <c r="J3517" s="52"/>
      <c r="K3517" s="53">
        <v>13</v>
      </c>
      <c r="L3517" s="53">
        <v>0.52</v>
      </c>
      <c r="M3517" s="53">
        <v>32.67</v>
      </c>
      <c r="N3517" s="53">
        <v>0</v>
      </c>
      <c r="O3517" s="53">
        <v>33.19</v>
      </c>
    </row>
    <row r="3518" spans="1:15">
      <c r="A3518" s="48">
        <v>40307506</v>
      </c>
      <c r="B3518" s="48" t="s">
        <v>3527</v>
      </c>
      <c r="C3518" s="49">
        <v>0.04</v>
      </c>
      <c r="D3518" s="49" t="s">
        <v>129</v>
      </c>
      <c r="E3518" s="51">
        <v>0.72</v>
      </c>
      <c r="F3518" s="52"/>
      <c r="G3518" s="52"/>
      <c r="H3518" s="52"/>
      <c r="I3518" s="52"/>
      <c r="J3518" s="52"/>
      <c r="K3518" s="53">
        <v>13</v>
      </c>
      <c r="L3518" s="53">
        <v>0.52</v>
      </c>
      <c r="M3518" s="53">
        <v>10.76</v>
      </c>
      <c r="N3518" s="53">
        <v>0</v>
      </c>
      <c r="O3518" s="53">
        <v>11.28</v>
      </c>
    </row>
    <row r="3519" spans="1:15">
      <c r="A3519" s="48">
        <v>40307514</v>
      </c>
      <c r="B3519" s="48" t="s">
        <v>3528</v>
      </c>
      <c r="C3519" s="49">
        <v>0.1</v>
      </c>
      <c r="D3519" s="49" t="s">
        <v>129</v>
      </c>
      <c r="E3519" s="51">
        <v>3.294</v>
      </c>
      <c r="F3519" s="52"/>
      <c r="G3519" s="52"/>
      <c r="H3519" s="52"/>
      <c r="I3519" s="52"/>
      <c r="J3519" s="52"/>
      <c r="K3519" s="53">
        <v>13</v>
      </c>
      <c r="L3519" s="53">
        <v>1.3</v>
      </c>
      <c r="M3519" s="53">
        <v>49.21</v>
      </c>
      <c r="N3519" s="53">
        <v>0</v>
      </c>
      <c r="O3519" s="53">
        <v>50.51</v>
      </c>
    </row>
    <row r="3520" spans="1:15">
      <c r="A3520" s="48">
        <v>40307522</v>
      </c>
      <c r="B3520" s="48" t="s">
        <v>3529</v>
      </c>
      <c r="C3520" s="49">
        <v>0.1</v>
      </c>
      <c r="D3520" s="49" t="s">
        <v>129</v>
      </c>
      <c r="E3520" s="51">
        <v>4.05</v>
      </c>
      <c r="F3520" s="52"/>
      <c r="G3520" s="52"/>
      <c r="H3520" s="52"/>
      <c r="I3520" s="52"/>
      <c r="J3520" s="52"/>
      <c r="K3520" s="53">
        <v>13</v>
      </c>
      <c r="L3520" s="53">
        <v>1.3</v>
      </c>
      <c r="M3520" s="53">
        <v>60.51</v>
      </c>
      <c r="N3520" s="53">
        <v>0</v>
      </c>
      <c r="O3520" s="53">
        <v>61.81</v>
      </c>
    </row>
    <row r="3521" spans="1:15">
      <c r="A3521" s="48">
        <v>40307530</v>
      </c>
      <c r="B3521" s="48" t="s">
        <v>3530</v>
      </c>
      <c r="C3521" s="49">
        <v>0.25</v>
      </c>
      <c r="D3521" s="49" t="s">
        <v>129</v>
      </c>
      <c r="E3521" s="51">
        <v>4.7969999999999997</v>
      </c>
      <c r="F3521" s="52"/>
      <c r="G3521" s="52"/>
      <c r="H3521" s="52"/>
      <c r="I3521" s="52"/>
      <c r="J3521" s="52"/>
      <c r="K3521" s="53">
        <v>13</v>
      </c>
      <c r="L3521" s="53">
        <v>3.25</v>
      </c>
      <c r="M3521" s="53">
        <v>71.67</v>
      </c>
      <c r="N3521" s="53">
        <v>0</v>
      </c>
      <c r="O3521" s="53">
        <v>74.92</v>
      </c>
    </row>
    <row r="3522" spans="1:15">
      <c r="A3522" s="48">
        <v>40307565</v>
      </c>
      <c r="B3522" s="48" t="s">
        <v>3531</v>
      </c>
      <c r="C3522" s="49">
        <v>0.04</v>
      </c>
      <c r="D3522" s="49" t="s">
        <v>129</v>
      </c>
      <c r="E3522" s="51">
        <v>1.8</v>
      </c>
      <c r="F3522" s="52"/>
      <c r="G3522" s="52"/>
      <c r="H3522" s="52"/>
      <c r="I3522" s="52"/>
      <c r="J3522" s="52"/>
      <c r="K3522" s="53">
        <v>13</v>
      </c>
      <c r="L3522" s="53">
        <v>0.52</v>
      </c>
      <c r="M3522" s="53">
        <v>26.89</v>
      </c>
      <c r="N3522" s="53">
        <v>0</v>
      </c>
      <c r="O3522" s="53">
        <v>27.41</v>
      </c>
    </row>
    <row r="3523" spans="1:15">
      <c r="A3523" s="48">
        <v>40307573</v>
      </c>
      <c r="B3523" s="48" t="s">
        <v>3532</v>
      </c>
      <c r="C3523" s="49">
        <v>0.04</v>
      </c>
      <c r="D3523" s="49" t="s">
        <v>129</v>
      </c>
      <c r="E3523" s="51">
        <v>2.1869999999999998</v>
      </c>
      <c r="F3523" s="52"/>
      <c r="G3523" s="52"/>
      <c r="H3523" s="52"/>
      <c r="I3523" s="52"/>
      <c r="J3523" s="52"/>
      <c r="K3523" s="53">
        <v>13</v>
      </c>
      <c r="L3523" s="53">
        <v>0.52</v>
      </c>
      <c r="M3523" s="53">
        <v>32.67</v>
      </c>
      <c r="N3523" s="53">
        <v>0</v>
      </c>
      <c r="O3523" s="53">
        <v>33.19</v>
      </c>
    </row>
    <row r="3524" spans="1:15">
      <c r="A3524" s="48">
        <v>40307581</v>
      </c>
      <c r="B3524" s="48" t="s">
        <v>3533</v>
      </c>
      <c r="C3524" s="49">
        <v>0.04</v>
      </c>
      <c r="D3524" s="49" t="s">
        <v>129</v>
      </c>
      <c r="E3524" s="51">
        <v>2.484</v>
      </c>
      <c r="F3524" s="52"/>
      <c r="G3524" s="52"/>
      <c r="H3524" s="52"/>
      <c r="I3524" s="52"/>
      <c r="J3524" s="52"/>
      <c r="K3524" s="53">
        <v>13</v>
      </c>
      <c r="L3524" s="53">
        <v>0.52</v>
      </c>
      <c r="M3524" s="53">
        <v>37.11</v>
      </c>
      <c r="N3524" s="53">
        <v>0</v>
      </c>
      <c r="O3524" s="53">
        <v>37.630000000000003</v>
      </c>
    </row>
    <row r="3525" spans="1:15">
      <c r="A3525" s="48">
        <v>40307590</v>
      </c>
      <c r="B3525" s="48" t="s">
        <v>3534</v>
      </c>
      <c r="C3525" s="49">
        <v>0.04</v>
      </c>
      <c r="D3525" s="49" t="s">
        <v>129</v>
      </c>
      <c r="E3525" s="51">
        <v>0.72</v>
      </c>
      <c r="F3525" s="52"/>
      <c r="G3525" s="52"/>
      <c r="H3525" s="52"/>
      <c r="I3525" s="52"/>
      <c r="J3525" s="52"/>
      <c r="K3525" s="53">
        <v>13</v>
      </c>
      <c r="L3525" s="53">
        <v>0.52</v>
      </c>
      <c r="M3525" s="53">
        <v>10.76</v>
      </c>
      <c r="N3525" s="53">
        <v>0</v>
      </c>
      <c r="O3525" s="53">
        <v>11.28</v>
      </c>
    </row>
    <row r="3526" spans="1:15">
      <c r="A3526" s="48">
        <v>40307603</v>
      </c>
      <c r="B3526" s="48" t="s">
        <v>3535</v>
      </c>
      <c r="C3526" s="49">
        <v>0.75</v>
      </c>
      <c r="D3526" s="49" t="s">
        <v>129</v>
      </c>
      <c r="E3526" s="51">
        <v>6.2910000000000004</v>
      </c>
      <c r="F3526" s="52"/>
      <c r="G3526" s="52"/>
      <c r="H3526" s="52"/>
      <c r="I3526" s="52"/>
      <c r="J3526" s="52"/>
      <c r="K3526" s="53">
        <v>13</v>
      </c>
      <c r="L3526" s="53">
        <v>9.75</v>
      </c>
      <c r="M3526" s="53">
        <v>93.99</v>
      </c>
      <c r="N3526" s="53">
        <v>0</v>
      </c>
      <c r="O3526" s="53">
        <v>103.74</v>
      </c>
    </row>
    <row r="3527" spans="1:15">
      <c r="A3527" s="48">
        <v>40307611</v>
      </c>
      <c r="B3527" s="48" t="s">
        <v>3536</v>
      </c>
      <c r="C3527" s="49">
        <v>0.25</v>
      </c>
      <c r="D3527" s="49" t="s">
        <v>129</v>
      </c>
      <c r="E3527" s="51">
        <v>5.58</v>
      </c>
      <c r="F3527" s="52"/>
      <c r="G3527" s="52"/>
      <c r="H3527" s="52"/>
      <c r="I3527" s="52"/>
      <c r="J3527" s="52"/>
      <c r="K3527" s="53">
        <v>13</v>
      </c>
      <c r="L3527" s="53">
        <v>3.25</v>
      </c>
      <c r="M3527" s="53">
        <v>83.37</v>
      </c>
      <c r="N3527" s="53">
        <v>0</v>
      </c>
      <c r="O3527" s="53">
        <v>86.62</v>
      </c>
    </row>
    <row r="3528" spans="1:15">
      <c r="A3528" s="48">
        <v>40307620</v>
      </c>
      <c r="B3528" s="48" t="s">
        <v>3537</v>
      </c>
      <c r="C3528" s="49"/>
      <c r="D3528" s="49"/>
      <c r="E3528" s="51"/>
      <c r="F3528" s="52"/>
      <c r="G3528" s="52"/>
      <c r="H3528" s="52"/>
      <c r="I3528" s="52"/>
      <c r="J3528" s="52"/>
      <c r="K3528" s="53"/>
      <c r="L3528" s="53"/>
      <c r="M3528" s="53"/>
      <c r="N3528" s="53"/>
      <c r="O3528" s="53">
        <v>199.29519999999999</v>
      </c>
    </row>
    <row r="3529" spans="1:15">
      <c r="A3529" s="48">
        <v>40307638</v>
      </c>
      <c r="B3529" s="48" t="s">
        <v>3538</v>
      </c>
      <c r="C3529" s="49">
        <v>0.04</v>
      </c>
      <c r="D3529" s="49" t="s">
        <v>129</v>
      </c>
      <c r="E3529" s="51">
        <v>0.72</v>
      </c>
      <c r="F3529" s="52"/>
      <c r="G3529" s="52"/>
      <c r="H3529" s="52"/>
      <c r="I3529" s="52"/>
      <c r="J3529" s="52"/>
      <c r="K3529" s="53">
        <v>13</v>
      </c>
      <c r="L3529" s="53">
        <v>0.52</v>
      </c>
      <c r="M3529" s="53">
        <v>10.76</v>
      </c>
      <c r="N3529" s="53">
        <v>0</v>
      </c>
      <c r="O3529" s="53">
        <v>11.28</v>
      </c>
    </row>
    <row r="3530" spans="1:15">
      <c r="A3530" s="48">
        <v>40307654</v>
      </c>
      <c r="B3530" s="48" t="s">
        <v>3539</v>
      </c>
      <c r="C3530" s="49">
        <v>0.5</v>
      </c>
      <c r="D3530" s="49" t="s">
        <v>129</v>
      </c>
      <c r="E3530" s="51">
        <v>21.248999999999999</v>
      </c>
      <c r="F3530" s="52"/>
      <c r="G3530" s="52"/>
      <c r="H3530" s="52"/>
      <c r="I3530" s="52"/>
      <c r="J3530" s="52"/>
      <c r="K3530" s="53">
        <v>13</v>
      </c>
      <c r="L3530" s="53">
        <v>6.5</v>
      </c>
      <c r="M3530" s="53">
        <v>317.45999999999998</v>
      </c>
      <c r="N3530" s="53">
        <v>0</v>
      </c>
      <c r="O3530" s="53">
        <v>323.95999999999998</v>
      </c>
    </row>
    <row r="3531" spans="1:15">
      <c r="A3531" s="48">
        <v>40307662</v>
      </c>
      <c r="B3531" s="48" t="s">
        <v>3540</v>
      </c>
      <c r="C3531" s="49">
        <v>0.75</v>
      </c>
      <c r="D3531" s="49" t="s">
        <v>129</v>
      </c>
      <c r="E3531" s="51">
        <v>11.331</v>
      </c>
      <c r="F3531" s="52"/>
      <c r="G3531" s="52"/>
      <c r="H3531" s="52"/>
      <c r="I3531" s="52"/>
      <c r="J3531" s="52"/>
      <c r="K3531" s="53">
        <v>13</v>
      </c>
      <c r="L3531" s="53">
        <v>9.75</v>
      </c>
      <c r="M3531" s="53">
        <v>169.29</v>
      </c>
      <c r="N3531" s="53">
        <v>0</v>
      </c>
      <c r="O3531" s="53">
        <v>179.04</v>
      </c>
    </row>
    <row r="3532" spans="1:15">
      <c r="A3532" s="48">
        <v>40307689</v>
      </c>
      <c r="B3532" s="48" t="s">
        <v>3541</v>
      </c>
      <c r="C3532" s="49">
        <v>0.25</v>
      </c>
      <c r="D3532" s="49" t="s">
        <v>129</v>
      </c>
      <c r="E3532" s="51">
        <v>6.8940000000000001</v>
      </c>
      <c r="F3532" s="52"/>
      <c r="G3532" s="52"/>
      <c r="H3532" s="52"/>
      <c r="I3532" s="52"/>
      <c r="J3532" s="52"/>
      <c r="K3532" s="53">
        <v>13</v>
      </c>
      <c r="L3532" s="53">
        <v>3.25</v>
      </c>
      <c r="M3532" s="53">
        <v>103</v>
      </c>
      <c r="N3532" s="53">
        <v>0</v>
      </c>
      <c r="O3532" s="53">
        <v>106.25</v>
      </c>
    </row>
    <row r="3533" spans="1:15">
      <c r="A3533" s="48">
        <v>40307697</v>
      </c>
      <c r="B3533" s="48" t="s">
        <v>3542</v>
      </c>
      <c r="C3533" s="49">
        <v>0.01</v>
      </c>
      <c r="D3533" s="49" t="s">
        <v>129</v>
      </c>
      <c r="E3533" s="51">
        <v>1.8</v>
      </c>
      <c r="F3533" s="52"/>
      <c r="G3533" s="52"/>
      <c r="H3533" s="52"/>
      <c r="I3533" s="52"/>
      <c r="J3533" s="52"/>
      <c r="K3533" s="53">
        <v>13</v>
      </c>
      <c r="L3533" s="53">
        <v>0.13</v>
      </c>
      <c r="M3533" s="53">
        <v>26.89</v>
      </c>
      <c r="N3533" s="53">
        <v>0</v>
      </c>
      <c r="O3533" s="53">
        <v>27.02</v>
      </c>
    </row>
    <row r="3534" spans="1:15">
      <c r="A3534" s="48">
        <v>40307700</v>
      </c>
      <c r="B3534" s="48" t="s">
        <v>3543</v>
      </c>
      <c r="C3534" s="49">
        <v>0.01</v>
      </c>
      <c r="D3534" s="49" t="s">
        <v>129</v>
      </c>
      <c r="E3534" s="51">
        <v>2.1869999999999998</v>
      </c>
      <c r="F3534" s="52"/>
      <c r="G3534" s="52"/>
      <c r="H3534" s="52"/>
      <c r="I3534" s="52"/>
      <c r="J3534" s="52"/>
      <c r="K3534" s="53">
        <v>13</v>
      </c>
      <c r="L3534" s="53">
        <v>0.13</v>
      </c>
      <c r="M3534" s="53">
        <v>32.67</v>
      </c>
      <c r="N3534" s="53">
        <v>0</v>
      </c>
      <c r="O3534" s="53">
        <v>32.799999999999997</v>
      </c>
    </row>
    <row r="3535" spans="1:15">
      <c r="A3535" s="48">
        <v>40307719</v>
      </c>
      <c r="B3535" s="48" t="s">
        <v>3544</v>
      </c>
      <c r="C3535" s="49">
        <v>0.01</v>
      </c>
      <c r="D3535" s="49" t="s">
        <v>129</v>
      </c>
      <c r="E3535" s="51">
        <v>1.17</v>
      </c>
      <c r="F3535" s="52"/>
      <c r="G3535" s="52"/>
      <c r="H3535" s="52"/>
      <c r="I3535" s="52"/>
      <c r="J3535" s="52"/>
      <c r="K3535" s="53">
        <v>13</v>
      </c>
      <c r="L3535" s="53">
        <v>0.13</v>
      </c>
      <c r="M3535" s="53">
        <v>17.48</v>
      </c>
      <c r="N3535" s="53">
        <v>0</v>
      </c>
      <c r="O3535" s="53">
        <v>17.61</v>
      </c>
    </row>
    <row r="3536" spans="1:15">
      <c r="A3536" s="48">
        <v>40307727</v>
      </c>
      <c r="B3536" s="48" t="s">
        <v>3545</v>
      </c>
      <c r="C3536" s="49">
        <v>0.04</v>
      </c>
      <c r="D3536" s="49" t="s">
        <v>129</v>
      </c>
      <c r="E3536" s="51">
        <v>1.413</v>
      </c>
      <c r="F3536" s="52"/>
      <c r="G3536" s="52"/>
      <c r="H3536" s="52"/>
      <c r="I3536" s="52"/>
      <c r="J3536" s="52"/>
      <c r="K3536" s="53">
        <v>13</v>
      </c>
      <c r="L3536" s="53">
        <v>0.52</v>
      </c>
      <c r="M3536" s="53">
        <v>21.11</v>
      </c>
      <c r="N3536" s="53">
        <v>0</v>
      </c>
      <c r="O3536" s="53">
        <v>21.63</v>
      </c>
    </row>
    <row r="3537" spans="1:15">
      <c r="A3537" s="48">
        <v>40307735</v>
      </c>
      <c r="B3537" s="48" t="s">
        <v>3546</v>
      </c>
      <c r="C3537" s="49">
        <v>0.01</v>
      </c>
      <c r="D3537" s="49" t="s">
        <v>129</v>
      </c>
      <c r="E3537" s="51">
        <v>1.17</v>
      </c>
      <c r="F3537" s="52"/>
      <c r="G3537" s="52"/>
      <c r="H3537" s="52"/>
      <c r="I3537" s="52"/>
      <c r="J3537" s="52"/>
      <c r="K3537" s="53">
        <v>13</v>
      </c>
      <c r="L3537" s="53">
        <v>0.13</v>
      </c>
      <c r="M3537" s="53">
        <v>17.48</v>
      </c>
      <c r="N3537" s="53">
        <v>0</v>
      </c>
      <c r="O3537" s="53">
        <v>17.61</v>
      </c>
    </row>
    <row r="3538" spans="1:15">
      <c r="A3538" s="48">
        <v>40307743</v>
      </c>
      <c r="B3538" s="48" t="s">
        <v>3547</v>
      </c>
      <c r="C3538" s="49">
        <v>0.04</v>
      </c>
      <c r="D3538" s="49" t="s">
        <v>129</v>
      </c>
      <c r="E3538" s="51">
        <v>1.413</v>
      </c>
      <c r="F3538" s="52"/>
      <c r="G3538" s="52"/>
      <c r="H3538" s="52"/>
      <c r="I3538" s="52"/>
      <c r="J3538" s="52"/>
      <c r="K3538" s="53">
        <v>13</v>
      </c>
      <c r="L3538" s="53">
        <v>0.52</v>
      </c>
      <c r="M3538" s="53">
        <v>21.11</v>
      </c>
      <c r="N3538" s="53">
        <v>0</v>
      </c>
      <c r="O3538" s="53">
        <v>21.63</v>
      </c>
    </row>
    <row r="3539" spans="1:15">
      <c r="A3539" s="48">
        <v>40307751</v>
      </c>
      <c r="B3539" s="48" t="s">
        <v>3548</v>
      </c>
      <c r="C3539" s="49">
        <v>0.01</v>
      </c>
      <c r="D3539" s="49" t="s">
        <v>129</v>
      </c>
      <c r="E3539" s="51">
        <v>1.17</v>
      </c>
      <c r="F3539" s="52"/>
      <c r="G3539" s="52"/>
      <c r="H3539" s="52"/>
      <c r="I3539" s="52"/>
      <c r="J3539" s="52"/>
      <c r="K3539" s="53">
        <v>13</v>
      </c>
      <c r="L3539" s="53">
        <v>0.13</v>
      </c>
      <c r="M3539" s="53">
        <v>17.48</v>
      </c>
      <c r="N3539" s="53">
        <v>0</v>
      </c>
      <c r="O3539" s="53">
        <v>17.61</v>
      </c>
    </row>
    <row r="3540" spans="1:15">
      <c r="A3540" s="48">
        <v>40307760</v>
      </c>
      <c r="B3540" s="48" t="s">
        <v>3549</v>
      </c>
      <c r="C3540" s="49">
        <v>0.04</v>
      </c>
      <c r="D3540" s="49" t="s">
        <v>129</v>
      </c>
      <c r="E3540" s="51">
        <v>0.72</v>
      </c>
      <c r="F3540" s="52"/>
      <c r="G3540" s="52"/>
      <c r="H3540" s="52"/>
      <c r="I3540" s="52"/>
      <c r="J3540" s="52"/>
      <c r="K3540" s="53">
        <v>13</v>
      </c>
      <c r="L3540" s="53">
        <v>0.52</v>
      </c>
      <c r="M3540" s="53">
        <v>10.76</v>
      </c>
      <c r="N3540" s="53">
        <v>0</v>
      </c>
      <c r="O3540" s="53">
        <v>11.28</v>
      </c>
    </row>
    <row r="3541" spans="1:15">
      <c r="A3541" s="48">
        <v>40307778</v>
      </c>
      <c r="B3541" s="48" t="s">
        <v>3550</v>
      </c>
      <c r="C3541" s="49">
        <v>0.1</v>
      </c>
      <c r="D3541" s="49" t="s">
        <v>129</v>
      </c>
      <c r="E3541" s="51">
        <v>3.2040000000000002</v>
      </c>
      <c r="F3541" s="52"/>
      <c r="G3541" s="52"/>
      <c r="H3541" s="52"/>
      <c r="I3541" s="52"/>
      <c r="J3541" s="52"/>
      <c r="K3541" s="53">
        <v>13</v>
      </c>
      <c r="L3541" s="53">
        <v>1.3</v>
      </c>
      <c r="M3541" s="53">
        <v>47.87</v>
      </c>
      <c r="N3541" s="53">
        <v>0</v>
      </c>
      <c r="O3541" s="53">
        <v>49.17</v>
      </c>
    </row>
    <row r="3542" spans="1:15">
      <c r="A3542" s="48">
        <v>40307786</v>
      </c>
      <c r="B3542" s="48" t="s">
        <v>3551</v>
      </c>
      <c r="C3542" s="49">
        <v>0.25</v>
      </c>
      <c r="D3542" s="49" t="s">
        <v>129</v>
      </c>
      <c r="E3542" s="51">
        <v>6.75</v>
      </c>
      <c r="F3542" s="52"/>
      <c r="G3542" s="52"/>
      <c r="H3542" s="52"/>
      <c r="I3542" s="52"/>
      <c r="J3542" s="52"/>
      <c r="K3542" s="53">
        <v>13</v>
      </c>
      <c r="L3542" s="53">
        <v>3.25</v>
      </c>
      <c r="M3542" s="53">
        <v>100.85</v>
      </c>
      <c r="N3542" s="53">
        <v>0</v>
      </c>
      <c r="O3542" s="53">
        <v>104.1</v>
      </c>
    </row>
    <row r="3543" spans="1:15">
      <c r="A3543" s="48">
        <v>40307794</v>
      </c>
      <c r="B3543" s="48" t="s">
        <v>3552</v>
      </c>
      <c r="C3543" s="49">
        <v>0.04</v>
      </c>
      <c r="D3543" s="49" t="s">
        <v>129</v>
      </c>
      <c r="E3543" s="51">
        <v>1.8</v>
      </c>
      <c r="F3543" s="52"/>
      <c r="G3543" s="52"/>
      <c r="H3543" s="52"/>
      <c r="I3543" s="52"/>
      <c r="J3543" s="52"/>
      <c r="K3543" s="53">
        <v>13</v>
      </c>
      <c r="L3543" s="53">
        <v>0.52</v>
      </c>
      <c r="M3543" s="53">
        <v>26.89</v>
      </c>
      <c r="N3543" s="53">
        <v>0</v>
      </c>
      <c r="O3543" s="53">
        <v>27.41</v>
      </c>
    </row>
    <row r="3544" spans="1:15">
      <c r="A3544" s="48">
        <v>40307808</v>
      </c>
      <c r="B3544" s="48" t="s">
        <v>3553</v>
      </c>
      <c r="C3544" s="49">
        <v>0.04</v>
      </c>
      <c r="D3544" s="49" t="s">
        <v>129</v>
      </c>
      <c r="E3544" s="51">
        <v>2.1869999999999998</v>
      </c>
      <c r="F3544" s="52"/>
      <c r="G3544" s="52"/>
      <c r="H3544" s="52"/>
      <c r="I3544" s="52"/>
      <c r="J3544" s="52"/>
      <c r="K3544" s="53">
        <v>13</v>
      </c>
      <c r="L3544" s="53">
        <v>0.52</v>
      </c>
      <c r="M3544" s="53">
        <v>32.67</v>
      </c>
      <c r="N3544" s="53">
        <v>0</v>
      </c>
      <c r="O3544" s="53">
        <v>33.19</v>
      </c>
    </row>
    <row r="3545" spans="1:15">
      <c r="A3545" s="48">
        <v>40307816</v>
      </c>
      <c r="B3545" s="48" t="s">
        <v>3554</v>
      </c>
      <c r="C3545" s="49">
        <v>0.04</v>
      </c>
      <c r="D3545" s="49" t="s">
        <v>129</v>
      </c>
      <c r="E3545" s="51">
        <v>0.72</v>
      </c>
      <c r="F3545" s="52"/>
      <c r="G3545" s="52"/>
      <c r="H3545" s="52"/>
      <c r="I3545" s="52"/>
      <c r="J3545" s="52"/>
      <c r="K3545" s="53">
        <v>13</v>
      </c>
      <c r="L3545" s="53">
        <v>0.52</v>
      </c>
      <c r="M3545" s="53">
        <v>10.76</v>
      </c>
      <c r="N3545" s="53">
        <v>0</v>
      </c>
      <c r="O3545" s="53">
        <v>11.28</v>
      </c>
    </row>
    <row r="3546" spans="1:15">
      <c r="A3546" s="48">
        <v>40307824</v>
      </c>
      <c r="B3546" s="48" t="s">
        <v>3555</v>
      </c>
      <c r="C3546" s="49">
        <v>0.01</v>
      </c>
      <c r="D3546" s="49" t="s">
        <v>129</v>
      </c>
      <c r="E3546" s="51">
        <v>1.8</v>
      </c>
      <c r="F3546" s="52"/>
      <c r="G3546" s="52"/>
      <c r="H3546" s="52"/>
      <c r="I3546" s="52"/>
      <c r="J3546" s="52"/>
      <c r="K3546" s="53">
        <v>13</v>
      </c>
      <c r="L3546" s="53">
        <v>0.13</v>
      </c>
      <c r="M3546" s="53">
        <v>26.89</v>
      </c>
      <c r="N3546" s="53">
        <v>0</v>
      </c>
      <c r="O3546" s="53">
        <v>27.02</v>
      </c>
    </row>
    <row r="3547" spans="1:15">
      <c r="A3547" s="48">
        <v>40307832</v>
      </c>
      <c r="B3547" s="48" t="s">
        <v>3556</v>
      </c>
      <c r="C3547" s="49">
        <v>0.01</v>
      </c>
      <c r="D3547" s="49" t="s">
        <v>129</v>
      </c>
      <c r="E3547" s="51">
        <v>2.1869999999999998</v>
      </c>
      <c r="F3547" s="52"/>
      <c r="G3547" s="52"/>
      <c r="H3547" s="52"/>
      <c r="I3547" s="52"/>
      <c r="J3547" s="52"/>
      <c r="K3547" s="53">
        <v>13</v>
      </c>
      <c r="L3547" s="53">
        <v>0.13</v>
      </c>
      <c r="M3547" s="53">
        <v>32.67</v>
      </c>
      <c r="N3547" s="53">
        <v>0</v>
      </c>
      <c r="O3547" s="53">
        <v>32.799999999999997</v>
      </c>
    </row>
    <row r="3548" spans="1:15">
      <c r="A3548" s="48">
        <v>40307840</v>
      </c>
      <c r="B3548" s="48" t="s">
        <v>3557</v>
      </c>
      <c r="C3548" s="49">
        <v>0.04</v>
      </c>
      <c r="D3548" s="49" t="s">
        <v>129</v>
      </c>
      <c r="E3548" s="51">
        <v>0.69299999999999995</v>
      </c>
      <c r="F3548" s="52"/>
      <c r="G3548" s="52"/>
      <c r="H3548" s="52"/>
      <c r="I3548" s="52"/>
      <c r="J3548" s="52"/>
      <c r="K3548" s="53">
        <v>13</v>
      </c>
      <c r="L3548" s="53">
        <v>0.52</v>
      </c>
      <c r="M3548" s="53">
        <v>10.35</v>
      </c>
      <c r="N3548" s="53">
        <v>0</v>
      </c>
      <c r="O3548" s="53">
        <v>10.87</v>
      </c>
    </row>
    <row r="3549" spans="1:15">
      <c r="A3549" s="48">
        <v>40307859</v>
      </c>
      <c r="B3549" s="48" t="s">
        <v>3558</v>
      </c>
      <c r="C3549" s="49">
        <v>0.1</v>
      </c>
      <c r="D3549" s="49" t="s">
        <v>129</v>
      </c>
      <c r="E3549" s="51">
        <v>4.05</v>
      </c>
      <c r="F3549" s="52"/>
      <c r="G3549" s="52"/>
      <c r="H3549" s="52"/>
      <c r="I3549" s="52"/>
      <c r="J3549" s="52"/>
      <c r="K3549" s="53">
        <v>13</v>
      </c>
      <c r="L3549" s="53">
        <v>1.3</v>
      </c>
      <c r="M3549" s="53">
        <v>60.51</v>
      </c>
      <c r="N3549" s="53">
        <v>0</v>
      </c>
      <c r="O3549" s="53">
        <v>61.81</v>
      </c>
    </row>
    <row r="3550" spans="1:15">
      <c r="A3550" s="48">
        <v>40307867</v>
      </c>
      <c r="B3550" s="48" t="s">
        <v>3559</v>
      </c>
      <c r="C3550" s="49">
        <v>0.04</v>
      </c>
      <c r="D3550" s="49" t="s">
        <v>129</v>
      </c>
      <c r="E3550" s="51">
        <v>0.72</v>
      </c>
      <c r="F3550" s="52"/>
      <c r="G3550" s="52"/>
      <c r="H3550" s="52"/>
      <c r="I3550" s="52"/>
      <c r="J3550" s="52"/>
      <c r="K3550" s="53">
        <v>13</v>
      </c>
      <c r="L3550" s="53">
        <v>0.52</v>
      </c>
      <c r="M3550" s="53">
        <v>10.76</v>
      </c>
      <c r="N3550" s="53">
        <v>0</v>
      </c>
      <c r="O3550" s="53">
        <v>11.28</v>
      </c>
    </row>
    <row r="3551" spans="1:15">
      <c r="A3551" s="48">
        <v>40307875</v>
      </c>
      <c r="B3551" s="48" t="s">
        <v>3560</v>
      </c>
      <c r="C3551" s="49">
        <v>0.5</v>
      </c>
      <c r="D3551" s="49" t="s">
        <v>129</v>
      </c>
      <c r="E3551" s="51">
        <v>15.587999999999999</v>
      </c>
      <c r="F3551" s="52"/>
      <c r="G3551" s="52"/>
      <c r="H3551" s="52"/>
      <c r="I3551" s="52"/>
      <c r="J3551" s="52"/>
      <c r="K3551" s="53">
        <v>13</v>
      </c>
      <c r="L3551" s="53">
        <v>6.5</v>
      </c>
      <c r="M3551" s="53">
        <v>232.88</v>
      </c>
      <c r="N3551" s="53">
        <v>0</v>
      </c>
      <c r="O3551" s="53">
        <v>239.38</v>
      </c>
    </row>
    <row r="3552" spans="1:15">
      <c r="A3552" s="48">
        <v>40307883</v>
      </c>
      <c r="B3552" s="48" t="s">
        <v>3561</v>
      </c>
      <c r="C3552" s="49">
        <v>0.5</v>
      </c>
      <c r="D3552" s="49" t="s">
        <v>129</v>
      </c>
      <c r="E3552" s="51">
        <v>15.587999999999999</v>
      </c>
      <c r="F3552" s="52"/>
      <c r="G3552" s="52"/>
      <c r="H3552" s="52"/>
      <c r="I3552" s="52"/>
      <c r="J3552" s="52"/>
      <c r="K3552" s="53">
        <v>13</v>
      </c>
      <c r="L3552" s="53">
        <v>6.5</v>
      </c>
      <c r="M3552" s="53">
        <v>232.88</v>
      </c>
      <c r="N3552" s="53">
        <v>0</v>
      </c>
      <c r="O3552" s="53">
        <v>239.38</v>
      </c>
    </row>
    <row r="3553" spans="1:15">
      <c r="A3553" s="48">
        <v>40307891</v>
      </c>
      <c r="B3553" s="48" t="s">
        <v>3562</v>
      </c>
      <c r="C3553" s="49">
        <v>0.04</v>
      </c>
      <c r="D3553" s="49" t="s">
        <v>129</v>
      </c>
      <c r="E3553" s="51">
        <v>0.72</v>
      </c>
      <c r="F3553" s="52"/>
      <c r="G3553" s="52"/>
      <c r="H3553" s="52"/>
      <c r="I3553" s="52"/>
      <c r="J3553" s="52"/>
      <c r="K3553" s="53">
        <v>13</v>
      </c>
      <c r="L3553" s="53">
        <v>0.52</v>
      </c>
      <c r="M3553" s="53">
        <v>10.76</v>
      </c>
      <c r="N3553" s="53">
        <v>0</v>
      </c>
      <c r="O3553" s="53">
        <v>11.28</v>
      </c>
    </row>
    <row r="3554" spans="1:15">
      <c r="A3554" s="48">
        <v>40307905</v>
      </c>
      <c r="B3554" s="48" t="s">
        <v>3563</v>
      </c>
      <c r="C3554" s="49">
        <v>0.1</v>
      </c>
      <c r="D3554" s="49" t="s">
        <v>129</v>
      </c>
      <c r="E3554" s="51">
        <v>64.8</v>
      </c>
      <c r="F3554" s="52"/>
      <c r="G3554" s="52"/>
      <c r="H3554" s="52"/>
      <c r="I3554" s="52"/>
      <c r="J3554" s="52"/>
      <c r="K3554" s="53">
        <v>13</v>
      </c>
      <c r="L3554" s="53">
        <v>1.3</v>
      </c>
      <c r="M3554" s="53">
        <v>968.11</v>
      </c>
      <c r="N3554" s="53">
        <v>0</v>
      </c>
      <c r="O3554" s="53">
        <v>969.41</v>
      </c>
    </row>
    <row r="3555" spans="1:15">
      <c r="A3555" s="48">
        <v>40307913</v>
      </c>
      <c r="B3555" s="48" t="s">
        <v>3564</v>
      </c>
      <c r="C3555" s="49">
        <v>0.04</v>
      </c>
      <c r="D3555" s="49" t="s">
        <v>129</v>
      </c>
      <c r="E3555" s="51">
        <v>1.8</v>
      </c>
      <c r="F3555" s="52"/>
      <c r="G3555" s="52"/>
      <c r="H3555" s="52"/>
      <c r="I3555" s="52"/>
      <c r="J3555" s="52"/>
      <c r="K3555" s="53">
        <v>13</v>
      </c>
      <c r="L3555" s="53">
        <v>0.52</v>
      </c>
      <c r="M3555" s="53">
        <v>26.89</v>
      </c>
      <c r="N3555" s="53">
        <v>0</v>
      </c>
      <c r="O3555" s="53">
        <v>27.41</v>
      </c>
    </row>
    <row r="3556" spans="1:15">
      <c r="A3556" s="48">
        <v>40307921</v>
      </c>
      <c r="B3556" s="48" t="s">
        <v>3565</v>
      </c>
      <c r="C3556" s="49">
        <v>0.1</v>
      </c>
      <c r="D3556" s="49" t="s">
        <v>129</v>
      </c>
      <c r="E3556" s="51">
        <v>6.0170000000000003</v>
      </c>
      <c r="F3556" s="52"/>
      <c r="G3556" s="52"/>
      <c r="H3556" s="52"/>
      <c r="I3556" s="52"/>
      <c r="J3556" s="52"/>
      <c r="K3556" s="53">
        <v>13</v>
      </c>
      <c r="L3556" s="53">
        <v>1.3</v>
      </c>
      <c r="M3556" s="53">
        <v>89.89</v>
      </c>
      <c r="N3556" s="53">
        <v>0</v>
      </c>
      <c r="O3556" s="53">
        <v>91.19</v>
      </c>
    </row>
    <row r="3557" spans="1:15">
      <c r="A3557" s="48">
        <v>40307930</v>
      </c>
      <c r="B3557" s="48" t="s">
        <v>3566</v>
      </c>
      <c r="C3557" s="49">
        <v>0.25</v>
      </c>
      <c r="D3557" s="49" t="s">
        <v>129</v>
      </c>
      <c r="E3557" s="51">
        <v>4.0999999999999996</v>
      </c>
      <c r="F3557" s="52"/>
      <c r="G3557" s="52"/>
      <c r="H3557" s="52"/>
      <c r="I3557" s="52"/>
      <c r="J3557" s="52"/>
      <c r="K3557" s="53">
        <v>13</v>
      </c>
      <c r="L3557" s="53">
        <v>3.25</v>
      </c>
      <c r="M3557" s="53">
        <v>61.25</v>
      </c>
      <c r="N3557" s="53">
        <v>0</v>
      </c>
      <c r="O3557" s="53">
        <v>64.5</v>
      </c>
    </row>
    <row r="3558" spans="1:15">
      <c r="A3558" s="48">
        <v>40307948</v>
      </c>
      <c r="B3558" s="48" t="s">
        <v>3567</v>
      </c>
      <c r="C3558" s="49">
        <v>0.04</v>
      </c>
      <c r="D3558" s="49" t="s">
        <v>129</v>
      </c>
      <c r="E3558" s="51">
        <v>8.532</v>
      </c>
      <c r="F3558" s="52"/>
      <c r="G3558" s="52"/>
      <c r="H3558" s="52"/>
      <c r="I3558" s="52"/>
      <c r="J3558" s="52"/>
      <c r="K3558" s="53">
        <v>13</v>
      </c>
      <c r="L3558" s="53">
        <v>0.52</v>
      </c>
      <c r="M3558" s="53">
        <v>127.47</v>
      </c>
      <c r="N3558" s="53">
        <v>0</v>
      </c>
      <c r="O3558" s="53">
        <v>127.99</v>
      </c>
    </row>
    <row r="3559" spans="1:15">
      <c r="A3559" s="48">
        <v>40307956</v>
      </c>
      <c r="B3559" s="48" t="s">
        <v>3568</v>
      </c>
      <c r="C3559" s="49">
        <v>0.01</v>
      </c>
      <c r="D3559" s="49" t="s">
        <v>129</v>
      </c>
      <c r="E3559" s="51">
        <v>1.514</v>
      </c>
      <c r="F3559" s="52"/>
      <c r="G3559" s="52"/>
      <c r="H3559" s="52"/>
      <c r="I3559" s="52"/>
      <c r="J3559" s="52"/>
      <c r="K3559" s="53">
        <v>13</v>
      </c>
      <c r="L3559" s="53">
        <v>0.13</v>
      </c>
      <c r="M3559" s="53">
        <v>22.62</v>
      </c>
      <c r="N3559" s="53">
        <v>0</v>
      </c>
      <c r="O3559" s="53">
        <v>22.75</v>
      </c>
    </row>
    <row r="3560" spans="1:15">
      <c r="A3560" s="48">
        <v>40307999</v>
      </c>
      <c r="B3560" s="48" t="s">
        <v>3569</v>
      </c>
      <c r="C3560" s="49">
        <v>0.01</v>
      </c>
      <c r="D3560" s="49" t="s">
        <v>129</v>
      </c>
      <c r="E3560" s="51">
        <v>2.8260000000000001</v>
      </c>
      <c r="F3560" s="52"/>
      <c r="G3560" s="52"/>
      <c r="H3560" s="52"/>
      <c r="I3560" s="52"/>
      <c r="J3560" s="52"/>
      <c r="K3560" s="53">
        <v>13</v>
      </c>
      <c r="L3560" s="53">
        <v>0.13</v>
      </c>
      <c r="M3560" s="53">
        <v>42.22</v>
      </c>
      <c r="N3560" s="53">
        <v>0</v>
      </c>
      <c r="O3560" s="53">
        <v>42.35</v>
      </c>
    </row>
    <row r="3561" spans="1:15">
      <c r="A3561" s="48">
        <v>40308014</v>
      </c>
      <c r="B3561" s="48" t="s">
        <v>3570</v>
      </c>
      <c r="C3561" s="49">
        <v>0.04</v>
      </c>
      <c r="D3561" s="49" t="s">
        <v>129</v>
      </c>
      <c r="E3561" s="51">
        <v>1.8</v>
      </c>
      <c r="F3561" s="52"/>
      <c r="G3561" s="52"/>
      <c r="H3561" s="52"/>
      <c r="I3561" s="52"/>
      <c r="J3561" s="52"/>
      <c r="K3561" s="53">
        <v>13</v>
      </c>
      <c r="L3561" s="53">
        <v>0.52</v>
      </c>
      <c r="M3561" s="53">
        <v>26.89</v>
      </c>
      <c r="N3561" s="53">
        <v>0</v>
      </c>
      <c r="O3561" s="53">
        <v>27.41</v>
      </c>
    </row>
    <row r="3562" spans="1:15">
      <c r="A3562" s="48">
        <v>40308022</v>
      </c>
      <c r="B3562" s="48" t="s">
        <v>3571</v>
      </c>
      <c r="C3562" s="49">
        <v>0.1</v>
      </c>
      <c r="D3562" s="49" t="s">
        <v>129</v>
      </c>
      <c r="E3562" s="51">
        <v>3.2669999999999999</v>
      </c>
      <c r="F3562" s="52"/>
      <c r="G3562" s="52"/>
      <c r="H3562" s="52"/>
      <c r="I3562" s="52"/>
      <c r="J3562" s="52"/>
      <c r="K3562" s="53">
        <v>13</v>
      </c>
      <c r="L3562" s="53">
        <v>1.3</v>
      </c>
      <c r="M3562" s="53">
        <v>48.81</v>
      </c>
      <c r="N3562" s="53">
        <v>0</v>
      </c>
      <c r="O3562" s="53">
        <v>50.11</v>
      </c>
    </row>
    <row r="3563" spans="1:15">
      <c r="A3563" s="48">
        <v>40308030</v>
      </c>
      <c r="B3563" s="48" t="s">
        <v>3572</v>
      </c>
      <c r="C3563" s="49">
        <v>0.01</v>
      </c>
      <c r="D3563" s="49" t="s">
        <v>129</v>
      </c>
      <c r="E3563" s="51">
        <v>1.17</v>
      </c>
      <c r="F3563" s="52"/>
      <c r="G3563" s="52"/>
      <c r="H3563" s="52"/>
      <c r="I3563" s="52"/>
      <c r="J3563" s="52"/>
      <c r="K3563" s="53">
        <v>13</v>
      </c>
      <c r="L3563" s="53">
        <v>0.13</v>
      </c>
      <c r="M3563" s="53">
        <v>17.48</v>
      </c>
      <c r="N3563" s="53">
        <v>0</v>
      </c>
      <c r="O3563" s="53">
        <v>17.61</v>
      </c>
    </row>
    <row r="3564" spans="1:15">
      <c r="A3564" s="48">
        <v>40308049</v>
      </c>
      <c r="B3564" s="48" t="s">
        <v>3573</v>
      </c>
      <c r="C3564" s="49">
        <v>0.04</v>
      </c>
      <c r="D3564" s="49" t="s">
        <v>129</v>
      </c>
      <c r="E3564" s="51">
        <v>0.72</v>
      </c>
      <c r="F3564" s="52"/>
      <c r="G3564" s="52"/>
      <c r="H3564" s="52"/>
      <c r="I3564" s="52"/>
      <c r="J3564" s="52"/>
      <c r="K3564" s="53">
        <v>13</v>
      </c>
      <c r="L3564" s="53">
        <v>0.52</v>
      </c>
      <c r="M3564" s="53">
        <v>10.76</v>
      </c>
      <c r="N3564" s="53">
        <v>0</v>
      </c>
      <c r="O3564" s="53">
        <v>11.28</v>
      </c>
    </row>
    <row r="3565" spans="1:15">
      <c r="A3565" s="48">
        <v>40308081</v>
      </c>
      <c r="B3565" s="48" t="s">
        <v>3574</v>
      </c>
      <c r="C3565" s="49">
        <v>0.04</v>
      </c>
      <c r="D3565" s="49" t="s">
        <v>129</v>
      </c>
      <c r="E3565" s="51">
        <v>2.1869999999999998</v>
      </c>
      <c r="F3565" s="52"/>
      <c r="G3565" s="52"/>
      <c r="H3565" s="52"/>
      <c r="I3565" s="52"/>
      <c r="J3565" s="52"/>
      <c r="K3565" s="53">
        <v>13</v>
      </c>
      <c r="L3565" s="53">
        <v>0.52</v>
      </c>
      <c r="M3565" s="53">
        <v>32.67</v>
      </c>
      <c r="N3565" s="53">
        <v>0</v>
      </c>
      <c r="O3565" s="53">
        <v>33.19</v>
      </c>
    </row>
    <row r="3566" spans="1:15">
      <c r="A3566" s="48">
        <v>40308090</v>
      </c>
      <c r="B3566" s="48" t="s">
        <v>3575</v>
      </c>
      <c r="C3566" s="49">
        <v>0.04</v>
      </c>
      <c r="D3566" s="49" t="s">
        <v>129</v>
      </c>
      <c r="E3566" s="51">
        <v>3.2669999999999999</v>
      </c>
      <c r="F3566" s="52"/>
      <c r="G3566" s="52"/>
      <c r="H3566" s="52"/>
      <c r="I3566" s="52"/>
      <c r="J3566" s="52"/>
      <c r="K3566" s="53">
        <v>13</v>
      </c>
      <c r="L3566" s="53">
        <v>0.52</v>
      </c>
      <c r="M3566" s="53">
        <v>48.81</v>
      </c>
      <c r="N3566" s="53">
        <v>0</v>
      </c>
      <c r="O3566" s="53">
        <v>49.33</v>
      </c>
    </row>
    <row r="3567" spans="1:15">
      <c r="A3567" s="48">
        <v>40308120</v>
      </c>
      <c r="B3567" s="48" t="s">
        <v>3576</v>
      </c>
      <c r="C3567" s="49">
        <v>0.04</v>
      </c>
      <c r="D3567" s="49" t="s">
        <v>129</v>
      </c>
      <c r="E3567" s="51">
        <v>1.8</v>
      </c>
      <c r="F3567" s="52"/>
      <c r="G3567" s="52"/>
      <c r="H3567" s="52"/>
      <c r="I3567" s="52"/>
      <c r="J3567" s="52"/>
      <c r="K3567" s="53">
        <v>13</v>
      </c>
      <c r="L3567" s="53">
        <v>0.52</v>
      </c>
      <c r="M3567" s="53">
        <v>26.89</v>
      </c>
      <c r="N3567" s="53">
        <v>0</v>
      </c>
      <c r="O3567" s="53">
        <v>27.41</v>
      </c>
    </row>
    <row r="3568" spans="1:15">
      <c r="A3568" s="48">
        <v>40308138</v>
      </c>
      <c r="B3568" s="48" t="s">
        <v>3577</v>
      </c>
      <c r="C3568" s="49">
        <v>0.04</v>
      </c>
      <c r="D3568" s="49" t="s">
        <v>129</v>
      </c>
      <c r="E3568" s="51">
        <v>2.1869999999999998</v>
      </c>
      <c r="F3568" s="52"/>
      <c r="G3568" s="52"/>
      <c r="H3568" s="52"/>
      <c r="I3568" s="52"/>
      <c r="J3568" s="52"/>
      <c r="K3568" s="53">
        <v>13</v>
      </c>
      <c r="L3568" s="53">
        <v>0.52</v>
      </c>
      <c r="M3568" s="53">
        <v>32.67</v>
      </c>
      <c r="N3568" s="53">
        <v>0</v>
      </c>
      <c r="O3568" s="53">
        <v>33.19</v>
      </c>
    </row>
    <row r="3569" spans="1:15">
      <c r="A3569" s="48">
        <v>40308154</v>
      </c>
      <c r="B3569" s="48" t="s">
        <v>3578</v>
      </c>
      <c r="C3569" s="49">
        <v>0.04</v>
      </c>
      <c r="D3569" s="49" t="s">
        <v>129</v>
      </c>
      <c r="E3569" s="51">
        <v>2.1869999999999998</v>
      </c>
      <c r="F3569" s="52"/>
      <c r="G3569" s="52"/>
      <c r="H3569" s="52"/>
      <c r="I3569" s="52"/>
      <c r="J3569" s="52"/>
      <c r="K3569" s="53">
        <v>13</v>
      </c>
      <c r="L3569" s="53">
        <v>0.52</v>
      </c>
      <c r="M3569" s="53">
        <v>32.67</v>
      </c>
      <c r="N3569" s="53">
        <v>0</v>
      </c>
      <c r="O3569" s="53">
        <v>33.19</v>
      </c>
    </row>
    <row r="3570" spans="1:15">
      <c r="A3570" s="48">
        <v>40308162</v>
      </c>
      <c r="B3570" s="48" t="s">
        <v>3579</v>
      </c>
      <c r="C3570" s="49">
        <v>0.1</v>
      </c>
      <c r="D3570" s="49" t="s">
        <v>129</v>
      </c>
      <c r="E3570" s="51">
        <v>4.7969999999999997</v>
      </c>
      <c r="F3570" s="52"/>
      <c r="G3570" s="52"/>
      <c r="H3570" s="52"/>
      <c r="I3570" s="52"/>
      <c r="J3570" s="52"/>
      <c r="K3570" s="53">
        <v>13</v>
      </c>
      <c r="L3570" s="53">
        <v>1.3</v>
      </c>
      <c r="M3570" s="53">
        <v>71.67</v>
      </c>
      <c r="N3570" s="53">
        <v>0</v>
      </c>
      <c r="O3570" s="53">
        <v>72.97</v>
      </c>
    </row>
    <row r="3571" spans="1:15">
      <c r="A3571" s="48">
        <v>40308170</v>
      </c>
      <c r="B3571" s="48" t="s">
        <v>3580</v>
      </c>
      <c r="C3571" s="49">
        <v>0.1</v>
      </c>
      <c r="D3571" s="49" t="s">
        <v>129</v>
      </c>
      <c r="E3571" s="51">
        <v>5.0940000000000003</v>
      </c>
      <c r="F3571" s="52"/>
      <c r="G3571" s="52"/>
      <c r="H3571" s="52"/>
      <c r="I3571" s="52"/>
      <c r="J3571" s="52"/>
      <c r="K3571" s="53">
        <v>13</v>
      </c>
      <c r="L3571" s="53">
        <v>1.3</v>
      </c>
      <c r="M3571" s="53">
        <v>76.099999999999994</v>
      </c>
      <c r="N3571" s="53">
        <v>0</v>
      </c>
      <c r="O3571" s="53">
        <v>77.400000000000006</v>
      </c>
    </row>
    <row r="3572" spans="1:15">
      <c r="A3572" s="48">
        <v>40308197</v>
      </c>
      <c r="B3572" s="48" t="s">
        <v>3581</v>
      </c>
      <c r="C3572" s="49">
        <v>0.1</v>
      </c>
      <c r="D3572" s="49" t="s">
        <v>129</v>
      </c>
      <c r="E3572" s="51">
        <v>4.05</v>
      </c>
      <c r="F3572" s="52"/>
      <c r="G3572" s="52"/>
      <c r="H3572" s="52"/>
      <c r="I3572" s="52"/>
      <c r="J3572" s="52"/>
      <c r="K3572" s="53">
        <v>13</v>
      </c>
      <c r="L3572" s="53">
        <v>1.3</v>
      </c>
      <c r="M3572" s="53">
        <v>60.51</v>
      </c>
      <c r="N3572" s="53">
        <v>0</v>
      </c>
      <c r="O3572" s="53">
        <v>61.81</v>
      </c>
    </row>
    <row r="3573" spans="1:15">
      <c r="A3573" s="48">
        <v>40308200</v>
      </c>
      <c r="B3573" s="48" t="s">
        <v>3582</v>
      </c>
      <c r="C3573" s="49">
        <v>0.04</v>
      </c>
      <c r="D3573" s="49" t="s">
        <v>129</v>
      </c>
      <c r="E3573" s="51">
        <v>0.72</v>
      </c>
      <c r="F3573" s="52"/>
      <c r="G3573" s="52"/>
      <c r="H3573" s="52"/>
      <c r="I3573" s="52"/>
      <c r="J3573" s="52"/>
      <c r="K3573" s="53">
        <v>13</v>
      </c>
      <c r="L3573" s="53">
        <v>0.52</v>
      </c>
      <c r="M3573" s="53">
        <v>10.76</v>
      </c>
      <c r="N3573" s="53">
        <v>0</v>
      </c>
      <c r="O3573" s="53">
        <v>11.28</v>
      </c>
    </row>
    <row r="3574" spans="1:15">
      <c r="A3574" s="48">
        <v>40308219</v>
      </c>
      <c r="B3574" s="48" t="s">
        <v>3583</v>
      </c>
      <c r="C3574" s="49">
        <v>0.5</v>
      </c>
      <c r="D3574" s="49" t="s">
        <v>129</v>
      </c>
      <c r="E3574" s="51">
        <v>31.23</v>
      </c>
      <c r="F3574" s="52"/>
      <c r="G3574" s="52"/>
      <c r="H3574" s="52"/>
      <c r="I3574" s="52"/>
      <c r="J3574" s="52"/>
      <c r="K3574" s="53">
        <v>13</v>
      </c>
      <c r="L3574" s="53">
        <v>6.5</v>
      </c>
      <c r="M3574" s="53">
        <v>466.58</v>
      </c>
      <c r="N3574" s="53">
        <v>0</v>
      </c>
      <c r="O3574" s="53">
        <v>473.08</v>
      </c>
    </row>
    <row r="3575" spans="1:15">
      <c r="A3575" s="48">
        <v>40308235</v>
      </c>
      <c r="B3575" s="48" t="s">
        <v>3584</v>
      </c>
      <c r="C3575" s="49">
        <v>0.5</v>
      </c>
      <c r="D3575" s="49" t="s">
        <v>129</v>
      </c>
      <c r="E3575" s="51">
        <v>15.435</v>
      </c>
      <c r="F3575" s="52"/>
      <c r="G3575" s="52"/>
      <c r="H3575" s="52"/>
      <c r="I3575" s="52"/>
      <c r="J3575" s="52"/>
      <c r="K3575" s="53">
        <v>13</v>
      </c>
      <c r="L3575" s="53">
        <v>6.5</v>
      </c>
      <c r="M3575" s="53">
        <v>230.6</v>
      </c>
      <c r="N3575" s="53">
        <v>0</v>
      </c>
      <c r="O3575" s="53">
        <v>237.1</v>
      </c>
    </row>
    <row r="3576" spans="1:15">
      <c r="A3576" s="48">
        <v>40308243</v>
      </c>
      <c r="B3576" s="48" t="s">
        <v>3585</v>
      </c>
      <c r="C3576" s="49">
        <v>0.25</v>
      </c>
      <c r="D3576" s="49" t="s">
        <v>129</v>
      </c>
      <c r="E3576" s="51">
        <v>5.58</v>
      </c>
      <c r="F3576" s="52"/>
      <c r="G3576" s="52"/>
      <c r="H3576" s="52"/>
      <c r="I3576" s="52"/>
      <c r="J3576" s="52"/>
      <c r="K3576" s="53">
        <v>13</v>
      </c>
      <c r="L3576" s="53">
        <v>3.25</v>
      </c>
      <c r="M3576" s="53">
        <v>83.37</v>
      </c>
      <c r="N3576" s="53">
        <v>0</v>
      </c>
      <c r="O3576" s="53">
        <v>86.62</v>
      </c>
    </row>
    <row r="3577" spans="1:15">
      <c r="A3577" s="48">
        <v>40308251</v>
      </c>
      <c r="B3577" s="48" t="s">
        <v>3586</v>
      </c>
      <c r="C3577" s="49">
        <v>0.25</v>
      </c>
      <c r="D3577" s="49" t="s">
        <v>129</v>
      </c>
      <c r="E3577" s="51">
        <v>5.58</v>
      </c>
      <c r="F3577" s="52"/>
      <c r="G3577" s="52"/>
      <c r="H3577" s="52"/>
      <c r="I3577" s="52"/>
      <c r="J3577" s="52"/>
      <c r="K3577" s="53">
        <v>13</v>
      </c>
      <c r="L3577" s="53">
        <v>3.25</v>
      </c>
      <c r="M3577" s="53">
        <v>83.37</v>
      </c>
      <c r="N3577" s="53">
        <v>0</v>
      </c>
      <c r="O3577" s="53">
        <v>86.62</v>
      </c>
    </row>
    <row r="3578" spans="1:15">
      <c r="A3578" s="48">
        <v>40308278</v>
      </c>
      <c r="B3578" s="48" t="s">
        <v>3587</v>
      </c>
      <c r="C3578" s="49">
        <v>0.01</v>
      </c>
      <c r="D3578" s="49" t="s">
        <v>129</v>
      </c>
      <c r="E3578" s="51">
        <v>3.1890000000000001</v>
      </c>
      <c r="F3578" s="52"/>
      <c r="G3578" s="52"/>
      <c r="H3578" s="52"/>
      <c r="I3578" s="52"/>
      <c r="J3578" s="52"/>
      <c r="K3578" s="53">
        <v>13</v>
      </c>
      <c r="L3578" s="53">
        <v>0.13</v>
      </c>
      <c r="M3578" s="53">
        <v>47.64</v>
      </c>
      <c r="N3578" s="53">
        <v>0</v>
      </c>
      <c r="O3578" s="53">
        <v>47.77</v>
      </c>
    </row>
    <row r="3579" spans="1:15">
      <c r="A3579" s="48">
        <v>40308286</v>
      </c>
      <c r="B3579" s="48" t="s">
        <v>3588</v>
      </c>
      <c r="C3579" s="49">
        <v>0.01</v>
      </c>
      <c r="D3579" s="49" t="s">
        <v>129</v>
      </c>
      <c r="E3579" s="51">
        <v>1.8</v>
      </c>
      <c r="F3579" s="52"/>
      <c r="G3579" s="52"/>
      <c r="H3579" s="52"/>
      <c r="I3579" s="52"/>
      <c r="J3579" s="52"/>
      <c r="K3579" s="53">
        <v>13</v>
      </c>
      <c r="L3579" s="53">
        <v>0.13</v>
      </c>
      <c r="M3579" s="53">
        <v>26.89</v>
      </c>
      <c r="N3579" s="53">
        <v>0</v>
      </c>
      <c r="O3579" s="53">
        <v>27.02</v>
      </c>
    </row>
    <row r="3580" spans="1:15">
      <c r="A3580" s="48">
        <v>40308294</v>
      </c>
      <c r="B3580" s="48" t="s">
        <v>3589</v>
      </c>
      <c r="C3580" s="49">
        <v>0.01</v>
      </c>
      <c r="D3580" s="49" t="s">
        <v>129</v>
      </c>
      <c r="E3580" s="51">
        <v>2.6240000000000001</v>
      </c>
      <c r="F3580" s="52"/>
      <c r="G3580" s="52"/>
      <c r="H3580" s="52"/>
      <c r="I3580" s="52"/>
      <c r="J3580" s="52"/>
      <c r="K3580" s="53">
        <v>13</v>
      </c>
      <c r="L3580" s="53">
        <v>0.13</v>
      </c>
      <c r="M3580" s="53">
        <v>39.200000000000003</v>
      </c>
      <c r="N3580" s="53">
        <v>0</v>
      </c>
      <c r="O3580" s="53">
        <v>39.33</v>
      </c>
    </row>
    <row r="3581" spans="1:15">
      <c r="A3581" s="48">
        <v>40308308</v>
      </c>
      <c r="B3581" s="48" t="s">
        <v>3590</v>
      </c>
      <c r="C3581" s="49">
        <v>0.04</v>
      </c>
      <c r="D3581" s="49" t="s">
        <v>129</v>
      </c>
      <c r="E3581" s="51">
        <v>1.8</v>
      </c>
      <c r="F3581" s="52"/>
      <c r="G3581" s="52"/>
      <c r="H3581" s="52"/>
      <c r="I3581" s="52"/>
      <c r="J3581" s="52"/>
      <c r="K3581" s="53">
        <v>13</v>
      </c>
      <c r="L3581" s="53">
        <v>0.52</v>
      </c>
      <c r="M3581" s="53">
        <v>26.89</v>
      </c>
      <c r="N3581" s="53">
        <v>0</v>
      </c>
      <c r="O3581" s="53">
        <v>27.41</v>
      </c>
    </row>
    <row r="3582" spans="1:15">
      <c r="A3582" s="48">
        <v>40308316</v>
      </c>
      <c r="B3582" s="48" t="s">
        <v>3591</v>
      </c>
      <c r="C3582" s="49">
        <v>0.04</v>
      </c>
      <c r="D3582" s="49" t="s">
        <v>129</v>
      </c>
      <c r="E3582" s="51">
        <v>2.484</v>
      </c>
      <c r="F3582" s="52"/>
      <c r="G3582" s="52"/>
      <c r="H3582" s="52"/>
      <c r="I3582" s="52"/>
      <c r="J3582" s="52"/>
      <c r="K3582" s="53">
        <v>13</v>
      </c>
      <c r="L3582" s="53">
        <v>0.52</v>
      </c>
      <c r="M3582" s="53">
        <v>37.11</v>
      </c>
      <c r="N3582" s="53">
        <v>0</v>
      </c>
      <c r="O3582" s="53">
        <v>37.630000000000003</v>
      </c>
    </row>
    <row r="3583" spans="1:15">
      <c r="A3583" s="48">
        <v>40308324</v>
      </c>
      <c r="B3583" s="48" t="s">
        <v>3592</v>
      </c>
      <c r="C3583" s="49">
        <v>0.04</v>
      </c>
      <c r="D3583" s="49" t="s">
        <v>129</v>
      </c>
      <c r="E3583" s="51">
        <v>1.8</v>
      </c>
      <c r="F3583" s="52"/>
      <c r="G3583" s="52"/>
      <c r="H3583" s="52"/>
      <c r="I3583" s="52"/>
      <c r="J3583" s="52"/>
      <c r="K3583" s="53">
        <v>13</v>
      </c>
      <c r="L3583" s="53">
        <v>0.52</v>
      </c>
      <c r="M3583" s="53">
        <v>26.89</v>
      </c>
      <c r="N3583" s="53">
        <v>0</v>
      </c>
      <c r="O3583" s="53">
        <v>27.41</v>
      </c>
    </row>
    <row r="3584" spans="1:15">
      <c r="A3584" s="48">
        <v>40308332</v>
      </c>
      <c r="B3584" s="48" t="s">
        <v>3593</v>
      </c>
      <c r="C3584" s="49">
        <v>0.04</v>
      </c>
      <c r="D3584" s="49" t="s">
        <v>129</v>
      </c>
      <c r="E3584" s="51">
        <v>2.484</v>
      </c>
      <c r="F3584" s="52"/>
      <c r="G3584" s="52"/>
      <c r="H3584" s="52"/>
      <c r="I3584" s="52"/>
      <c r="J3584" s="52"/>
      <c r="K3584" s="53">
        <v>13</v>
      </c>
      <c r="L3584" s="53">
        <v>0.52</v>
      </c>
      <c r="M3584" s="53">
        <v>37.11</v>
      </c>
      <c r="N3584" s="53">
        <v>0</v>
      </c>
      <c r="O3584" s="53">
        <v>37.630000000000003</v>
      </c>
    </row>
    <row r="3585" spans="1:18">
      <c r="A3585" s="48">
        <v>40308340</v>
      </c>
      <c r="B3585" s="48" t="s">
        <v>3594</v>
      </c>
      <c r="C3585" s="49">
        <v>0.04</v>
      </c>
      <c r="D3585" s="49" t="s">
        <v>129</v>
      </c>
      <c r="E3585" s="51">
        <v>1.8</v>
      </c>
      <c r="F3585" s="52"/>
      <c r="G3585" s="52"/>
      <c r="H3585" s="52"/>
      <c r="I3585" s="52"/>
      <c r="J3585" s="52"/>
      <c r="K3585" s="53">
        <v>13</v>
      </c>
      <c r="L3585" s="53">
        <v>0.52</v>
      </c>
      <c r="M3585" s="53">
        <v>26.89</v>
      </c>
      <c r="N3585" s="53">
        <v>0</v>
      </c>
      <c r="O3585" s="53">
        <v>27.41</v>
      </c>
    </row>
    <row r="3586" spans="1:18">
      <c r="A3586" s="48">
        <v>40308359</v>
      </c>
      <c r="B3586" s="48" t="s">
        <v>3595</v>
      </c>
      <c r="C3586" s="49">
        <v>0.1</v>
      </c>
      <c r="D3586" s="49" t="s">
        <v>129</v>
      </c>
      <c r="E3586" s="51">
        <v>5.0940000000000003</v>
      </c>
      <c r="F3586" s="52"/>
      <c r="G3586" s="52"/>
      <c r="H3586" s="52"/>
      <c r="I3586" s="52"/>
      <c r="J3586" s="52"/>
      <c r="K3586" s="53">
        <v>13</v>
      </c>
      <c r="L3586" s="53">
        <v>1.3</v>
      </c>
      <c r="M3586" s="53">
        <v>76.099999999999994</v>
      </c>
      <c r="N3586" s="53">
        <v>0</v>
      </c>
      <c r="O3586" s="53">
        <v>77.400000000000006</v>
      </c>
    </row>
    <row r="3587" spans="1:18">
      <c r="A3587" s="48">
        <v>40308367</v>
      </c>
      <c r="B3587" s="48" t="s">
        <v>3596</v>
      </c>
      <c r="C3587" s="49">
        <v>0.1</v>
      </c>
      <c r="D3587" s="49" t="s">
        <v>129</v>
      </c>
      <c r="E3587" s="51">
        <v>6.49</v>
      </c>
      <c r="F3587" s="52"/>
      <c r="G3587" s="52"/>
      <c r="H3587" s="52"/>
      <c r="I3587" s="52"/>
      <c r="J3587" s="52"/>
      <c r="K3587" s="53">
        <v>13</v>
      </c>
      <c r="L3587" s="53">
        <v>1.3</v>
      </c>
      <c r="M3587" s="53">
        <v>96.96</v>
      </c>
      <c r="N3587" s="53">
        <v>0</v>
      </c>
      <c r="O3587" s="53">
        <v>98.26</v>
      </c>
    </row>
    <row r="3588" spans="1:18">
      <c r="A3588" s="48">
        <v>40308375</v>
      </c>
      <c r="B3588" s="48" t="s">
        <v>5010</v>
      </c>
      <c r="C3588" s="49"/>
      <c r="D3588" s="49"/>
      <c r="E3588" s="51"/>
      <c r="F3588" s="52"/>
      <c r="G3588" s="52"/>
      <c r="H3588" s="52"/>
      <c r="I3588" s="52"/>
      <c r="J3588" s="52"/>
      <c r="K3588" s="53"/>
      <c r="L3588" s="53"/>
      <c r="M3588" s="53"/>
      <c r="N3588" s="53"/>
      <c r="O3588" s="53">
        <v>73.475999999999999</v>
      </c>
    </row>
    <row r="3589" spans="1:18">
      <c r="A3589" s="48">
        <v>40308383</v>
      </c>
      <c r="B3589" s="48" t="s">
        <v>3597</v>
      </c>
      <c r="C3589" s="49"/>
      <c r="D3589" s="49"/>
      <c r="E3589" s="51"/>
      <c r="F3589" s="52"/>
      <c r="G3589" s="52"/>
      <c r="H3589" s="52"/>
      <c r="I3589" s="52"/>
      <c r="J3589" s="52"/>
      <c r="K3589" s="53">
        <v>0</v>
      </c>
      <c r="L3589" s="53">
        <v>0</v>
      </c>
      <c r="M3589" s="53">
        <v>0</v>
      </c>
      <c r="N3589" s="53">
        <v>0</v>
      </c>
      <c r="O3589" s="53">
        <v>6.9855967999999997</v>
      </c>
      <c r="P3589" t="s">
        <v>3598</v>
      </c>
      <c r="Q3589">
        <v>27.435199999999998</v>
      </c>
      <c r="R3589" t="str">
        <f t="shared" ref="R3589:R3595" si="401">IF(B3589=P3589,"IGUAL","DIFERENTE")</f>
        <v>DIFERENTE</v>
      </c>
    </row>
    <row r="3590" spans="1:18">
      <c r="A3590" s="48">
        <v>40308391</v>
      </c>
      <c r="B3590" s="48" t="s">
        <v>3599</v>
      </c>
      <c r="C3590" s="49">
        <v>0.01</v>
      </c>
      <c r="D3590" s="49" t="s">
        <v>129</v>
      </c>
      <c r="E3590" s="51">
        <v>2.1869999999999998</v>
      </c>
      <c r="F3590" s="52"/>
      <c r="G3590" s="52"/>
      <c r="H3590" s="52"/>
      <c r="I3590" s="52"/>
      <c r="J3590" s="52"/>
      <c r="K3590" s="53">
        <v>13</v>
      </c>
      <c r="L3590" s="53">
        <v>0.13</v>
      </c>
      <c r="M3590" s="53">
        <v>32.67</v>
      </c>
      <c r="N3590" s="53">
        <v>0</v>
      </c>
      <c r="O3590" s="53">
        <v>32.799999999999997</v>
      </c>
    </row>
    <row r="3591" spans="1:18">
      <c r="A3591" s="48">
        <v>40308405</v>
      </c>
      <c r="B3591" s="48" t="s">
        <v>3600</v>
      </c>
      <c r="C3591" s="49">
        <v>0.04</v>
      </c>
      <c r="D3591" s="49" t="s">
        <v>129</v>
      </c>
      <c r="E3591" s="51">
        <v>2.1659999999999999</v>
      </c>
      <c r="F3591" s="52"/>
      <c r="G3591" s="52"/>
      <c r="H3591" s="52"/>
      <c r="I3591" s="52"/>
      <c r="J3591" s="52"/>
      <c r="K3591" s="53">
        <v>13</v>
      </c>
      <c r="L3591" s="53">
        <v>0.52</v>
      </c>
      <c r="M3591" s="53">
        <v>32.36</v>
      </c>
      <c r="N3591" s="53">
        <v>0</v>
      </c>
      <c r="O3591" s="53">
        <v>32.880000000000003</v>
      </c>
    </row>
    <row r="3592" spans="1:18">
      <c r="A3592" s="48">
        <v>40308413</v>
      </c>
      <c r="B3592" s="48" t="s">
        <v>3601</v>
      </c>
      <c r="C3592" s="49">
        <v>0.04</v>
      </c>
      <c r="D3592" s="49" t="s">
        <v>129</v>
      </c>
      <c r="E3592" s="51">
        <v>5.6239999999999997</v>
      </c>
      <c r="F3592" s="52"/>
      <c r="G3592" s="52"/>
      <c r="H3592" s="52"/>
      <c r="I3592" s="52"/>
      <c r="J3592" s="52"/>
      <c r="K3592" s="53">
        <v>13</v>
      </c>
      <c r="L3592" s="53">
        <v>0.52</v>
      </c>
      <c r="M3592" s="53">
        <v>84.02</v>
      </c>
      <c r="N3592" s="53">
        <v>0</v>
      </c>
      <c r="O3592" s="53">
        <v>84.54</v>
      </c>
    </row>
    <row r="3593" spans="1:18">
      <c r="A3593" s="48">
        <v>40308529</v>
      </c>
      <c r="B3593" s="48" t="s">
        <v>3602</v>
      </c>
      <c r="C3593" s="49">
        <v>0.5</v>
      </c>
      <c r="D3593" s="49" t="s">
        <v>129</v>
      </c>
      <c r="E3593" s="51">
        <v>13.728999999999999</v>
      </c>
      <c r="F3593" s="52"/>
      <c r="G3593" s="52"/>
      <c r="H3593" s="52"/>
      <c r="I3593" s="52"/>
      <c r="J3593" s="52"/>
      <c r="K3593" s="53">
        <v>13</v>
      </c>
      <c r="L3593" s="53">
        <v>6.5</v>
      </c>
      <c r="M3593" s="53">
        <v>205.11</v>
      </c>
      <c r="N3593" s="53">
        <v>0</v>
      </c>
      <c r="O3593" s="53">
        <v>211.61</v>
      </c>
    </row>
    <row r="3594" spans="1:18">
      <c r="A3594" s="48">
        <v>40308553</v>
      </c>
      <c r="B3594" s="48" t="s">
        <v>3603</v>
      </c>
      <c r="C3594" s="49">
        <v>0.5</v>
      </c>
      <c r="D3594" s="49" t="s">
        <v>129</v>
      </c>
      <c r="E3594" s="51">
        <v>4.8150000000000004</v>
      </c>
      <c r="F3594" s="52"/>
      <c r="G3594" s="52"/>
      <c r="H3594" s="52"/>
      <c r="I3594" s="52"/>
      <c r="J3594" s="52"/>
      <c r="K3594" s="53">
        <v>13</v>
      </c>
      <c r="L3594" s="53">
        <v>6.5</v>
      </c>
      <c r="M3594" s="53">
        <v>71.94</v>
      </c>
      <c r="N3594" s="53">
        <v>0</v>
      </c>
      <c r="O3594" s="53">
        <v>78.44</v>
      </c>
    </row>
    <row r="3595" spans="1:18">
      <c r="A3595" s="59">
        <v>40308804</v>
      </c>
      <c r="B3595" s="59" t="s">
        <v>3604</v>
      </c>
      <c r="C3595" s="49"/>
      <c r="D3595" s="49"/>
      <c r="E3595" s="51"/>
      <c r="F3595" s="52"/>
      <c r="G3595" s="52"/>
      <c r="H3595" s="52"/>
      <c r="I3595" s="52"/>
      <c r="J3595" s="52"/>
      <c r="K3595" s="53">
        <v>0</v>
      </c>
      <c r="L3595" s="53"/>
      <c r="M3595" s="53">
        <v>0</v>
      </c>
      <c r="N3595" s="53"/>
      <c r="O3595" s="53">
        <v>109.45909519999999</v>
      </c>
      <c r="P3595" t="s">
        <v>3604</v>
      </c>
      <c r="Q3595">
        <v>240.2192</v>
      </c>
      <c r="R3595" t="str">
        <f t="shared" si="401"/>
        <v>IGUAL</v>
      </c>
    </row>
    <row r="3596" spans="1:18">
      <c r="A3596" s="59">
        <v>40308898</v>
      </c>
      <c r="B3596" s="59" t="s">
        <v>3605</v>
      </c>
      <c r="C3596" s="49">
        <v>1</v>
      </c>
      <c r="D3596" s="49" t="s">
        <v>129</v>
      </c>
      <c r="E3596" s="51">
        <v>9.4700000000000006</v>
      </c>
      <c r="F3596" s="52"/>
      <c r="G3596" s="52"/>
      <c r="H3596" s="52"/>
      <c r="I3596" s="52"/>
      <c r="J3596" s="52"/>
      <c r="K3596" s="53">
        <v>13</v>
      </c>
      <c r="L3596" s="53">
        <v>13</v>
      </c>
      <c r="M3596" s="53">
        <f>136.06*1.04</f>
        <v>141.50239999999999</v>
      </c>
      <c r="N3596" s="53">
        <v>0</v>
      </c>
      <c r="O3596" s="53">
        <f t="shared" ref="O3596" si="402">ROUND(L3596+M3596+N3596,2)</f>
        <v>154.5</v>
      </c>
    </row>
    <row r="3597" spans="1:18">
      <c r="A3597" s="48">
        <v>40308901</v>
      </c>
      <c r="B3597" s="48" t="s">
        <v>3606</v>
      </c>
      <c r="C3597" s="49">
        <v>1</v>
      </c>
      <c r="D3597" s="49" t="s">
        <v>129</v>
      </c>
      <c r="E3597" s="51">
        <v>35.787999999999997</v>
      </c>
      <c r="F3597" s="52"/>
      <c r="G3597" s="52"/>
      <c r="H3597" s="52"/>
      <c r="I3597" s="52"/>
      <c r="J3597" s="52"/>
      <c r="K3597" s="53">
        <v>13</v>
      </c>
      <c r="L3597" s="53">
        <v>13</v>
      </c>
      <c r="M3597" s="53">
        <v>534.66999999999996</v>
      </c>
      <c r="N3597" s="53">
        <v>0</v>
      </c>
      <c r="O3597" s="53">
        <v>547.66999999999996</v>
      </c>
    </row>
    <row r="3598" spans="1:18" ht="36.75" customHeight="1">
      <c r="A3598" s="131" t="s">
        <v>3607</v>
      </c>
      <c r="B3598" s="132"/>
      <c r="C3598" s="132"/>
      <c r="D3598" s="132"/>
      <c r="E3598" s="132"/>
      <c r="F3598" s="132"/>
      <c r="G3598" s="132"/>
      <c r="H3598" s="132"/>
      <c r="I3598" s="132"/>
      <c r="J3598" s="132"/>
      <c r="K3598" s="132"/>
      <c r="L3598" s="132"/>
      <c r="M3598" s="132"/>
      <c r="N3598" s="132"/>
      <c r="O3598" s="132"/>
    </row>
    <row r="3599" spans="1:18">
      <c r="A3599" s="48">
        <v>40309010</v>
      </c>
      <c r="B3599" s="48" t="s">
        <v>3608</v>
      </c>
      <c r="C3599" s="49">
        <v>0.25</v>
      </c>
      <c r="D3599" s="49" t="s">
        <v>129</v>
      </c>
      <c r="E3599" s="51">
        <v>4.05</v>
      </c>
      <c r="F3599" s="52"/>
      <c r="G3599" s="52"/>
      <c r="H3599" s="52"/>
      <c r="I3599" s="52"/>
      <c r="J3599" s="52"/>
      <c r="K3599" s="53">
        <v>13</v>
      </c>
      <c r="L3599" s="53">
        <v>3.25</v>
      </c>
      <c r="M3599" s="53">
        <v>60.51</v>
      </c>
      <c r="N3599" s="53">
        <v>0</v>
      </c>
      <c r="O3599" s="53">
        <v>63.76</v>
      </c>
    </row>
    <row r="3600" spans="1:18">
      <c r="A3600" s="48">
        <v>40309029</v>
      </c>
      <c r="B3600" s="48" t="s">
        <v>3609</v>
      </c>
      <c r="C3600" s="49">
        <v>0.04</v>
      </c>
      <c r="D3600" s="49" t="s">
        <v>129</v>
      </c>
      <c r="E3600" s="51">
        <v>1.17</v>
      </c>
      <c r="F3600" s="52"/>
      <c r="G3600" s="52"/>
      <c r="H3600" s="52"/>
      <c r="I3600" s="52"/>
      <c r="J3600" s="52"/>
      <c r="K3600" s="53">
        <v>13</v>
      </c>
      <c r="L3600" s="53">
        <v>0.52</v>
      </c>
      <c r="M3600" s="53">
        <v>17.48</v>
      </c>
      <c r="N3600" s="53">
        <v>0</v>
      </c>
      <c r="O3600" s="53">
        <v>18</v>
      </c>
    </row>
    <row r="3601" spans="1:15">
      <c r="A3601" s="48">
        <v>40309037</v>
      </c>
      <c r="B3601" s="48" t="s">
        <v>3610</v>
      </c>
      <c r="C3601" s="49">
        <v>0.01</v>
      </c>
      <c r="D3601" s="49" t="s">
        <v>129</v>
      </c>
      <c r="E3601" s="51">
        <v>0.78300000000000003</v>
      </c>
      <c r="F3601" s="52"/>
      <c r="G3601" s="52"/>
      <c r="H3601" s="52"/>
      <c r="I3601" s="52"/>
      <c r="J3601" s="52"/>
      <c r="K3601" s="53">
        <v>13</v>
      </c>
      <c r="L3601" s="53">
        <v>0.13</v>
      </c>
      <c r="M3601" s="53">
        <v>11.7</v>
      </c>
      <c r="N3601" s="53">
        <v>0</v>
      </c>
      <c r="O3601" s="53">
        <v>11.83</v>
      </c>
    </row>
    <row r="3602" spans="1:15">
      <c r="A3602" s="48">
        <v>40309045</v>
      </c>
      <c r="B3602" s="48" t="s">
        <v>3611</v>
      </c>
      <c r="C3602" s="49">
        <v>0.1</v>
      </c>
      <c r="D3602" s="49" t="s">
        <v>129</v>
      </c>
      <c r="E3602" s="51">
        <v>3.4740000000000002</v>
      </c>
      <c r="F3602" s="52"/>
      <c r="G3602" s="52"/>
      <c r="H3602" s="52"/>
      <c r="I3602" s="52"/>
      <c r="J3602" s="52"/>
      <c r="K3602" s="53">
        <v>13</v>
      </c>
      <c r="L3602" s="53">
        <v>1.3</v>
      </c>
      <c r="M3602" s="53">
        <v>51.9</v>
      </c>
      <c r="N3602" s="53">
        <v>0</v>
      </c>
      <c r="O3602" s="53">
        <v>53.2</v>
      </c>
    </row>
    <row r="3603" spans="1:15">
      <c r="A3603" s="48">
        <v>40309053</v>
      </c>
      <c r="B3603" s="48" t="s">
        <v>3612</v>
      </c>
      <c r="C3603" s="49">
        <v>0.04</v>
      </c>
      <c r="D3603" s="49" t="s">
        <v>129</v>
      </c>
      <c r="E3603" s="51">
        <v>1.8</v>
      </c>
      <c r="F3603" s="52"/>
      <c r="G3603" s="52"/>
      <c r="H3603" s="52"/>
      <c r="I3603" s="52"/>
      <c r="J3603" s="52"/>
      <c r="K3603" s="53">
        <v>13</v>
      </c>
      <c r="L3603" s="53">
        <v>0.52</v>
      </c>
      <c r="M3603" s="53">
        <v>26.89</v>
      </c>
      <c r="N3603" s="53">
        <v>0</v>
      </c>
      <c r="O3603" s="53">
        <v>27.41</v>
      </c>
    </row>
    <row r="3604" spans="1:15">
      <c r="A3604" s="48">
        <v>40309061</v>
      </c>
      <c r="B3604" s="48" t="s">
        <v>3613</v>
      </c>
      <c r="C3604" s="49">
        <v>0.04</v>
      </c>
      <c r="D3604" s="49" t="s">
        <v>129</v>
      </c>
      <c r="E3604" s="51">
        <v>2.25</v>
      </c>
      <c r="F3604" s="52"/>
      <c r="G3604" s="52"/>
      <c r="H3604" s="52"/>
      <c r="I3604" s="52"/>
      <c r="J3604" s="52"/>
      <c r="K3604" s="53">
        <v>13</v>
      </c>
      <c r="L3604" s="53">
        <v>0.52</v>
      </c>
      <c r="M3604" s="53">
        <v>33.619999999999997</v>
      </c>
      <c r="N3604" s="53">
        <v>0</v>
      </c>
      <c r="O3604" s="53">
        <v>34.14</v>
      </c>
    </row>
    <row r="3605" spans="1:15">
      <c r="A3605" s="48">
        <v>40309070</v>
      </c>
      <c r="B3605" s="48" t="s">
        <v>3614</v>
      </c>
      <c r="C3605" s="49">
        <v>0.04</v>
      </c>
      <c r="D3605" s="49" t="s">
        <v>129</v>
      </c>
      <c r="E3605" s="51">
        <v>2.25</v>
      </c>
      <c r="F3605" s="52"/>
      <c r="G3605" s="52"/>
      <c r="H3605" s="52"/>
      <c r="I3605" s="52"/>
      <c r="J3605" s="52"/>
      <c r="K3605" s="53">
        <v>13</v>
      </c>
      <c r="L3605" s="53">
        <v>0.52</v>
      </c>
      <c r="M3605" s="53">
        <v>33.619999999999997</v>
      </c>
      <c r="N3605" s="53">
        <v>0</v>
      </c>
      <c r="O3605" s="53">
        <v>34.14</v>
      </c>
    </row>
    <row r="3606" spans="1:15">
      <c r="A3606" s="48">
        <v>40309088</v>
      </c>
      <c r="B3606" s="48" t="s">
        <v>3615</v>
      </c>
      <c r="C3606" s="49">
        <v>0.04</v>
      </c>
      <c r="D3606" s="49" t="s">
        <v>129</v>
      </c>
      <c r="E3606" s="51">
        <v>2.25</v>
      </c>
      <c r="F3606" s="52"/>
      <c r="G3606" s="52"/>
      <c r="H3606" s="52"/>
      <c r="I3606" s="52"/>
      <c r="J3606" s="52"/>
      <c r="K3606" s="53">
        <v>13</v>
      </c>
      <c r="L3606" s="53">
        <v>0.52</v>
      </c>
      <c r="M3606" s="53">
        <v>33.619999999999997</v>
      </c>
      <c r="N3606" s="53">
        <v>0</v>
      </c>
      <c r="O3606" s="53">
        <v>34.14</v>
      </c>
    </row>
    <row r="3607" spans="1:15">
      <c r="A3607" s="48">
        <v>40309096</v>
      </c>
      <c r="B3607" s="48" t="s">
        <v>3616</v>
      </c>
      <c r="C3607" s="49">
        <v>0.04</v>
      </c>
      <c r="D3607" s="49" t="s">
        <v>129</v>
      </c>
      <c r="E3607" s="51">
        <v>2.25</v>
      </c>
      <c r="F3607" s="52"/>
      <c r="G3607" s="52"/>
      <c r="H3607" s="52"/>
      <c r="I3607" s="52"/>
      <c r="J3607" s="52"/>
      <c r="K3607" s="53">
        <v>13</v>
      </c>
      <c r="L3607" s="53">
        <v>0.52</v>
      </c>
      <c r="M3607" s="53">
        <v>33.619999999999997</v>
      </c>
      <c r="N3607" s="53">
        <v>0</v>
      </c>
      <c r="O3607" s="53">
        <v>34.14</v>
      </c>
    </row>
    <row r="3608" spans="1:15" ht="22.5">
      <c r="A3608" s="48">
        <v>40309100</v>
      </c>
      <c r="B3608" s="48" t="s">
        <v>3617</v>
      </c>
      <c r="C3608" s="49">
        <v>0.25</v>
      </c>
      <c r="D3608" s="49" t="s">
        <v>129</v>
      </c>
      <c r="E3608" s="51">
        <v>8.6940000000000008</v>
      </c>
      <c r="F3608" s="52"/>
      <c r="G3608" s="52"/>
      <c r="H3608" s="52"/>
      <c r="I3608" s="52"/>
      <c r="J3608" s="52"/>
      <c r="K3608" s="53">
        <v>13</v>
      </c>
      <c r="L3608" s="53">
        <v>3.25</v>
      </c>
      <c r="M3608" s="53">
        <v>129.88999999999999</v>
      </c>
      <c r="N3608" s="53">
        <v>0</v>
      </c>
      <c r="O3608" s="53">
        <v>133.13999999999999</v>
      </c>
    </row>
    <row r="3609" spans="1:15" ht="22.5">
      <c r="A3609" s="48">
        <v>40309118</v>
      </c>
      <c r="B3609" s="48" t="s">
        <v>3618</v>
      </c>
      <c r="C3609" s="49">
        <v>0.25</v>
      </c>
      <c r="D3609" s="49" t="s">
        <v>129</v>
      </c>
      <c r="E3609" s="51">
        <v>8.6940000000000008</v>
      </c>
      <c r="F3609" s="52"/>
      <c r="G3609" s="52"/>
      <c r="H3609" s="52"/>
      <c r="I3609" s="52"/>
      <c r="J3609" s="52"/>
      <c r="K3609" s="53">
        <v>13</v>
      </c>
      <c r="L3609" s="53">
        <v>3.25</v>
      </c>
      <c r="M3609" s="53">
        <v>129.88999999999999</v>
      </c>
      <c r="N3609" s="53">
        <v>0</v>
      </c>
      <c r="O3609" s="53">
        <v>133.13999999999999</v>
      </c>
    </row>
    <row r="3610" spans="1:15" ht="22.5">
      <c r="A3610" s="48">
        <v>40309126</v>
      </c>
      <c r="B3610" s="48" t="s">
        <v>3619</v>
      </c>
      <c r="C3610" s="49">
        <v>0.25</v>
      </c>
      <c r="D3610" s="49" t="s">
        <v>129</v>
      </c>
      <c r="E3610" s="51">
        <v>11.538</v>
      </c>
      <c r="F3610" s="52"/>
      <c r="G3610" s="52"/>
      <c r="H3610" s="52"/>
      <c r="I3610" s="52"/>
      <c r="J3610" s="52"/>
      <c r="K3610" s="53">
        <v>13</v>
      </c>
      <c r="L3610" s="53">
        <v>3.25</v>
      </c>
      <c r="M3610" s="53">
        <v>172.38</v>
      </c>
      <c r="N3610" s="53">
        <v>0</v>
      </c>
      <c r="O3610" s="53">
        <v>175.63</v>
      </c>
    </row>
    <row r="3611" spans="1:15">
      <c r="A3611" s="48">
        <v>40309134</v>
      </c>
      <c r="B3611" s="48" t="s">
        <v>3620</v>
      </c>
      <c r="C3611" s="49">
        <v>0.5</v>
      </c>
      <c r="D3611" s="49" t="s">
        <v>129</v>
      </c>
      <c r="E3611" s="51">
        <v>15.885</v>
      </c>
      <c r="F3611" s="52"/>
      <c r="G3611" s="52"/>
      <c r="H3611" s="52"/>
      <c r="I3611" s="52"/>
      <c r="J3611" s="52"/>
      <c r="K3611" s="53">
        <v>13</v>
      </c>
      <c r="L3611" s="53">
        <v>6.5</v>
      </c>
      <c r="M3611" s="53">
        <v>237.32</v>
      </c>
      <c r="N3611" s="53">
        <v>0</v>
      </c>
      <c r="O3611" s="53">
        <v>243.82</v>
      </c>
    </row>
    <row r="3612" spans="1:15">
      <c r="A3612" s="48">
        <v>40309142</v>
      </c>
      <c r="B3612" s="48" t="s">
        <v>3621</v>
      </c>
      <c r="C3612" s="49">
        <v>0.25</v>
      </c>
      <c r="D3612" s="49" t="s">
        <v>129</v>
      </c>
      <c r="E3612" s="51">
        <v>8.6940000000000008</v>
      </c>
      <c r="F3612" s="52"/>
      <c r="G3612" s="52"/>
      <c r="H3612" s="52"/>
      <c r="I3612" s="52"/>
      <c r="J3612" s="52"/>
      <c r="K3612" s="53">
        <v>13</v>
      </c>
      <c r="L3612" s="53">
        <v>3.25</v>
      </c>
      <c r="M3612" s="53">
        <v>129.88999999999999</v>
      </c>
      <c r="N3612" s="53">
        <v>0</v>
      </c>
      <c r="O3612" s="53">
        <v>133.13999999999999</v>
      </c>
    </row>
    <row r="3613" spans="1:15">
      <c r="A3613" s="48">
        <v>40309150</v>
      </c>
      <c r="B3613" s="48" t="s">
        <v>3622</v>
      </c>
      <c r="C3613" s="49">
        <v>1</v>
      </c>
      <c r="D3613" s="49" t="s">
        <v>137</v>
      </c>
      <c r="E3613" s="51">
        <v>3.86</v>
      </c>
      <c r="F3613" s="52"/>
      <c r="G3613" s="52"/>
      <c r="H3613" s="52"/>
      <c r="I3613" s="52"/>
      <c r="J3613" s="52"/>
      <c r="K3613" s="53">
        <v>83.19</v>
      </c>
      <c r="L3613" s="53">
        <v>83.19</v>
      </c>
      <c r="M3613" s="53">
        <v>57.67</v>
      </c>
      <c r="N3613" s="53">
        <v>0</v>
      </c>
      <c r="O3613" s="53">
        <v>140.86000000000001</v>
      </c>
    </row>
    <row r="3614" spans="1:15">
      <c r="A3614" s="48">
        <v>40309169</v>
      </c>
      <c r="B3614" s="48" t="s">
        <v>3623</v>
      </c>
      <c r="C3614" s="49">
        <v>1</v>
      </c>
      <c r="D3614" s="49" t="s">
        <v>51</v>
      </c>
      <c r="E3614" s="51">
        <v>3.86</v>
      </c>
      <c r="F3614" s="52"/>
      <c r="G3614" s="52"/>
      <c r="H3614" s="52"/>
      <c r="I3614" s="52"/>
      <c r="J3614" s="52"/>
      <c r="K3614" s="53">
        <v>70.19</v>
      </c>
      <c r="L3614" s="53">
        <v>70.19</v>
      </c>
      <c r="M3614" s="53">
        <v>57.67</v>
      </c>
      <c r="N3614" s="53">
        <v>0</v>
      </c>
      <c r="O3614" s="53">
        <v>127.86</v>
      </c>
    </row>
    <row r="3615" spans="1:15">
      <c r="A3615" s="48">
        <v>40309177</v>
      </c>
      <c r="B3615" s="48" t="s">
        <v>3624</v>
      </c>
      <c r="C3615" s="49">
        <v>0.01</v>
      </c>
      <c r="D3615" s="49" t="s">
        <v>129</v>
      </c>
      <c r="E3615" s="51">
        <v>0.51400000000000001</v>
      </c>
      <c r="F3615" s="52"/>
      <c r="G3615" s="52"/>
      <c r="H3615" s="52"/>
      <c r="I3615" s="52"/>
      <c r="J3615" s="52"/>
      <c r="K3615" s="53">
        <v>13</v>
      </c>
      <c r="L3615" s="53">
        <v>0.13</v>
      </c>
      <c r="M3615" s="53">
        <v>7.68</v>
      </c>
      <c r="N3615" s="53">
        <v>0</v>
      </c>
      <c r="O3615" s="53">
        <v>7.81</v>
      </c>
    </row>
    <row r="3616" spans="1:15">
      <c r="A3616" s="48">
        <v>40309185</v>
      </c>
      <c r="B3616" s="48" t="s">
        <v>3625</v>
      </c>
      <c r="C3616" s="49">
        <v>0.01</v>
      </c>
      <c r="D3616" s="49" t="s">
        <v>129</v>
      </c>
      <c r="E3616" s="51">
        <v>0.51400000000000001</v>
      </c>
      <c r="F3616" s="52"/>
      <c r="G3616" s="52"/>
      <c r="H3616" s="52"/>
      <c r="I3616" s="52"/>
      <c r="J3616" s="52"/>
      <c r="K3616" s="53">
        <v>13</v>
      </c>
      <c r="L3616" s="53">
        <v>0.13</v>
      </c>
      <c r="M3616" s="53">
        <v>7.68</v>
      </c>
      <c r="N3616" s="53">
        <v>0</v>
      </c>
      <c r="O3616" s="53">
        <v>7.81</v>
      </c>
    </row>
    <row r="3617" spans="1:15">
      <c r="A3617" s="48">
        <v>40309266</v>
      </c>
      <c r="B3617" s="48" t="s">
        <v>3626</v>
      </c>
      <c r="C3617" s="49">
        <v>1</v>
      </c>
      <c r="D3617" s="49" t="s">
        <v>72</v>
      </c>
      <c r="E3617" s="51">
        <v>86.677999999999997</v>
      </c>
      <c r="F3617" s="52"/>
      <c r="G3617" s="52"/>
      <c r="H3617" s="52"/>
      <c r="I3617" s="52"/>
      <c r="J3617" s="52"/>
      <c r="K3617" s="53">
        <v>245.66</v>
      </c>
      <c r="L3617" s="53">
        <v>245.66</v>
      </c>
      <c r="M3617" s="53">
        <v>1294.97</v>
      </c>
      <c r="N3617" s="53">
        <v>0</v>
      </c>
      <c r="O3617" s="53">
        <v>1540.63</v>
      </c>
    </row>
    <row r="3618" spans="1:15">
      <c r="A3618" s="48">
        <v>40309304</v>
      </c>
      <c r="B3618" s="48" t="s">
        <v>3627</v>
      </c>
      <c r="C3618" s="49">
        <v>0.04</v>
      </c>
      <c r="D3618" s="49" t="s">
        <v>129</v>
      </c>
      <c r="E3618" s="51">
        <v>2.1869999999999998</v>
      </c>
      <c r="F3618" s="52"/>
      <c r="G3618" s="52"/>
      <c r="H3618" s="52"/>
      <c r="I3618" s="52"/>
      <c r="J3618" s="52"/>
      <c r="K3618" s="53">
        <v>13</v>
      </c>
      <c r="L3618" s="53">
        <v>0.52</v>
      </c>
      <c r="M3618" s="53">
        <v>32.67</v>
      </c>
      <c r="N3618" s="53">
        <v>0</v>
      </c>
      <c r="O3618" s="53">
        <v>33.19</v>
      </c>
    </row>
    <row r="3619" spans="1:15">
      <c r="A3619" s="48">
        <v>40309312</v>
      </c>
      <c r="B3619" s="48" t="s">
        <v>3628</v>
      </c>
      <c r="C3619" s="49">
        <v>0.1</v>
      </c>
      <c r="D3619" s="49" t="s">
        <v>129</v>
      </c>
      <c r="E3619" s="51">
        <v>3.177</v>
      </c>
      <c r="F3619" s="52"/>
      <c r="G3619" s="52"/>
      <c r="H3619" s="52"/>
      <c r="I3619" s="52"/>
      <c r="J3619" s="52"/>
      <c r="K3619" s="53">
        <v>13</v>
      </c>
      <c r="L3619" s="53">
        <v>1.3</v>
      </c>
      <c r="M3619" s="53">
        <v>47.46</v>
      </c>
      <c r="N3619" s="53">
        <v>0</v>
      </c>
      <c r="O3619" s="53">
        <v>48.76</v>
      </c>
    </row>
    <row r="3620" spans="1:15">
      <c r="A3620" s="48">
        <v>40309320</v>
      </c>
      <c r="B3620" s="48" t="s">
        <v>3629</v>
      </c>
      <c r="C3620" s="49">
        <v>0.1</v>
      </c>
      <c r="D3620" s="49" t="s">
        <v>129</v>
      </c>
      <c r="E3620" s="51">
        <v>3.177</v>
      </c>
      <c r="F3620" s="52"/>
      <c r="G3620" s="52"/>
      <c r="H3620" s="52"/>
      <c r="I3620" s="52"/>
      <c r="J3620" s="52"/>
      <c r="K3620" s="53">
        <v>13</v>
      </c>
      <c r="L3620" s="53">
        <v>1.3</v>
      </c>
      <c r="M3620" s="53">
        <v>47.46</v>
      </c>
      <c r="N3620" s="53">
        <v>0</v>
      </c>
      <c r="O3620" s="53">
        <v>48.76</v>
      </c>
    </row>
    <row r="3621" spans="1:15">
      <c r="A3621" s="48">
        <v>40309401</v>
      </c>
      <c r="B3621" s="48" t="s">
        <v>3630</v>
      </c>
      <c r="C3621" s="49">
        <v>0.01</v>
      </c>
      <c r="D3621" s="49" t="s">
        <v>129</v>
      </c>
      <c r="E3621" s="51">
        <v>0.38700000000000001</v>
      </c>
      <c r="F3621" s="52"/>
      <c r="G3621" s="52"/>
      <c r="H3621" s="52"/>
      <c r="I3621" s="52"/>
      <c r="J3621" s="52"/>
      <c r="K3621" s="53">
        <v>13</v>
      </c>
      <c r="L3621" s="53">
        <v>0.13</v>
      </c>
      <c r="M3621" s="53">
        <v>5.78</v>
      </c>
      <c r="N3621" s="53">
        <v>0</v>
      </c>
      <c r="O3621" s="53">
        <v>5.91</v>
      </c>
    </row>
    <row r="3622" spans="1:15">
      <c r="A3622" s="48">
        <v>40309410</v>
      </c>
      <c r="B3622" s="48" t="s">
        <v>3631</v>
      </c>
      <c r="C3622" s="49">
        <v>0.01</v>
      </c>
      <c r="D3622" s="49" t="s">
        <v>129</v>
      </c>
      <c r="E3622" s="51">
        <v>0.38700000000000001</v>
      </c>
      <c r="F3622" s="52"/>
      <c r="G3622" s="52"/>
      <c r="H3622" s="52"/>
      <c r="I3622" s="52"/>
      <c r="J3622" s="52"/>
      <c r="K3622" s="53">
        <v>13</v>
      </c>
      <c r="L3622" s="53">
        <v>0.13</v>
      </c>
      <c r="M3622" s="53">
        <v>5.78</v>
      </c>
      <c r="N3622" s="53">
        <v>0</v>
      </c>
      <c r="O3622" s="53">
        <v>5.91</v>
      </c>
    </row>
    <row r="3623" spans="1:15">
      <c r="A3623" s="48">
        <v>40309428</v>
      </c>
      <c r="B3623" s="48" t="s">
        <v>3632</v>
      </c>
      <c r="C3623" s="49">
        <v>0.04</v>
      </c>
      <c r="D3623" s="49" t="s">
        <v>129</v>
      </c>
      <c r="E3623" s="51">
        <v>1.44</v>
      </c>
      <c r="F3623" s="52"/>
      <c r="G3623" s="52"/>
      <c r="H3623" s="52"/>
      <c r="I3623" s="52"/>
      <c r="J3623" s="52"/>
      <c r="K3623" s="53">
        <v>13</v>
      </c>
      <c r="L3623" s="53">
        <v>0.52</v>
      </c>
      <c r="M3623" s="53">
        <v>21.51</v>
      </c>
      <c r="N3623" s="53">
        <v>0</v>
      </c>
      <c r="O3623" s="53">
        <v>22.03</v>
      </c>
    </row>
    <row r="3624" spans="1:15">
      <c r="A3624" s="48">
        <v>40309436</v>
      </c>
      <c r="B3624" s="48" t="s">
        <v>3633</v>
      </c>
      <c r="C3624" s="49">
        <v>0.1</v>
      </c>
      <c r="D3624" s="49" t="s">
        <v>129</v>
      </c>
      <c r="E3624" s="51">
        <v>3.2669999999999999</v>
      </c>
      <c r="F3624" s="52"/>
      <c r="G3624" s="52"/>
      <c r="H3624" s="52"/>
      <c r="I3624" s="52"/>
      <c r="J3624" s="52"/>
      <c r="K3624" s="53">
        <v>13</v>
      </c>
      <c r="L3624" s="53">
        <v>1.3</v>
      </c>
      <c r="M3624" s="53">
        <v>48.81</v>
      </c>
      <c r="N3624" s="53">
        <v>0</v>
      </c>
      <c r="O3624" s="53">
        <v>50.11</v>
      </c>
    </row>
    <row r="3625" spans="1:15">
      <c r="A3625" s="48">
        <v>40309444</v>
      </c>
      <c r="B3625" s="48" t="s">
        <v>3634</v>
      </c>
      <c r="C3625" s="49">
        <v>0.1</v>
      </c>
      <c r="D3625" s="49" t="s">
        <v>129</v>
      </c>
      <c r="E3625" s="51">
        <v>2.097</v>
      </c>
      <c r="F3625" s="52"/>
      <c r="G3625" s="52"/>
      <c r="H3625" s="52"/>
      <c r="I3625" s="52"/>
      <c r="J3625" s="52"/>
      <c r="K3625" s="53">
        <v>13</v>
      </c>
      <c r="L3625" s="53">
        <v>1.3</v>
      </c>
      <c r="M3625" s="53">
        <v>31.33</v>
      </c>
      <c r="N3625" s="53">
        <v>0</v>
      </c>
      <c r="O3625" s="53">
        <v>32.630000000000003</v>
      </c>
    </row>
    <row r="3626" spans="1:15">
      <c r="A3626" s="48">
        <v>40309509</v>
      </c>
      <c r="B3626" s="48" t="s">
        <v>3635</v>
      </c>
      <c r="C3626" s="49">
        <v>0.04</v>
      </c>
      <c r="D3626" s="49" t="s">
        <v>129</v>
      </c>
      <c r="E3626" s="51">
        <v>0.81</v>
      </c>
      <c r="F3626" s="52"/>
      <c r="G3626" s="52"/>
      <c r="H3626" s="52"/>
      <c r="I3626" s="52"/>
      <c r="J3626" s="52"/>
      <c r="K3626" s="53">
        <v>13</v>
      </c>
      <c r="L3626" s="53">
        <v>0.52</v>
      </c>
      <c r="M3626" s="53">
        <v>12.1</v>
      </c>
      <c r="N3626" s="53">
        <v>0</v>
      </c>
      <c r="O3626" s="53">
        <v>12.62</v>
      </c>
    </row>
    <row r="3627" spans="1:15">
      <c r="A3627" s="48">
        <v>40309517</v>
      </c>
      <c r="B3627" s="48" t="s">
        <v>3636</v>
      </c>
      <c r="C3627" s="49">
        <v>0.04</v>
      </c>
      <c r="D3627" s="49" t="s">
        <v>129</v>
      </c>
      <c r="E3627" s="51">
        <v>0.38700000000000001</v>
      </c>
      <c r="F3627" s="52"/>
      <c r="G3627" s="52"/>
      <c r="H3627" s="52"/>
      <c r="I3627" s="52"/>
      <c r="J3627" s="52"/>
      <c r="K3627" s="53">
        <v>13</v>
      </c>
      <c r="L3627" s="53">
        <v>0.52</v>
      </c>
      <c r="M3627" s="53">
        <v>5.78</v>
      </c>
      <c r="N3627" s="53">
        <v>0</v>
      </c>
      <c r="O3627" s="53">
        <v>6.3</v>
      </c>
    </row>
    <row r="3628" spans="1:15">
      <c r="A3628" s="48">
        <v>40309525</v>
      </c>
      <c r="B3628" s="48" t="s">
        <v>3637</v>
      </c>
      <c r="C3628" s="49">
        <v>0.1</v>
      </c>
      <c r="D3628" s="49" t="s">
        <v>129</v>
      </c>
      <c r="E3628" s="51">
        <v>2.097</v>
      </c>
      <c r="F3628" s="52"/>
      <c r="G3628" s="52"/>
      <c r="H3628" s="52"/>
      <c r="I3628" s="52"/>
      <c r="J3628" s="52"/>
      <c r="K3628" s="53">
        <v>13</v>
      </c>
      <c r="L3628" s="53">
        <v>1.3</v>
      </c>
      <c r="M3628" s="53">
        <v>31.33</v>
      </c>
      <c r="N3628" s="53">
        <v>0</v>
      </c>
      <c r="O3628" s="53">
        <v>32.630000000000003</v>
      </c>
    </row>
    <row r="3629" spans="1:15" ht="28.5" customHeight="1">
      <c r="A3629" s="131" t="s">
        <v>3638</v>
      </c>
      <c r="B3629" s="132"/>
      <c r="C3629" s="132"/>
      <c r="D3629" s="132"/>
      <c r="E3629" s="132"/>
      <c r="F3629" s="132"/>
      <c r="G3629" s="132"/>
      <c r="H3629" s="132"/>
      <c r="I3629" s="132"/>
      <c r="J3629" s="132"/>
      <c r="K3629" s="132"/>
      <c r="L3629" s="132"/>
      <c r="M3629" s="132"/>
      <c r="N3629" s="132"/>
      <c r="O3629" s="132"/>
    </row>
    <row r="3630" spans="1:15">
      <c r="A3630" s="48">
        <v>40310019</v>
      </c>
      <c r="B3630" s="48" t="s">
        <v>3639</v>
      </c>
      <c r="C3630" s="49">
        <v>0.04</v>
      </c>
      <c r="D3630" s="49" t="s">
        <v>129</v>
      </c>
      <c r="E3630" s="51">
        <v>0.69299999999999995</v>
      </c>
      <c r="F3630" s="52"/>
      <c r="G3630" s="52"/>
      <c r="H3630" s="52"/>
      <c r="I3630" s="52"/>
      <c r="J3630" s="52"/>
      <c r="K3630" s="53">
        <f t="shared" ref="K3630:K3669" si="403">VLOOKUP(D3630,PATOLOGIA2026,22,0)</f>
        <v>13</v>
      </c>
      <c r="L3630" s="53">
        <f t="shared" ref="L3630:L3669" si="404">ROUND(C3630*K3630,2)</f>
        <v>0.52</v>
      </c>
      <c r="M3630" s="53">
        <f t="shared" ref="M3630:M3669" si="405">IF(E3630&gt;0,ROUND(E3630*UCO_PATOLOGIA_2026,2),0)</f>
        <v>10.35</v>
      </c>
      <c r="N3630" s="53">
        <f>IF(I3630&gt;0,ROUND(I3630*#REF!,2),0)</f>
        <v>0</v>
      </c>
      <c r="O3630" s="53">
        <f t="shared" ref="O3630:O3669" si="406">ROUND(L3630+M3630+N3630,2)</f>
        <v>10.87</v>
      </c>
    </row>
    <row r="3631" spans="1:15">
      <c r="A3631" s="48">
        <v>40310035</v>
      </c>
      <c r="B3631" s="48" t="s">
        <v>3640</v>
      </c>
      <c r="C3631" s="49">
        <v>0.1</v>
      </c>
      <c r="D3631" s="49" t="s">
        <v>129</v>
      </c>
      <c r="E3631" s="51">
        <v>3.177</v>
      </c>
      <c r="F3631" s="52"/>
      <c r="G3631" s="52"/>
      <c r="H3631" s="52"/>
      <c r="I3631" s="52"/>
      <c r="J3631" s="52"/>
      <c r="K3631" s="53">
        <f t="shared" si="403"/>
        <v>13</v>
      </c>
      <c r="L3631" s="53">
        <f t="shared" si="404"/>
        <v>1.3</v>
      </c>
      <c r="M3631" s="53">
        <f t="shared" si="405"/>
        <v>47.46</v>
      </c>
      <c r="N3631" s="53">
        <f>IF(I3631&gt;0,ROUND(I3631*#REF!,2),0)</f>
        <v>0</v>
      </c>
      <c r="O3631" s="53">
        <f t="shared" si="406"/>
        <v>48.76</v>
      </c>
    </row>
    <row r="3632" spans="1:15">
      <c r="A3632" s="48">
        <v>40310043</v>
      </c>
      <c r="B3632" s="48" t="s">
        <v>3641</v>
      </c>
      <c r="C3632" s="49">
        <v>0.1</v>
      </c>
      <c r="D3632" s="49" t="s">
        <v>129</v>
      </c>
      <c r="E3632" s="51">
        <v>2.484</v>
      </c>
      <c r="F3632" s="52"/>
      <c r="G3632" s="52"/>
      <c r="H3632" s="52"/>
      <c r="I3632" s="52"/>
      <c r="J3632" s="52"/>
      <c r="K3632" s="53">
        <f t="shared" si="403"/>
        <v>13</v>
      </c>
      <c r="L3632" s="53">
        <f t="shared" si="404"/>
        <v>1.3</v>
      </c>
      <c r="M3632" s="53">
        <f t="shared" si="405"/>
        <v>37.11</v>
      </c>
      <c r="N3632" s="53">
        <f>IF(I3632&gt;0,ROUND(I3632*#REF!,2),0)</f>
        <v>0</v>
      </c>
      <c r="O3632" s="53">
        <f t="shared" si="406"/>
        <v>38.409999999999997</v>
      </c>
    </row>
    <row r="3633" spans="1:15">
      <c r="A3633" s="48">
        <v>40310051</v>
      </c>
      <c r="B3633" s="48" t="s">
        <v>3642</v>
      </c>
      <c r="C3633" s="49">
        <v>0.04</v>
      </c>
      <c r="D3633" s="49" t="s">
        <v>129</v>
      </c>
      <c r="E3633" s="51">
        <v>0.69299999999999995</v>
      </c>
      <c r="F3633" s="52"/>
      <c r="G3633" s="52"/>
      <c r="H3633" s="52"/>
      <c r="I3633" s="52"/>
      <c r="J3633" s="52"/>
      <c r="K3633" s="53">
        <f t="shared" si="403"/>
        <v>13</v>
      </c>
      <c r="L3633" s="53">
        <f t="shared" si="404"/>
        <v>0.52</v>
      </c>
      <c r="M3633" s="53">
        <f t="shared" si="405"/>
        <v>10.35</v>
      </c>
      <c r="N3633" s="53">
        <f>IF(I3633&gt;0,ROUND(I3633*#REF!,2),0)</f>
        <v>0</v>
      </c>
      <c r="O3633" s="53">
        <f t="shared" si="406"/>
        <v>10.87</v>
      </c>
    </row>
    <row r="3634" spans="1:15">
      <c r="A3634" s="48">
        <v>40310060</v>
      </c>
      <c r="B3634" s="48" t="s">
        <v>3643</v>
      </c>
      <c r="C3634" s="49">
        <v>0.04</v>
      </c>
      <c r="D3634" s="49" t="s">
        <v>129</v>
      </c>
      <c r="E3634" s="51">
        <v>0.69299999999999995</v>
      </c>
      <c r="F3634" s="52"/>
      <c r="G3634" s="52"/>
      <c r="H3634" s="52"/>
      <c r="I3634" s="52"/>
      <c r="J3634" s="52"/>
      <c r="K3634" s="53">
        <f t="shared" si="403"/>
        <v>13</v>
      </c>
      <c r="L3634" s="53">
        <f t="shared" si="404"/>
        <v>0.52</v>
      </c>
      <c r="M3634" s="53">
        <f t="shared" si="405"/>
        <v>10.35</v>
      </c>
      <c r="N3634" s="53">
        <f>IF(I3634&gt;0,ROUND(I3634*#REF!,2),0)</f>
        <v>0</v>
      </c>
      <c r="O3634" s="53">
        <f t="shared" si="406"/>
        <v>10.87</v>
      </c>
    </row>
    <row r="3635" spans="1:15">
      <c r="A3635" s="48">
        <v>40310078</v>
      </c>
      <c r="B3635" s="48" t="s">
        <v>3644</v>
      </c>
      <c r="C3635" s="49">
        <v>0.1</v>
      </c>
      <c r="D3635" s="49" t="s">
        <v>129</v>
      </c>
      <c r="E3635" s="51">
        <v>3.177</v>
      </c>
      <c r="F3635" s="52"/>
      <c r="G3635" s="52"/>
      <c r="H3635" s="52"/>
      <c r="I3635" s="52"/>
      <c r="J3635" s="52"/>
      <c r="K3635" s="53">
        <f t="shared" si="403"/>
        <v>13</v>
      </c>
      <c r="L3635" s="53">
        <f t="shared" si="404"/>
        <v>1.3</v>
      </c>
      <c r="M3635" s="53">
        <f t="shared" si="405"/>
        <v>47.46</v>
      </c>
      <c r="N3635" s="53">
        <f>IF(I3635&gt;0,ROUND(I3635*#REF!,2),0)</f>
        <v>0</v>
      </c>
      <c r="O3635" s="53">
        <f t="shared" si="406"/>
        <v>48.76</v>
      </c>
    </row>
    <row r="3636" spans="1:15">
      <c r="A3636" s="48">
        <v>40310086</v>
      </c>
      <c r="B3636" s="48" t="s">
        <v>3645</v>
      </c>
      <c r="C3636" s="49">
        <v>0.1</v>
      </c>
      <c r="D3636" s="49" t="s">
        <v>129</v>
      </c>
      <c r="E3636" s="51">
        <v>4.0140000000000002</v>
      </c>
      <c r="F3636" s="52"/>
      <c r="G3636" s="52"/>
      <c r="H3636" s="52"/>
      <c r="I3636" s="52"/>
      <c r="J3636" s="52"/>
      <c r="K3636" s="53">
        <f t="shared" si="403"/>
        <v>13</v>
      </c>
      <c r="L3636" s="53">
        <f t="shared" si="404"/>
        <v>1.3</v>
      </c>
      <c r="M3636" s="53">
        <f t="shared" si="405"/>
        <v>59.97</v>
      </c>
      <c r="N3636" s="53">
        <f>IF(I3636&gt;0,ROUND(I3636*#REF!,2),0)</f>
        <v>0</v>
      </c>
      <c r="O3636" s="53">
        <f t="shared" si="406"/>
        <v>61.27</v>
      </c>
    </row>
    <row r="3637" spans="1:15">
      <c r="A3637" s="48">
        <v>40310094</v>
      </c>
      <c r="B3637" s="48" t="s">
        <v>3646</v>
      </c>
      <c r="C3637" s="49">
        <v>0.04</v>
      </c>
      <c r="D3637" s="49" t="s">
        <v>129</v>
      </c>
      <c r="E3637" s="51">
        <v>0.69299999999999995</v>
      </c>
      <c r="F3637" s="52"/>
      <c r="G3637" s="52"/>
      <c r="H3637" s="52"/>
      <c r="I3637" s="52"/>
      <c r="J3637" s="52"/>
      <c r="K3637" s="53">
        <f t="shared" si="403"/>
        <v>13</v>
      </c>
      <c r="L3637" s="53">
        <f t="shared" si="404"/>
        <v>0.52</v>
      </c>
      <c r="M3637" s="53">
        <f t="shared" si="405"/>
        <v>10.35</v>
      </c>
      <c r="N3637" s="53">
        <f>IF(I3637&gt;0,ROUND(I3637*#REF!,2),0)</f>
        <v>0</v>
      </c>
      <c r="O3637" s="53">
        <f t="shared" si="406"/>
        <v>10.87</v>
      </c>
    </row>
    <row r="3638" spans="1:15">
      <c r="A3638" s="48">
        <v>40310108</v>
      </c>
      <c r="B3638" s="48" t="s">
        <v>3647</v>
      </c>
      <c r="C3638" s="49">
        <v>0.04</v>
      </c>
      <c r="D3638" s="49" t="s">
        <v>129</v>
      </c>
      <c r="E3638" s="51">
        <v>0.69299999999999995</v>
      </c>
      <c r="F3638" s="52"/>
      <c r="G3638" s="52"/>
      <c r="H3638" s="52"/>
      <c r="I3638" s="52"/>
      <c r="J3638" s="52"/>
      <c r="K3638" s="53">
        <f t="shared" si="403"/>
        <v>13</v>
      </c>
      <c r="L3638" s="53">
        <f t="shared" si="404"/>
        <v>0.52</v>
      </c>
      <c r="M3638" s="53">
        <f t="shared" si="405"/>
        <v>10.35</v>
      </c>
      <c r="N3638" s="53">
        <f>IF(I3638&gt;0,ROUND(I3638*#REF!,2),0)</f>
        <v>0</v>
      </c>
      <c r="O3638" s="53">
        <f t="shared" si="406"/>
        <v>10.87</v>
      </c>
    </row>
    <row r="3639" spans="1:15">
      <c r="A3639" s="48">
        <v>40310116</v>
      </c>
      <c r="B3639" s="48" t="s">
        <v>3648</v>
      </c>
      <c r="C3639" s="49">
        <v>0.04</v>
      </c>
      <c r="D3639" s="49" t="s">
        <v>129</v>
      </c>
      <c r="E3639" s="51">
        <v>0.69299999999999995</v>
      </c>
      <c r="F3639" s="52"/>
      <c r="G3639" s="52"/>
      <c r="H3639" s="52"/>
      <c r="I3639" s="52"/>
      <c r="J3639" s="52"/>
      <c r="K3639" s="53">
        <f t="shared" si="403"/>
        <v>13</v>
      </c>
      <c r="L3639" s="53">
        <f t="shared" si="404"/>
        <v>0.52</v>
      </c>
      <c r="M3639" s="53">
        <f t="shared" si="405"/>
        <v>10.35</v>
      </c>
      <c r="N3639" s="53">
        <f>IF(I3639&gt;0,ROUND(I3639*#REF!,2),0)</f>
        <v>0</v>
      </c>
      <c r="O3639" s="53">
        <f t="shared" si="406"/>
        <v>10.87</v>
      </c>
    </row>
    <row r="3640" spans="1:15">
      <c r="A3640" s="48">
        <v>40310124</v>
      </c>
      <c r="B3640" s="48" t="s">
        <v>3649</v>
      </c>
      <c r="C3640" s="49">
        <v>0.1</v>
      </c>
      <c r="D3640" s="49" t="s">
        <v>129</v>
      </c>
      <c r="E3640" s="51">
        <v>2.214</v>
      </c>
      <c r="F3640" s="52"/>
      <c r="G3640" s="52"/>
      <c r="H3640" s="52"/>
      <c r="I3640" s="52"/>
      <c r="J3640" s="52"/>
      <c r="K3640" s="53">
        <f t="shared" si="403"/>
        <v>13</v>
      </c>
      <c r="L3640" s="53">
        <f t="shared" si="404"/>
        <v>1.3</v>
      </c>
      <c r="M3640" s="53">
        <f t="shared" si="405"/>
        <v>33.08</v>
      </c>
      <c r="N3640" s="53">
        <f>IF(I3640&gt;0,ROUND(I3640*#REF!,2),0)</f>
        <v>0</v>
      </c>
      <c r="O3640" s="53">
        <f t="shared" si="406"/>
        <v>34.380000000000003</v>
      </c>
    </row>
    <row r="3641" spans="1:15">
      <c r="A3641" s="48">
        <v>40310132</v>
      </c>
      <c r="B3641" s="48" t="s">
        <v>3650</v>
      </c>
      <c r="C3641" s="49">
        <v>0.1</v>
      </c>
      <c r="D3641" s="49" t="s">
        <v>129</v>
      </c>
      <c r="E3641" s="51">
        <v>3.177</v>
      </c>
      <c r="F3641" s="52"/>
      <c r="G3641" s="52"/>
      <c r="H3641" s="52"/>
      <c r="I3641" s="52"/>
      <c r="J3641" s="52"/>
      <c r="K3641" s="53">
        <f t="shared" si="403"/>
        <v>13</v>
      </c>
      <c r="L3641" s="53">
        <f t="shared" si="404"/>
        <v>1.3</v>
      </c>
      <c r="M3641" s="53">
        <f t="shared" si="405"/>
        <v>47.46</v>
      </c>
      <c r="N3641" s="53">
        <f>IF(I3641&gt;0,ROUND(I3641*#REF!,2),0)</f>
        <v>0</v>
      </c>
      <c r="O3641" s="53">
        <f t="shared" si="406"/>
        <v>48.76</v>
      </c>
    </row>
    <row r="3642" spans="1:15">
      <c r="A3642" s="48">
        <v>40310140</v>
      </c>
      <c r="B3642" s="48" t="s">
        <v>3651</v>
      </c>
      <c r="C3642" s="49">
        <v>0.5</v>
      </c>
      <c r="D3642" s="49" t="s">
        <v>129</v>
      </c>
      <c r="E3642" s="51">
        <v>1.8</v>
      </c>
      <c r="F3642" s="52"/>
      <c r="G3642" s="52"/>
      <c r="H3642" s="52"/>
      <c r="I3642" s="52"/>
      <c r="J3642" s="52"/>
      <c r="K3642" s="53">
        <f t="shared" si="403"/>
        <v>13</v>
      </c>
      <c r="L3642" s="53">
        <f t="shared" si="404"/>
        <v>6.5</v>
      </c>
      <c r="M3642" s="53">
        <f t="shared" si="405"/>
        <v>26.89</v>
      </c>
      <c r="N3642" s="53">
        <f>IF(I3642&gt;0,ROUND(I3642*#REF!,2),0)</f>
        <v>0</v>
      </c>
      <c r="O3642" s="53">
        <f t="shared" si="406"/>
        <v>33.39</v>
      </c>
    </row>
    <row r="3643" spans="1:15">
      <c r="A3643" s="48">
        <v>40310159</v>
      </c>
      <c r="B3643" s="48" t="s">
        <v>3652</v>
      </c>
      <c r="C3643" s="49">
        <v>0.5</v>
      </c>
      <c r="D3643" s="49" t="s">
        <v>129</v>
      </c>
      <c r="E3643" s="51">
        <v>1.8</v>
      </c>
      <c r="F3643" s="52"/>
      <c r="G3643" s="52"/>
      <c r="H3643" s="52"/>
      <c r="I3643" s="52"/>
      <c r="J3643" s="52"/>
      <c r="K3643" s="53">
        <f t="shared" si="403"/>
        <v>13</v>
      </c>
      <c r="L3643" s="53">
        <f t="shared" si="404"/>
        <v>6.5</v>
      </c>
      <c r="M3643" s="53">
        <f t="shared" si="405"/>
        <v>26.89</v>
      </c>
      <c r="N3643" s="53">
        <f>IF(I3643&gt;0,ROUND(I3643*#REF!,2),0)</f>
        <v>0</v>
      </c>
      <c r="O3643" s="53">
        <f t="shared" si="406"/>
        <v>33.39</v>
      </c>
    </row>
    <row r="3644" spans="1:15">
      <c r="A3644" s="48">
        <v>40310167</v>
      </c>
      <c r="B3644" s="48" t="s">
        <v>3653</v>
      </c>
      <c r="C3644" s="49">
        <v>0.1</v>
      </c>
      <c r="D3644" s="49" t="s">
        <v>129</v>
      </c>
      <c r="E3644" s="51">
        <v>3.177</v>
      </c>
      <c r="F3644" s="52"/>
      <c r="G3644" s="52"/>
      <c r="H3644" s="52"/>
      <c r="I3644" s="52"/>
      <c r="J3644" s="52"/>
      <c r="K3644" s="53">
        <f t="shared" si="403"/>
        <v>13</v>
      </c>
      <c r="L3644" s="53">
        <f t="shared" si="404"/>
        <v>1.3</v>
      </c>
      <c r="M3644" s="53">
        <f t="shared" si="405"/>
        <v>47.46</v>
      </c>
      <c r="N3644" s="53">
        <f>IF(I3644&gt;0,ROUND(I3644*#REF!,2),0)</f>
        <v>0</v>
      </c>
      <c r="O3644" s="53">
        <f t="shared" si="406"/>
        <v>48.76</v>
      </c>
    </row>
    <row r="3645" spans="1:15" ht="22.5">
      <c r="A3645" s="48">
        <v>40310175</v>
      </c>
      <c r="B3645" s="48" t="s">
        <v>3654</v>
      </c>
      <c r="C3645" s="49">
        <v>0.1</v>
      </c>
      <c r="D3645" s="49" t="s">
        <v>129</v>
      </c>
      <c r="E3645" s="51">
        <v>3.294</v>
      </c>
      <c r="F3645" s="52"/>
      <c r="G3645" s="52"/>
      <c r="H3645" s="52"/>
      <c r="I3645" s="52"/>
      <c r="J3645" s="52"/>
      <c r="K3645" s="53">
        <f t="shared" si="403"/>
        <v>13</v>
      </c>
      <c r="L3645" s="53">
        <f t="shared" si="404"/>
        <v>1.3</v>
      </c>
      <c r="M3645" s="53">
        <f t="shared" si="405"/>
        <v>49.21</v>
      </c>
      <c r="N3645" s="53">
        <f>IF(I3645&gt;0,ROUND(I3645*#REF!,2),0)</f>
        <v>0</v>
      </c>
      <c r="O3645" s="53">
        <f t="shared" si="406"/>
        <v>50.51</v>
      </c>
    </row>
    <row r="3646" spans="1:15">
      <c r="A3646" s="48">
        <v>40310183</v>
      </c>
      <c r="B3646" s="48" t="s">
        <v>3655</v>
      </c>
      <c r="C3646" s="49">
        <v>0.1</v>
      </c>
      <c r="D3646" s="49" t="s">
        <v>129</v>
      </c>
      <c r="E3646" s="51">
        <v>3.177</v>
      </c>
      <c r="F3646" s="52"/>
      <c r="G3646" s="52"/>
      <c r="H3646" s="52"/>
      <c r="I3646" s="52"/>
      <c r="J3646" s="52"/>
      <c r="K3646" s="53">
        <f t="shared" si="403"/>
        <v>13</v>
      </c>
      <c r="L3646" s="53">
        <f t="shared" si="404"/>
        <v>1.3</v>
      </c>
      <c r="M3646" s="53">
        <f t="shared" si="405"/>
        <v>47.46</v>
      </c>
      <c r="N3646" s="53">
        <f>IF(I3646&gt;0,ROUND(I3646*#REF!,2),0)</f>
        <v>0</v>
      </c>
      <c r="O3646" s="53">
        <f t="shared" si="406"/>
        <v>48.76</v>
      </c>
    </row>
    <row r="3647" spans="1:15">
      <c r="A3647" s="48">
        <v>40310191</v>
      </c>
      <c r="B3647" s="48" t="s">
        <v>3656</v>
      </c>
      <c r="C3647" s="49">
        <v>0.25</v>
      </c>
      <c r="D3647" s="49" t="s">
        <v>129</v>
      </c>
      <c r="E3647" s="51">
        <v>5.6970000000000001</v>
      </c>
      <c r="F3647" s="52"/>
      <c r="G3647" s="52"/>
      <c r="H3647" s="52"/>
      <c r="I3647" s="52"/>
      <c r="J3647" s="52"/>
      <c r="K3647" s="53">
        <f t="shared" si="403"/>
        <v>13</v>
      </c>
      <c r="L3647" s="53">
        <f t="shared" si="404"/>
        <v>3.25</v>
      </c>
      <c r="M3647" s="53">
        <f t="shared" si="405"/>
        <v>85.11</v>
      </c>
      <c r="N3647" s="53">
        <f>IF(I3647&gt;0,ROUND(I3647*#REF!,2),0)</f>
        <v>0</v>
      </c>
      <c r="O3647" s="53">
        <f t="shared" si="406"/>
        <v>88.36</v>
      </c>
    </row>
    <row r="3648" spans="1:15">
      <c r="A3648" s="48">
        <v>40310205</v>
      </c>
      <c r="B3648" s="48" t="s">
        <v>3657</v>
      </c>
      <c r="C3648" s="49">
        <v>0.1</v>
      </c>
      <c r="D3648" s="49" t="s">
        <v>129</v>
      </c>
      <c r="E3648" s="51">
        <v>3.177</v>
      </c>
      <c r="F3648" s="52"/>
      <c r="G3648" s="52"/>
      <c r="H3648" s="52"/>
      <c r="I3648" s="52"/>
      <c r="J3648" s="52"/>
      <c r="K3648" s="53">
        <f t="shared" si="403"/>
        <v>13</v>
      </c>
      <c r="L3648" s="53">
        <f t="shared" si="404"/>
        <v>1.3</v>
      </c>
      <c r="M3648" s="53">
        <f t="shared" si="405"/>
        <v>47.46</v>
      </c>
      <c r="N3648" s="53">
        <f>IF(I3648&gt;0,ROUND(I3648*#REF!,2),0)</f>
        <v>0</v>
      </c>
      <c r="O3648" s="53">
        <f t="shared" si="406"/>
        <v>48.76</v>
      </c>
    </row>
    <row r="3649" spans="1:15">
      <c r="A3649" s="48">
        <v>40310213</v>
      </c>
      <c r="B3649" s="48" t="s">
        <v>3658</v>
      </c>
      <c r="C3649" s="49">
        <v>0.04</v>
      </c>
      <c r="D3649" s="49" t="s">
        <v>129</v>
      </c>
      <c r="E3649" s="51">
        <v>1.8</v>
      </c>
      <c r="F3649" s="52"/>
      <c r="G3649" s="52"/>
      <c r="H3649" s="52"/>
      <c r="I3649" s="52"/>
      <c r="J3649" s="52"/>
      <c r="K3649" s="53">
        <f t="shared" si="403"/>
        <v>13</v>
      </c>
      <c r="L3649" s="53">
        <f t="shared" si="404"/>
        <v>0.52</v>
      </c>
      <c r="M3649" s="53">
        <f t="shared" si="405"/>
        <v>26.89</v>
      </c>
      <c r="N3649" s="53">
        <f>IF(I3649&gt;0,ROUND(I3649*#REF!,2),0)</f>
        <v>0</v>
      </c>
      <c r="O3649" s="53">
        <f t="shared" si="406"/>
        <v>27.41</v>
      </c>
    </row>
    <row r="3650" spans="1:15">
      <c r="A3650" s="48">
        <v>40310221</v>
      </c>
      <c r="B3650" s="48" t="s">
        <v>3659</v>
      </c>
      <c r="C3650" s="49">
        <v>0.04</v>
      </c>
      <c r="D3650" s="49" t="s">
        <v>129</v>
      </c>
      <c r="E3650" s="51">
        <v>1.8</v>
      </c>
      <c r="F3650" s="52"/>
      <c r="G3650" s="52"/>
      <c r="H3650" s="52"/>
      <c r="I3650" s="52"/>
      <c r="J3650" s="52"/>
      <c r="K3650" s="53">
        <f t="shared" si="403"/>
        <v>13</v>
      </c>
      <c r="L3650" s="53">
        <f t="shared" si="404"/>
        <v>0.52</v>
      </c>
      <c r="M3650" s="53">
        <f t="shared" si="405"/>
        <v>26.89</v>
      </c>
      <c r="N3650" s="53">
        <f>IF(I3650&gt;0,ROUND(I3650*#REF!,2),0)</f>
        <v>0</v>
      </c>
      <c r="O3650" s="53">
        <f t="shared" si="406"/>
        <v>27.41</v>
      </c>
    </row>
    <row r="3651" spans="1:15">
      <c r="A3651" s="48">
        <v>40310230</v>
      </c>
      <c r="B3651" s="48" t="s">
        <v>3660</v>
      </c>
      <c r="C3651" s="49">
        <v>0.04</v>
      </c>
      <c r="D3651" s="49" t="s">
        <v>129</v>
      </c>
      <c r="E3651" s="51">
        <v>0.69299999999999995</v>
      </c>
      <c r="F3651" s="52"/>
      <c r="G3651" s="52"/>
      <c r="H3651" s="52"/>
      <c r="I3651" s="52"/>
      <c r="J3651" s="52"/>
      <c r="K3651" s="53">
        <f t="shared" si="403"/>
        <v>13</v>
      </c>
      <c r="L3651" s="53">
        <f t="shared" si="404"/>
        <v>0.52</v>
      </c>
      <c r="M3651" s="53">
        <f t="shared" si="405"/>
        <v>10.35</v>
      </c>
      <c r="N3651" s="53">
        <f>IF(I3651&gt;0,ROUND(I3651*#REF!,2),0)</f>
        <v>0</v>
      </c>
      <c r="O3651" s="53">
        <f t="shared" si="406"/>
        <v>10.87</v>
      </c>
    </row>
    <row r="3652" spans="1:15">
      <c r="A3652" s="48">
        <v>40310248</v>
      </c>
      <c r="B3652" s="48" t="s">
        <v>3661</v>
      </c>
      <c r="C3652" s="49">
        <v>0.1</v>
      </c>
      <c r="D3652" s="49" t="s">
        <v>129</v>
      </c>
      <c r="E3652" s="51">
        <v>2.214</v>
      </c>
      <c r="F3652" s="52"/>
      <c r="G3652" s="52"/>
      <c r="H3652" s="52"/>
      <c r="I3652" s="52"/>
      <c r="J3652" s="52"/>
      <c r="K3652" s="53">
        <f t="shared" si="403"/>
        <v>13</v>
      </c>
      <c r="L3652" s="53">
        <f t="shared" si="404"/>
        <v>1.3</v>
      </c>
      <c r="M3652" s="53">
        <f t="shared" si="405"/>
        <v>33.08</v>
      </c>
      <c r="N3652" s="53">
        <f>IF(I3652&gt;0,ROUND(I3652*#REF!,2),0)</f>
        <v>0</v>
      </c>
      <c r="O3652" s="53">
        <f t="shared" si="406"/>
        <v>34.380000000000003</v>
      </c>
    </row>
    <row r="3653" spans="1:15">
      <c r="A3653" s="48">
        <v>40310256</v>
      </c>
      <c r="B3653" s="48" t="s">
        <v>3662</v>
      </c>
      <c r="C3653" s="49">
        <v>0.1</v>
      </c>
      <c r="D3653" s="49" t="s">
        <v>129</v>
      </c>
      <c r="E3653" s="51">
        <v>3.177</v>
      </c>
      <c r="F3653" s="52"/>
      <c r="G3653" s="52"/>
      <c r="H3653" s="52"/>
      <c r="I3653" s="52"/>
      <c r="J3653" s="52"/>
      <c r="K3653" s="53">
        <f t="shared" si="403"/>
        <v>13</v>
      </c>
      <c r="L3653" s="53">
        <f t="shared" si="404"/>
        <v>1.3</v>
      </c>
      <c r="M3653" s="53">
        <f t="shared" si="405"/>
        <v>47.46</v>
      </c>
      <c r="N3653" s="53">
        <f>IF(I3653&gt;0,ROUND(I3653*#REF!,2),0)</f>
        <v>0</v>
      </c>
      <c r="O3653" s="53">
        <f t="shared" si="406"/>
        <v>48.76</v>
      </c>
    </row>
    <row r="3654" spans="1:15">
      <c r="A3654" s="48">
        <v>40310264</v>
      </c>
      <c r="B3654" s="48" t="s">
        <v>3663</v>
      </c>
      <c r="C3654" s="49">
        <v>0.1</v>
      </c>
      <c r="D3654" s="49" t="s">
        <v>129</v>
      </c>
      <c r="E3654" s="51">
        <v>3.177</v>
      </c>
      <c r="F3654" s="52"/>
      <c r="G3654" s="52"/>
      <c r="H3654" s="52"/>
      <c r="I3654" s="52"/>
      <c r="J3654" s="52"/>
      <c r="K3654" s="53">
        <f t="shared" si="403"/>
        <v>13</v>
      </c>
      <c r="L3654" s="53">
        <f t="shared" si="404"/>
        <v>1.3</v>
      </c>
      <c r="M3654" s="53">
        <f t="shared" si="405"/>
        <v>47.46</v>
      </c>
      <c r="N3654" s="53">
        <f>IF(I3654&gt;0,ROUND(I3654*#REF!,2),0)</f>
        <v>0</v>
      </c>
      <c r="O3654" s="53">
        <f t="shared" si="406"/>
        <v>48.76</v>
      </c>
    </row>
    <row r="3655" spans="1:15">
      <c r="A3655" s="48">
        <v>40310272</v>
      </c>
      <c r="B3655" s="48" t="s">
        <v>3664</v>
      </c>
      <c r="C3655" s="49">
        <v>0.1</v>
      </c>
      <c r="D3655" s="49" t="s">
        <v>129</v>
      </c>
      <c r="E3655" s="51">
        <v>5.0940000000000003</v>
      </c>
      <c r="F3655" s="52"/>
      <c r="G3655" s="52"/>
      <c r="H3655" s="52"/>
      <c r="I3655" s="52"/>
      <c r="J3655" s="52"/>
      <c r="K3655" s="53">
        <f t="shared" si="403"/>
        <v>13</v>
      </c>
      <c r="L3655" s="53">
        <f t="shared" si="404"/>
        <v>1.3</v>
      </c>
      <c r="M3655" s="53">
        <f t="shared" si="405"/>
        <v>76.099999999999994</v>
      </c>
      <c r="N3655" s="53">
        <f>IF(I3655&gt;0,ROUND(I3655*#REF!,2),0)</f>
        <v>0</v>
      </c>
      <c r="O3655" s="53">
        <f t="shared" si="406"/>
        <v>77.400000000000006</v>
      </c>
    </row>
    <row r="3656" spans="1:15">
      <c r="A3656" s="48">
        <v>40310280</v>
      </c>
      <c r="B3656" s="48" t="s">
        <v>3665</v>
      </c>
      <c r="C3656" s="49">
        <v>0.04</v>
      </c>
      <c r="D3656" s="49" t="s">
        <v>129</v>
      </c>
      <c r="E3656" s="51">
        <v>0.69299999999999995</v>
      </c>
      <c r="F3656" s="52"/>
      <c r="G3656" s="52"/>
      <c r="H3656" s="52"/>
      <c r="I3656" s="52"/>
      <c r="J3656" s="52"/>
      <c r="K3656" s="53">
        <f t="shared" si="403"/>
        <v>13</v>
      </c>
      <c r="L3656" s="53">
        <f t="shared" si="404"/>
        <v>0.52</v>
      </c>
      <c r="M3656" s="53">
        <f t="shared" si="405"/>
        <v>10.35</v>
      </c>
      <c r="N3656" s="53">
        <f>IF(I3656&gt;0,ROUND(I3656*#REF!,2),0)</f>
        <v>0</v>
      </c>
      <c r="O3656" s="53">
        <f t="shared" si="406"/>
        <v>10.87</v>
      </c>
    </row>
    <row r="3657" spans="1:15">
      <c r="A3657" s="48">
        <v>40310299</v>
      </c>
      <c r="B3657" s="48" t="s">
        <v>3666</v>
      </c>
      <c r="C3657" s="49">
        <v>0.04</v>
      </c>
      <c r="D3657" s="49" t="s">
        <v>129</v>
      </c>
      <c r="E3657" s="51">
        <v>0.69299999999999995</v>
      </c>
      <c r="F3657" s="52"/>
      <c r="G3657" s="52"/>
      <c r="H3657" s="52"/>
      <c r="I3657" s="52"/>
      <c r="J3657" s="52"/>
      <c r="K3657" s="53">
        <f t="shared" si="403"/>
        <v>13</v>
      </c>
      <c r="L3657" s="53">
        <f t="shared" si="404"/>
        <v>0.52</v>
      </c>
      <c r="M3657" s="53">
        <f t="shared" si="405"/>
        <v>10.35</v>
      </c>
      <c r="N3657" s="53">
        <f>IF(I3657&gt;0,ROUND(I3657*#REF!,2),0)</f>
        <v>0</v>
      </c>
      <c r="O3657" s="53">
        <f t="shared" si="406"/>
        <v>10.87</v>
      </c>
    </row>
    <row r="3658" spans="1:15">
      <c r="A3658" s="48">
        <v>40310302</v>
      </c>
      <c r="B3658" s="48" t="s">
        <v>3667</v>
      </c>
      <c r="C3658" s="49">
        <v>0.25</v>
      </c>
      <c r="D3658" s="49" t="s">
        <v>129</v>
      </c>
      <c r="E3658" s="51">
        <v>5.6970000000000001</v>
      </c>
      <c r="F3658" s="52"/>
      <c r="G3658" s="52"/>
      <c r="H3658" s="52"/>
      <c r="I3658" s="52"/>
      <c r="J3658" s="52"/>
      <c r="K3658" s="53">
        <f t="shared" si="403"/>
        <v>13</v>
      </c>
      <c r="L3658" s="53">
        <f t="shared" si="404"/>
        <v>3.25</v>
      </c>
      <c r="M3658" s="53">
        <f t="shared" si="405"/>
        <v>85.11</v>
      </c>
      <c r="N3658" s="53">
        <f>IF(I3658&gt;0,ROUND(I3658*#REF!,2),0)</f>
        <v>0</v>
      </c>
      <c r="O3658" s="53">
        <f t="shared" si="406"/>
        <v>88.36</v>
      </c>
    </row>
    <row r="3659" spans="1:15">
      <c r="A3659" s="48">
        <v>40310310</v>
      </c>
      <c r="B3659" s="48" t="s">
        <v>3668</v>
      </c>
      <c r="C3659" s="49">
        <v>0.04</v>
      </c>
      <c r="D3659" s="49" t="s">
        <v>129</v>
      </c>
      <c r="E3659" s="51">
        <v>0.69299999999999995</v>
      </c>
      <c r="F3659" s="52"/>
      <c r="G3659" s="52"/>
      <c r="H3659" s="52"/>
      <c r="I3659" s="52"/>
      <c r="J3659" s="52"/>
      <c r="K3659" s="53">
        <f t="shared" si="403"/>
        <v>13</v>
      </c>
      <c r="L3659" s="53">
        <f t="shared" si="404"/>
        <v>0.52</v>
      </c>
      <c r="M3659" s="53">
        <f t="shared" si="405"/>
        <v>10.35</v>
      </c>
      <c r="N3659" s="53">
        <f>IF(I3659&gt;0,ROUND(I3659*#REF!,2),0)</f>
        <v>0</v>
      </c>
      <c r="O3659" s="53">
        <f t="shared" si="406"/>
        <v>10.87</v>
      </c>
    </row>
    <row r="3660" spans="1:15">
      <c r="A3660" s="48">
        <v>40310329</v>
      </c>
      <c r="B3660" s="48" t="s">
        <v>3669</v>
      </c>
      <c r="C3660" s="49">
        <v>0.04</v>
      </c>
      <c r="D3660" s="49" t="s">
        <v>129</v>
      </c>
      <c r="E3660" s="51">
        <v>1.8</v>
      </c>
      <c r="F3660" s="52"/>
      <c r="G3660" s="52"/>
      <c r="H3660" s="52"/>
      <c r="I3660" s="52"/>
      <c r="J3660" s="52"/>
      <c r="K3660" s="53">
        <f t="shared" si="403"/>
        <v>13</v>
      </c>
      <c r="L3660" s="53">
        <f t="shared" si="404"/>
        <v>0.52</v>
      </c>
      <c r="M3660" s="53">
        <f t="shared" si="405"/>
        <v>26.89</v>
      </c>
      <c r="N3660" s="53">
        <f>IF(I3660&gt;0,ROUND(I3660*#REF!,2),0)</f>
        <v>0</v>
      </c>
      <c r="O3660" s="53">
        <f t="shared" si="406"/>
        <v>27.41</v>
      </c>
    </row>
    <row r="3661" spans="1:15">
      <c r="A3661" s="48">
        <v>40310337</v>
      </c>
      <c r="B3661" s="48" t="s">
        <v>3670</v>
      </c>
      <c r="C3661" s="49">
        <v>0.04</v>
      </c>
      <c r="D3661" s="49" t="s">
        <v>129</v>
      </c>
      <c r="E3661" s="51">
        <v>1.8</v>
      </c>
      <c r="F3661" s="52"/>
      <c r="G3661" s="52"/>
      <c r="H3661" s="52"/>
      <c r="I3661" s="52"/>
      <c r="J3661" s="52"/>
      <c r="K3661" s="53">
        <f t="shared" si="403"/>
        <v>13</v>
      </c>
      <c r="L3661" s="53">
        <f t="shared" si="404"/>
        <v>0.52</v>
      </c>
      <c r="M3661" s="53">
        <f t="shared" si="405"/>
        <v>26.89</v>
      </c>
      <c r="N3661" s="53">
        <f>IF(I3661&gt;0,ROUND(I3661*#REF!,2),0)</f>
        <v>0</v>
      </c>
      <c r="O3661" s="53">
        <f t="shared" si="406"/>
        <v>27.41</v>
      </c>
    </row>
    <row r="3662" spans="1:15">
      <c r="A3662" s="48">
        <v>40310345</v>
      </c>
      <c r="B3662" s="48" t="s">
        <v>3671</v>
      </c>
      <c r="C3662" s="49">
        <v>0.04</v>
      </c>
      <c r="D3662" s="49" t="s">
        <v>129</v>
      </c>
      <c r="E3662" s="51">
        <v>0.69299999999999995</v>
      </c>
      <c r="F3662" s="52"/>
      <c r="G3662" s="52"/>
      <c r="H3662" s="52"/>
      <c r="I3662" s="52"/>
      <c r="J3662" s="52"/>
      <c r="K3662" s="53">
        <f t="shared" si="403"/>
        <v>13</v>
      </c>
      <c r="L3662" s="53">
        <f t="shared" si="404"/>
        <v>0.52</v>
      </c>
      <c r="M3662" s="53">
        <f t="shared" si="405"/>
        <v>10.35</v>
      </c>
      <c r="N3662" s="53">
        <f>IF(I3662&gt;0,ROUND(I3662*#REF!,2),0)</f>
        <v>0</v>
      </c>
      <c r="O3662" s="53">
        <f t="shared" si="406"/>
        <v>10.87</v>
      </c>
    </row>
    <row r="3663" spans="1:15">
      <c r="A3663" s="48">
        <v>40310353</v>
      </c>
      <c r="B3663" s="48" t="s">
        <v>3672</v>
      </c>
      <c r="C3663" s="49">
        <v>0.25</v>
      </c>
      <c r="D3663" s="49" t="s">
        <v>129</v>
      </c>
      <c r="E3663" s="51">
        <v>3.8969999999999998</v>
      </c>
      <c r="F3663" s="52"/>
      <c r="G3663" s="52"/>
      <c r="H3663" s="52"/>
      <c r="I3663" s="52"/>
      <c r="J3663" s="52"/>
      <c r="K3663" s="53">
        <f t="shared" si="403"/>
        <v>13</v>
      </c>
      <c r="L3663" s="53">
        <f t="shared" si="404"/>
        <v>3.25</v>
      </c>
      <c r="M3663" s="53">
        <f t="shared" si="405"/>
        <v>58.22</v>
      </c>
      <c r="N3663" s="53">
        <f>IF(I3663&gt;0,ROUND(I3663*#REF!,2),0)</f>
        <v>0</v>
      </c>
      <c r="O3663" s="53">
        <f t="shared" si="406"/>
        <v>61.47</v>
      </c>
    </row>
    <row r="3664" spans="1:15">
      <c r="A3664" s="48">
        <v>40310361</v>
      </c>
      <c r="B3664" s="48" t="s">
        <v>3673</v>
      </c>
      <c r="C3664" s="49">
        <v>0.5</v>
      </c>
      <c r="D3664" s="49" t="s">
        <v>129</v>
      </c>
      <c r="E3664" s="51">
        <v>36.594000000000001</v>
      </c>
      <c r="F3664" s="52"/>
      <c r="G3664" s="52"/>
      <c r="H3664" s="52"/>
      <c r="I3664" s="52"/>
      <c r="J3664" s="52"/>
      <c r="K3664" s="53">
        <f t="shared" si="403"/>
        <v>13</v>
      </c>
      <c r="L3664" s="53">
        <f t="shared" si="404"/>
        <v>6.5</v>
      </c>
      <c r="M3664" s="53">
        <f t="shared" si="405"/>
        <v>546.71</v>
      </c>
      <c r="N3664" s="53">
        <f>IF(I3664&gt;0,ROUND(I3664*#REF!,2),0)</f>
        <v>0</v>
      </c>
      <c r="O3664" s="53">
        <f t="shared" si="406"/>
        <v>553.21</v>
      </c>
    </row>
    <row r="3665" spans="1:15">
      <c r="A3665" s="48">
        <v>40310370</v>
      </c>
      <c r="B3665" s="48" t="s">
        <v>3674</v>
      </c>
      <c r="C3665" s="49">
        <v>0.04</v>
      </c>
      <c r="D3665" s="49" t="s">
        <v>129</v>
      </c>
      <c r="E3665" s="51">
        <v>0.69299999999999995</v>
      </c>
      <c r="F3665" s="52"/>
      <c r="G3665" s="52"/>
      <c r="H3665" s="52"/>
      <c r="I3665" s="52"/>
      <c r="J3665" s="52"/>
      <c r="K3665" s="53">
        <f t="shared" si="403"/>
        <v>13</v>
      </c>
      <c r="L3665" s="53">
        <f t="shared" si="404"/>
        <v>0.52</v>
      </c>
      <c r="M3665" s="53">
        <f t="shared" si="405"/>
        <v>10.35</v>
      </c>
      <c r="N3665" s="53">
        <f>IF(I3665&gt;0,ROUND(I3665*#REF!,2),0)</f>
        <v>0</v>
      </c>
      <c r="O3665" s="53">
        <f t="shared" si="406"/>
        <v>10.87</v>
      </c>
    </row>
    <row r="3666" spans="1:15">
      <c r="A3666" s="48">
        <v>40310388</v>
      </c>
      <c r="B3666" s="48" t="s">
        <v>3675</v>
      </c>
      <c r="C3666" s="49">
        <v>0.04</v>
      </c>
      <c r="D3666" s="49" t="s">
        <v>129</v>
      </c>
      <c r="E3666" s="51">
        <v>0.42299999999999999</v>
      </c>
      <c r="F3666" s="52"/>
      <c r="G3666" s="52"/>
      <c r="H3666" s="52"/>
      <c r="I3666" s="52"/>
      <c r="J3666" s="52"/>
      <c r="K3666" s="53">
        <f t="shared" si="403"/>
        <v>13</v>
      </c>
      <c r="L3666" s="53">
        <f t="shared" si="404"/>
        <v>0.52</v>
      </c>
      <c r="M3666" s="53">
        <f t="shared" si="405"/>
        <v>6.32</v>
      </c>
      <c r="N3666" s="53">
        <f>IF(I3666&gt;0,ROUND(I3666*#REF!,2),0)</f>
        <v>0</v>
      </c>
      <c r="O3666" s="53">
        <f t="shared" si="406"/>
        <v>6.84</v>
      </c>
    </row>
    <row r="3667" spans="1:15">
      <c r="A3667" s="48">
        <v>40310400</v>
      </c>
      <c r="B3667" s="48" t="s">
        <v>3676</v>
      </c>
      <c r="C3667" s="49">
        <v>0.1</v>
      </c>
      <c r="D3667" s="49" t="s">
        <v>129</v>
      </c>
      <c r="E3667" s="51">
        <v>4.9770000000000003</v>
      </c>
      <c r="F3667" s="52"/>
      <c r="G3667" s="52"/>
      <c r="H3667" s="52"/>
      <c r="I3667" s="52"/>
      <c r="J3667" s="52"/>
      <c r="K3667" s="53">
        <f t="shared" si="403"/>
        <v>13</v>
      </c>
      <c r="L3667" s="53">
        <f t="shared" si="404"/>
        <v>1.3</v>
      </c>
      <c r="M3667" s="53">
        <f t="shared" si="405"/>
        <v>74.36</v>
      </c>
      <c r="N3667" s="53">
        <f>IF(I3667&gt;0,ROUND(I3667*#REF!,2),0)</f>
        <v>0</v>
      </c>
      <c r="O3667" s="53">
        <f t="shared" si="406"/>
        <v>75.66</v>
      </c>
    </row>
    <row r="3668" spans="1:15">
      <c r="A3668" s="48">
        <v>40310418</v>
      </c>
      <c r="B3668" s="48" t="s">
        <v>3677</v>
      </c>
      <c r="C3668" s="49">
        <v>0.1</v>
      </c>
      <c r="D3668" s="49" t="s">
        <v>129</v>
      </c>
      <c r="E3668" s="51">
        <v>2.484</v>
      </c>
      <c r="F3668" s="52"/>
      <c r="G3668" s="52"/>
      <c r="H3668" s="52"/>
      <c r="I3668" s="52"/>
      <c r="J3668" s="52"/>
      <c r="K3668" s="53">
        <f t="shared" si="403"/>
        <v>13</v>
      </c>
      <c r="L3668" s="53">
        <f t="shared" si="404"/>
        <v>1.3</v>
      </c>
      <c r="M3668" s="53">
        <f t="shared" si="405"/>
        <v>37.11</v>
      </c>
      <c r="N3668" s="53">
        <f>IF(I3668&gt;0,ROUND(I3668*#REF!,2),0)</f>
        <v>0</v>
      </c>
      <c r="O3668" s="53">
        <f t="shared" si="406"/>
        <v>38.409999999999997</v>
      </c>
    </row>
    <row r="3669" spans="1:15">
      <c r="A3669" s="48">
        <v>40310426</v>
      </c>
      <c r="B3669" s="48" t="s">
        <v>3678</v>
      </c>
      <c r="C3669" s="49">
        <v>0.1</v>
      </c>
      <c r="D3669" s="49" t="s">
        <v>129</v>
      </c>
      <c r="E3669" s="51">
        <v>4.0140000000000002</v>
      </c>
      <c r="F3669" s="52"/>
      <c r="G3669" s="52"/>
      <c r="H3669" s="52"/>
      <c r="I3669" s="52"/>
      <c r="J3669" s="52"/>
      <c r="K3669" s="53">
        <f t="shared" si="403"/>
        <v>13</v>
      </c>
      <c r="L3669" s="53">
        <f t="shared" si="404"/>
        <v>1.3</v>
      </c>
      <c r="M3669" s="53">
        <f t="shared" si="405"/>
        <v>59.97</v>
      </c>
      <c r="N3669" s="53">
        <f>IF(I3669&gt;0,ROUND(I3669*#REF!,2),0)</f>
        <v>0</v>
      </c>
      <c r="O3669" s="53">
        <f t="shared" si="406"/>
        <v>61.27</v>
      </c>
    </row>
    <row r="3670" spans="1:15">
      <c r="A3670" s="48">
        <v>40310434</v>
      </c>
      <c r="B3670" s="48" t="s">
        <v>3679</v>
      </c>
      <c r="C3670" s="49"/>
      <c r="D3670" s="49"/>
      <c r="E3670" s="51"/>
      <c r="F3670" s="52"/>
      <c r="G3670" s="52"/>
      <c r="H3670" s="52"/>
      <c r="I3670" s="52"/>
      <c r="J3670" s="52"/>
      <c r="K3670" s="53"/>
      <c r="L3670" s="53"/>
      <c r="M3670" s="53"/>
      <c r="N3670" s="53"/>
      <c r="O3670" s="53">
        <v>22.765599999999999</v>
      </c>
    </row>
    <row r="3671" spans="1:15">
      <c r="A3671" s="48">
        <v>40310604</v>
      </c>
      <c r="B3671" s="48" t="s">
        <v>3680</v>
      </c>
      <c r="C3671" s="49">
        <v>0.5</v>
      </c>
      <c r="D3671" s="49" t="s">
        <v>129</v>
      </c>
      <c r="E3671" s="51">
        <v>5.6</v>
      </c>
      <c r="F3671" s="52"/>
      <c r="G3671" s="52"/>
      <c r="H3671" s="52"/>
      <c r="I3671" s="52"/>
      <c r="J3671" s="52"/>
      <c r="K3671" s="53">
        <f>VLOOKUP(D3671,PATOLOGIA2026,22,0)</f>
        <v>13</v>
      </c>
      <c r="L3671" s="53">
        <f>ROUND(C3671*K3671,2)</f>
        <v>6.5</v>
      </c>
      <c r="M3671" s="53">
        <f>IF(E3671&gt;0,ROUND(E3671*UCO_PATOLOGIA_2026,2),0)</f>
        <v>83.66</v>
      </c>
      <c r="N3671" s="53">
        <f>IF(I3671&gt;0,ROUND(I3671*#REF!,2),0)</f>
        <v>0</v>
      </c>
      <c r="O3671" s="53">
        <f>ROUND(L3671+M3671+N3671,2)</f>
        <v>90.16</v>
      </c>
    </row>
    <row r="3672" spans="1:15" ht="36" customHeight="1">
      <c r="A3672" s="131" t="s">
        <v>3681</v>
      </c>
      <c r="B3672" s="132"/>
      <c r="C3672" s="132"/>
      <c r="D3672" s="132"/>
      <c r="E3672" s="132"/>
      <c r="F3672" s="132"/>
      <c r="G3672" s="132"/>
      <c r="H3672" s="132"/>
      <c r="I3672" s="132"/>
      <c r="J3672" s="132"/>
      <c r="K3672" s="132"/>
      <c r="L3672" s="132"/>
      <c r="M3672" s="132"/>
      <c r="N3672" s="132"/>
      <c r="O3672" s="132"/>
    </row>
    <row r="3673" spans="1:15">
      <c r="A3673" s="48">
        <v>40311015</v>
      </c>
      <c r="B3673" s="48" t="s">
        <v>3682</v>
      </c>
      <c r="C3673" s="49">
        <v>0.1</v>
      </c>
      <c r="D3673" s="49" t="s">
        <v>129</v>
      </c>
      <c r="E3673" s="51">
        <v>2.097</v>
      </c>
      <c r="F3673" s="52"/>
      <c r="G3673" s="52"/>
      <c r="H3673" s="52"/>
      <c r="I3673" s="52"/>
      <c r="J3673" s="52"/>
      <c r="K3673" s="53">
        <v>13</v>
      </c>
      <c r="L3673" s="53">
        <v>1.3</v>
      </c>
      <c r="M3673" s="53">
        <v>31.33</v>
      </c>
      <c r="N3673" s="53">
        <v>0</v>
      </c>
      <c r="O3673" s="53">
        <v>32.630000000000003</v>
      </c>
    </row>
    <row r="3674" spans="1:15">
      <c r="A3674" s="48">
        <v>40311023</v>
      </c>
      <c r="B3674" s="48" t="s">
        <v>3683</v>
      </c>
      <c r="C3674" s="49">
        <v>0.04</v>
      </c>
      <c r="D3674" s="49" t="s">
        <v>129</v>
      </c>
      <c r="E3674" s="51">
        <v>1.0529999999999999</v>
      </c>
      <c r="F3674" s="52"/>
      <c r="G3674" s="52"/>
      <c r="H3674" s="52"/>
      <c r="I3674" s="52"/>
      <c r="J3674" s="52"/>
      <c r="K3674" s="53">
        <v>13</v>
      </c>
      <c r="L3674" s="53">
        <v>0.52</v>
      </c>
      <c r="M3674" s="53">
        <v>15.73</v>
      </c>
      <c r="N3674" s="53">
        <v>0</v>
      </c>
      <c r="O3674" s="53">
        <v>16.25</v>
      </c>
    </row>
    <row r="3675" spans="1:15">
      <c r="A3675" s="48">
        <v>40311031</v>
      </c>
      <c r="B3675" s="48" t="s">
        <v>3684</v>
      </c>
      <c r="C3675" s="49">
        <v>0.01</v>
      </c>
      <c r="D3675" s="49" t="s">
        <v>129</v>
      </c>
      <c r="E3675" s="51">
        <v>0.60299999999999998</v>
      </c>
      <c r="F3675" s="52"/>
      <c r="G3675" s="52"/>
      <c r="H3675" s="52"/>
      <c r="I3675" s="52"/>
      <c r="J3675" s="52"/>
      <c r="K3675" s="53">
        <v>13</v>
      </c>
      <c r="L3675" s="53">
        <v>0.13</v>
      </c>
      <c r="M3675" s="53">
        <v>9.01</v>
      </c>
      <c r="N3675" s="53">
        <v>0</v>
      </c>
      <c r="O3675" s="53">
        <v>9.14</v>
      </c>
    </row>
    <row r="3676" spans="1:15">
      <c r="A3676" s="48">
        <v>40311040</v>
      </c>
      <c r="B3676" s="48" t="s">
        <v>3685</v>
      </c>
      <c r="C3676" s="49">
        <v>0.04</v>
      </c>
      <c r="D3676" s="49" t="s">
        <v>129</v>
      </c>
      <c r="E3676" s="51">
        <v>1.44</v>
      </c>
      <c r="F3676" s="52"/>
      <c r="G3676" s="52"/>
      <c r="H3676" s="52"/>
      <c r="I3676" s="52"/>
      <c r="J3676" s="52"/>
      <c r="K3676" s="53">
        <v>13</v>
      </c>
      <c r="L3676" s="53">
        <v>0.52</v>
      </c>
      <c r="M3676" s="53">
        <v>21.51</v>
      </c>
      <c r="N3676" s="53">
        <v>0</v>
      </c>
      <c r="O3676" s="53">
        <v>22.03</v>
      </c>
    </row>
    <row r="3677" spans="1:15">
      <c r="A3677" s="48">
        <v>40311058</v>
      </c>
      <c r="B3677" s="48" t="s">
        <v>3686</v>
      </c>
      <c r="C3677" s="49">
        <v>0.1</v>
      </c>
      <c r="D3677" s="49" t="s">
        <v>129</v>
      </c>
      <c r="E3677" s="51">
        <v>2.097</v>
      </c>
      <c r="F3677" s="52"/>
      <c r="G3677" s="52"/>
      <c r="H3677" s="52"/>
      <c r="I3677" s="52"/>
      <c r="J3677" s="52"/>
      <c r="K3677" s="53">
        <v>13</v>
      </c>
      <c r="L3677" s="53">
        <v>1.3</v>
      </c>
      <c r="M3677" s="53">
        <v>31.33</v>
      </c>
      <c r="N3677" s="53">
        <v>0</v>
      </c>
      <c r="O3677" s="53">
        <v>32.630000000000003</v>
      </c>
    </row>
    <row r="3678" spans="1:15">
      <c r="A3678" s="48">
        <v>40311066</v>
      </c>
      <c r="B3678" s="48" t="s">
        <v>3687</v>
      </c>
      <c r="C3678" s="49">
        <v>0.04</v>
      </c>
      <c r="D3678" s="49" t="s">
        <v>129</v>
      </c>
      <c r="E3678" s="51">
        <v>0.81</v>
      </c>
      <c r="F3678" s="52"/>
      <c r="G3678" s="52"/>
      <c r="H3678" s="52"/>
      <c r="I3678" s="52"/>
      <c r="J3678" s="52"/>
      <c r="K3678" s="53">
        <v>13</v>
      </c>
      <c r="L3678" s="53">
        <v>0.52</v>
      </c>
      <c r="M3678" s="53">
        <v>12.1</v>
      </c>
      <c r="N3678" s="53">
        <v>0</v>
      </c>
      <c r="O3678" s="53">
        <v>12.62</v>
      </c>
    </row>
    <row r="3679" spans="1:15">
      <c r="A3679" s="48">
        <v>40311074</v>
      </c>
      <c r="B3679" s="48" t="s">
        <v>3688</v>
      </c>
      <c r="C3679" s="49">
        <v>0.04</v>
      </c>
      <c r="D3679" s="49" t="s">
        <v>129</v>
      </c>
      <c r="E3679" s="51">
        <v>1.44</v>
      </c>
      <c r="F3679" s="52"/>
      <c r="G3679" s="52"/>
      <c r="H3679" s="52"/>
      <c r="I3679" s="52"/>
      <c r="J3679" s="52"/>
      <c r="K3679" s="53">
        <v>13</v>
      </c>
      <c r="L3679" s="53">
        <v>0.52</v>
      </c>
      <c r="M3679" s="53">
        <v>21.51</v>
      </c>
      <c r="N3679" s="53">
        <v>0</v>
      </c>
      <c r="O3679" s="53">
        <v>22.03</v>
      </c>
    </row>
    <row r="3680" spans="1:15">
      <c r="A3680" s="48">
        <v>40311082</v>
      </c>
      <c r="B3680" s="48" t="s">
        <v>3689</v>
      </c>
      <c r="C3680" s="49">
        <v>0.01</v>
      </c>
      <c r="D3680" s="49" t="s">
        <v>129</v>
      </c>
      <c r="E3680" s="51">
        <v>0.45</v>
      </c>
      <c r="F3680" s="52"/>
      <c r="G3680" s="52"/>
      <c r="H3680" s="52"/>
      <c r="I3680" s="52"/>
      <c r="J3680" s="52"/>
      <c r="K3680" s="53">
        <v>13</v>
      </c>
      <c r="L3680" s="53">
        <v>0.13</v>
      </c>
      <c r="M3680" s="53">
        <v>6.72</v>
      </c>
      <c r="N3680" s="53">
        <v>0</v>
      </c>
      <c r="O3680" s="53">
        <v>6.85</v>
      </c>
    </row>
    <row r="3681" spans="1:15">
      <c r="A3681" s="48">
        <v>40311090</v>
      </c>
      <c r="B3681" s="48" t="s">
        <v>3690</v>
      </c>
      <c r="C3681" s="49">
        <v>0.04</v>
      </c>
      <c r="D3681" s="49" t="s">
        <v>129</v>
      </c>
      <c r="E3681" s="51">
        <v>2.88</v>
      </c>
      <c r="F3681" s="52"/>
      <c r="G3681" s="52"/>
      <c r="H3681" s="52"/>
      <c r="I3681" s="52"/>
      <c r="J3681" s="52"/>
      <c r="K3681" s="53">
        <v>13</v>
      </c>
      <c r="L3681" s="53">
        <v>0.52</v>
      </c>
      <c r="M3681" s="53">
        <v>43.03</v>
      </c>
      <c r="N3681" s="53">
        <v>0</v>
      </c>
      <c r="O3681" s="53">
        <v>43.55</v>
      </c>
    </row>
    <row r="3682" spans="1:15">
      <c r="A3682" s="48">
        <v>40311104</v>
      </c>
      <c r="B3682" s="48" t="s">
        <v>3691</v>
      </c>
      <c r="C3682" s="49">
        <v>0.04</v>
      </c>
      <c r="D3682" s="49" t="s">
        <v>129</v>
      </c>
      <c r="E3682" s="51">
        <v>0.81</v>
      </c>
      <c r="F3682" s="52"/>
      <c r="G3682" s="52"/>
      <c r="H3682" s="52"/>
      <c r="I3682" s="52"/>
      <c r="J3682" s="52"/>
      <c r="K3682" s="53">
        <v>13</v>
      </c>
      <c r="L3682" s="53">
        <v>0.52</v>
      </c>
      <c r="M3682" s="53">
        <v>12.1</v>
      </c>
      <c r="N3682" s="53">
        <v>0</v>
      </c>
      <c r="O3682" s="53">
        <v>12.62</v>
      </c>
    </row>
    <row r="3683" spans="1:15">
      <c r="A3683" s="48">
        <v>40311112</v>
      </c>
      <c r="B3683" s="48" t="s">
        <v>3692</v>
      </c>
      <c r="C3683" s="49">
        <v>0.75</v>
      </c>
      <c r="D3683" s="49" t="s">
        <v>129</v>
      </c>
      <c r="E3683" s="51">
        <v>4.3680000000000003</v>
      </c>
      <c r="F3683" s="52"/>
      <c r="G3683" s="52"/>
      <c r="H3683" s="52"/>
      <c r="I3683" s="52"/>
      <c r="J3683" s="52"/>
      <c r="K3683" s="53">
        <v>13</v>
      </c>
      <c r="L3683" s="53">
        <v>9.75</v>
      </c>
      <c r="M3683" s="53">
        <v>65.260000000000005</v>
      </c>
      <c r="N3683" s="53">
        <v>0</v>
      </c>
      <c r="O3683" s="53">
        <v>75.010000000000005</v>
      </c>
    </row>
    <row r="3684" spans="1:15">
      <c r="A3684" s="48">
        <v>40311120</v>
      </c>
      <c r="B3684" s="48" t="s">
        <v>3693</v>
      </c>
      <c r="C3684" s="49">
        <v>0.01</v>
      </c>
      <c r="D3684" s="49" t="s">
        <v>129</v>
      </c>
      <c r="E3684" s="51">
        <v>0.60299999999999998</v>
      </c>
      <c r="F3684" s="52"/>
      <c r="G3684" s="52"/>
      <c r="H3684" s="52"/>
      <c r="I3684" s="52"/>
      <c r="J3684" s="52"/>
      <c r="K3684" s="53">
        <v>13</v>
      </c>
      <c r="L3684" s="53">
        <v>0.13</v>
      </c>
      <c r="M3684" s="53">
        <v>9.01</v>
      </c>
      <c r="N3684" s="53">
        <v>0</v>
      </c>
      <c r="O3684" s="53">
        <v>9.14</v>
      </c>
    </row>
    <row r="3685" spans="1:15">
      <c r="A3685" s="48">
        <v>40311139</v>
      </c>
      <c r="B3685" s="48" t="s">
        <v>3694</v>
      </c>
      <c r="C3685" s="49">
        <v>0.01</v>
      </c>
      <c r="D3685" s="49" t="s">
        <v>129</v>
      </c>
      <c r="E3685" s="51">
        <v>0.60299999999999998</v>
      </c>
      <c r="F3685" s="52"/>
      <c r="G3685" s="52"/>
      <c r="H3685" s="52"/>
      <c r="I3685" s="52"/>
      <c r="J3685" s="52"/>
      <c r="K3685" s="53">
        <v>13</v>
      </c>
      <c r="L3685" s="53">
        <v>0.13</v>
      </c>
      <c r="M3685" s="53">
        <v>9.01</v>
      </c>
      <c r="N3685" s="53">
        <v>0</v>
      </c>
      <c r="O3685" s="53">
        <v>9.14</v>
      </c>
    </row>
    <row r="3686" spans="1:15">
      <c r="A3686" s="48">
        <v>40311147</v>
      </c>
      <c r="B3686" s="48" t="s">
        <v>3695</v>
      </c>
      <c r="C3686" s="49">
        <v>0.04</v>
      </c>
      <c r="D3686" s="49" t="s">
        <v>129</v>
      </c>
      <c r="E3686" s="51">
        <v>0.45</v>
      </c>
      <c r="F3686" s="52"/>
      <c r="G3686" s="52"/>
      <c r="H3686" s="52"/>
      <c r="I3686" s="52"/>
      <c r="J3686" s="52"/>
      <c r="K3686" s="53">
        <v>13</v>
      </c>
      <c r="L3686" s="53">
        <v>0.52</v>
      </c>
      <c r="M3686" s="53">
        <v>6.72</v>
      </c>
      <c r="N3686" s="53">
        <v>0</v>
      </c>
      <c r="O3686" s="53">
        <v>7.24</v>
      </c>
    </row>
    <row r="3687" spans="1:15">
      <c r="A3687" s="48">
        <v>40311155</v>
      </c>
      <c r="B3687" s="48" t="s">
        <v>3696</v>
      </c>
      <c r="C3687" s="49">
        <v>0.01</v>
      </c>
      <c r="D3687" s="49" t="s">
        <v>129</v>
      </c>
      <c r="E3687" s="51">
        <v>0.60299999999999998</v>
      </c>
      <c r="F3687" s="52"/>
      <c r="G3687" s="52"/>
      <c r="H3687" s="52"/>
      <c r="I3687" s="52"/>
      <c r="J3687" s="52"/>
      <c r="K3687" s="53">
        <v>13</v>
      </c>
      <c r="L3687" s="53">
        <v>0.13</v>
      </c>
      <c r="M3687" s="53">
        <v>9.01</v>
      </c>
      <c r="N3687" s="53">
        <v>0</v>
      </c>
      <c r="O3687" s="53">
        <v>9.14</v>
      </c>
    </row>
    <row r="3688" spans="1:15">
      <c r="A3688" s="48">
        <v>40311163</v>
      </c>
      <c r="B3688" s="48" t="s">
        <v>3697</v>
      </c>
      <c r="C3688" s="49">
        <v>0.1</v>
      </c>
      <c r="D3688" s="49" t="s">
        <v>129</v>
      </c>
      <c r="E3688" s="51">
        <v>3.2669999999999999</v>
      </c>
      <c r="F3688" s="52"/>
      <c r="G3688" s="52"/>
      <c r="H3688" s="52"/>
      <c r="I3688" s="52"/>
      <c r="J3688" s="52"/>
      <c r="K3688" s="53">
        <v>13</v>
      </c>
      <c r="L3688" s="53">
        <v>1.3</v>
      </c>
      <c r="M3688" s="53">
        <v>48.81</v>
      </c>
      <c r="N3688" s="53">
        <v>0</v>
      </c>
      <c r="O3688" s="53">
        <v>50.11</v>
      </c>
    </row>
    <row r="3689" spans="1:15">
      <c r="A3689" s="48">
        <v>40311171</v>
      </c>
      <c r="B3689" s="48" t="s">
        <v>3698</v>
      </c>
      <c r="C3689" s="49">
        <v>0.1</v>
      </c>
      <c r="D3689" s="49" t="s">
        <v>129</v>
      </c>
      <c r="E3689" s="51">
        <v>1.764</v>
      </c>
      <c r="F3689" s="52"/>
      <c r="G3689" s="52"/>
      <c r="H3689" s="52"/>
      <c r="I3689" s="52"/>
      <c r="J3689" s="52"/>
      <c r="K3689" s="53">
        <v>13</v>
      </c>
      <c r="L3689" s="53">
        <v>1.3</v>
      </c>
      <c r="M3689" s="53">
        <v>26.35</v>
      </c>
      <c r="N3689" s="53">
        <v>0</v>
      </c>
      <c r="O3689" s="53">
        <v>27.65</v>
      </c>
    </row>
    <row r="3690" spans="1:15">
      <c r="A3690" s="48">
        <v>40311180</v>
      </c>
      <c r="B3690" s="48" t="s">
        <v>3699</v>
      </c>
      <c r="C3690" s="49">
        <v>0.1</v>
      </c>
      <c r="D3690" s="49" t="s">
        <v>129</v>
      </c>
      <c r="E3690" s="51">
        <v>0.45</v>
      </c>
      <c r="F3690" s="52"/>
      <c r="G3690" s="52"/>
      <c r="H3690" s="52"/>
      <c r="I3690" s="52"/>
      <c r="J3690" s="52"/>
      <c r="K3690" s="53">
        <v>13</v>
      </c>
      <c r="L3690" s="53">
        <v>1.3</v>
      </c>
      <c r="M3690" s="53">
        <v>6.72</v>
      </c>
      <c r="N3690" s="53">
        <v>0</v>
      </c>
      <c r="O3690" s="53">
        <v>8.02</v>
      </c>
    </row>
    <row r="3691" spans="1:15">
      <c r="A3691" s="48">
        <v>40311198</v>
      </c>
      <c r="B3691" s="48" t="s">
        <v>3700</v>
      </c>
      <c r="C3691" s="49">
        <v>0.04</v>
      </c>
      <c r="D3691" s="49" t="s">
        <v>129</v>
      </c>
      <c r="E3691" s="51">
        <v>0.45</v>
      </c>
      <c r="F3691" s="52"/>
      <c r="G3691" s="52"/>
      <c r="H3691" s="52"/>
      <c r="I3691" s="52"/>
      <c r="J3691" s="52"/>
      <c r="K3691" s="53">
        <v>13</v>
      </c>
      <c r="L3691" s="53">
        <v>0.52</v>
      </c>
      <c r="M3691" s="53">
        <v>6.72</v>
      </c>
      <c r="N3691" s="53">
        <v>0</v>
      </c>
      <c r="O3691" s="53">
        <v>7.24</v>
      </c>
    </row>
    <row r="3692" spans="1:15">
      <c r="A3692" s="48">
        <v>40311201</v>
      </c>
      <c r="B3692" s="48" t="s">
        <v>3701</v>
      </c>
      <c r="C3692" s="49">
        <v>0.04</v>
      </c>
      <c r="D3692" s="49" t="s">
        <v>129</v>
      </c>
      <c r="E3692" s="51">
        <v>0.81</v>
      </c>
      <c r="F3692" s="52"/>
      <c r="G3692" s="52"/>
      <c r="H3692" s="52"/>
      <c r="I3692" s="52"/>
      <c r="J3692" s="52"/>
      <c r="K3692" s="53">
        <v>13</v>
      </c>
      <c r="L3692" s="53">
        <v>0.52</v>
      </c>
      <c r="M3692" s="53">
        <v>12.1</v>
      </c>
      <c r="N3692" s="53">
        <v>0</v>
      </c>
      <c r="O3692" s="53">
        <v>12.62</v>
      </c>
    </row>
    <row r="3693" spans="1:15">
      <c r="A3693" s="48">
        <v>40311210</v>
      </c>
      <c r="B3693" s="48" t="s">
        <v>3702</v>
      </c>
      <c r="C3693" s="49">
        <v>0.04</v>
      </c>
      <c r="D3693" s="49" t="s">
        <v>129</v>
      </c>
      <c r="E3693" s="51">
        <v>0.81</v>
      </c>
      <c r="F3693" s="52"/>
      <c r="G3693" s="52"/>
      <c r="H3693" s="52"/>
      <c r="I3693" s="52"/>
      <c r="J3693" s="52"/>
      <c r="K3693" s="53">
        <v>13</v>
      </c>
      <c r="L3693" s="53">
        <v>0.52</v>
      </c>
      <c r="M3693" s="53">
        <v>12.1</v>
      </c>
      <c r="N3693" s="53">
        <v>0</v>
      </c>
      <c r="O3693" s="53">
        <v>12.62</v>
      </c>
    </row>
    <row r="3694" spans="1:15">
      <c r="A3694" s="48">
        <v>40311228</v>
      </c>
      <c r="B3694" s="48" t="s">
        <v>3703</v>
      </c>
      <c r="C3694" s="49">
        <v>0.01</v>
      </c>
      <c r="D3694" s="49" t="s">
        <v>129</v>
      </c>
      <c r="E3694" s="51">
        <v>0.45</v>
      </c>
      <c r="F3694" s="52"/>
      <c r="G3694" s="52"/>
      <c r="H3694" s="52"/>
      <c r="I3694" s="52"/>
      <c r="J3694" s="52"/>
      <c r="K3694" s="53">
        <v>13</v>
      </c>
      <c r="L3694" s="53">
        <v>0.13</v>
      </c>
      <c r="M3694" s="53">
        <v>6.72</v>
      </c>
      <c r="N3694" s="53">
        <v>0</v>
      </c>
      <c r="O3694" s="53">
        <v>6.85</v>
      </c>
    </row>
    <row r="3695" spans="1:15">
      <c r="A3695" s="48">
        <v>40311236</v>
      </c>
      <c r="B3695" s="48" t="s">
        <v>3704</v>
      </c>
      <c r="C3695" s="49">
        <v>0.1</v>
      </c>
      <c r="D3695" s="49" t="s">
        <v>129</v>
      </c>
      <c r="E3695" s="51">
        <v>2.097</v>
      </c>
      <c r="F3695" s="52"/>
      <c r="G3695" s="52"/>
      <c r="H3695" s="52"/>
      <c r="I3695" s="52"/>
      <c r="J3695" s="52"/>
      <c r="K3695" s="53">
        <v>13</v>
      </c>
      <c r="L3695" s="53">
        <v>1.3</v>
      </c>
      <c r="M3695" s="53">
        <v>31.33</v>
      </c>
      <c r="N3695" s="53">
        <v>0</v>
      </c>
      <c r="O3695" s="53">
        <v>32.630000000000003</v>
      </c>
    </row>
    <row r="3696" spans="1:15">
      <c r="A3696" s="48">
        <v>40311244</v>
      </c>
      <c r="B3696" s="48" t="s">
        <v>3705</v>
      </c>
      <c r="C3696" s="49">
        <v>0.1</v>
      </c>
      <c r="D3696" s="49" t="s">
        <v>129</v>
      </c>
      <c r="E3696" s="51">
        <v>3.2669999999999999</v>
      </c>
      <c r="F3696" s="52"/>
      <c r="G3696" s="52"/>
      <c r="H3696" s="52"/>
      <c r="I3696" s="52"/>
      <c r="J3696" s="52"/>
      <c r="K3696" s="53">
        <v>13</v>
      </c>
      <c r="L3696" s="53">
        <v>1.3</v>
      </c>
      <c r="M3696" s="53">
        <v>48.81</v>
      </c>
      <c r="N3696" s="53">
        <v>0</v>
      </c>
      <c r="O3696" s="53">
        <v>50.11</v>
      </c>
    </row>
    <row r="3697" spans="1:15">
      <c r="A3697" s="48">
        <v>40311252</v>
      </c>
      <c r="B3697" s="48" t="s">
        <v>3706</v>
      </c>
      <c r="C3697" s="49">
        <v>0.1</v>
      </c>
      <c r="D3697" s="49" t="s">
        <v>129</v>
      </c>
      <c r="E3697" s="51">
        <v>2.097</v>
      </c>
      <c r="F3697" s="52"/>
      <c r="G3697" s="52"/>
      <c r="H3697" s="52"/>
      <c r="I3697" s="52"/>
      <c r="J3697" s="52"/>
      <c r="K3697" s="53">
        <v>13</v>
      </c>
      <c r="L3697" s="53">
        <v>1.3</v>
      </c>
      <c r="M3697" s="53">
        <v>31.33</v>
      </c>
      <c r="N3697" s="53">
        <v>0</v>
      </c>
      <c r="O3697" s="53">
        <v>32.630000000000003</v>
      </c>
    </row>
    <row r="3698" spans="1:15">
      <c r="A3698" s="48">
        <v>40311260</v>
      </c>
      <c r="B3698" s="48" t="s">
        <v>3707</v>
      </c>
      <c r="C3698" s="49">
        <v>0.1</v>
      </c>
      <c r="D3698" s="49" t="s">
        <v>129</v>
      </c>
      <c r="E3698" s="51">
        <v>0.434</v>
      </c>
      <c r="F3698" s="52"/>
      <c r="G3698" s="52"/>
      <c r="H3698" s="52"/>
      <c r="I3698" s="52"/>
      <c r="J3698" s="52"/>
      <c r="K3698" s="53">
        <v>13</v>
      </c>
      <c r="L3698" s="53">
        <v>1.3</v>
      </c>
      <c r="M3698" s="53">
        <v>6.48</v>
      </c>
      <c r="N3698" s="53">
        <v>0</v>
      </c>
      <c r="O3698" s="53">
        <v>7.78</v>
      </c>
    </row>
    <row r="3699" spans="1:15">
      <c r="A3699" s="48">
        <v>40311279</v>
      </c>
      <c r="B3699" s="48" t="s">
        <v>3708</v>
      </c>
      <c r="C3699" s="49">
        <v>0.1</v>
      </c>
      <c r="D3699" s="49" t="s">
        <v>129</v>
      </c>
      <c r="E3699" s="51">
        <v>3.2669999999999999</v>
      </c>
      <c r="F3699" s="52"/>
      <c r="G3699" s="52"/>
      <c r="H3699" s="52"/>
      <c r="I3699" s="52"/>
      <c r="J3699" s="52"/>
      <c r="K3699" s="53">
        <v>13</v>
      </c>
      <c r="L3699" s="53">
        <v>1.3</v>
      </c>
      <c r="M3699" s="53">
        <v>48.81</v>
      </c>
      <c r="N3699" s="53">
        <v>0</v>
      </c>
      <c r="O3699" s="53">
        <v>50.11</v>
      </c>
    </row>
    <row r="3700" spans="1:15">
      <c r="A3700" s="48">
        <v>40311287</v>
      </c>
      <c r="B3700" s="48" t="s">
        <v>3709</v>
      </c>
      <c r="C3700" s="49">
        <v>0.1</v>
      </c>
      <c r="D3700" s="49" t="s">
        <v>129</v>
      </c>
      <c r="E3700" s="51">
        <v>0.434</v>
      </c>
      <c r="F3700" s="52"/>
      <c r="G3700" s="52"/>
      <c r="H3700" s="52"/>
      <c r="I3700" s="52"/>
      <c r="J3700" s="52"/>
      <c r="K3700" s="53">
        <v>13</v>
      </c>
      <c r="L3700" s="53">
        <v>1.3</v>
      </c>
      <c r="M3700" s="53">
        <v>6.48</v>
      </c>
      <c r="N3700" s="53">
        <v>0</v>
      </c>
      <c r="O3700" s="53">
        <v>7.78</v>
      </c>
    </row>
    <row r="3701" spans="1:15">
      <c r="A3701" s="48">
        <v>40311295</v>
      </c>
      <c r="B3701" s="48" t="s">
        <v>3710</v>
      </c>
      <c r="C3701" s="49">
        <v>0.01</v>
      </c>
      <c r="D3701" s="49" t="s">
        <v>129</v>
      </c>
      <c r="E3701" s="51">
        <v>0.90600000000000003</v>
      </c>
      <c r="F3701" s="52"/>
      <c r="G3701" s="52"/>
      <c r="H3701" s="52"/>
      <c r="I3701" s="52"/>
      <c r="J3701" s="52"/>
      <c r="K3701" s="53">
        <v>13</v>
      </c>
      <c r="L3701" s="53">
        <v>0.13</v>
      </c>
      <c r="M3701" s="53">
        <v>13.54</v>
      </c>
      <c r="N3701" s="53">
        <v>0</v>
      </c>
      <c r="O3701" s="53">
        <v>13.67</v>
      </c>
    </row>
    <row r="3702" spans="1:15">
      <c r="A3702" s="48">
        <v>40311309</v>
      </c>
      <c r="B3702" s="48" t="s">
        <v>3711</v>
      </c>
      <c r="C3702" s="49">
        <v>0.04</v>
      </c>
      <c r="D3702" s="49" t="s">
        <v>129</v>
      </c>
      <c r="E3702" s="51">
        <v>2.25</v>
      </c>
      <c r="F3702" s="52"/>
      <c r="G3702" s="52"/>
      <c r="H3702" s="52"/>
      <c r="I3702" s="52"/>
      <c r="J3702" s="52"/>
      <c r="K3702" s="53">
        <v>13</v>
      </c>
      <c r="L3702" s="53">
        <v>0.52</v>
      </c>
      <c r="M3702" s="53">
        <v>33.619999999999997</v>
      </c>
      <c r="N3702" s="53">
        <v>0</v>
      </c>
      <c r="O3702" s="53">
        <v>34.14</v>
      </c>
    </row>
    <row r="3703" spans="1:15">
      <c r="A3703" s="48">
        <v>40311317</v>
      </c>
      <c r="B3703" s="48" t="s">
        <v>3712</v>
      </c>
      <c r="C3703" s="49">
        <v>0.1</v>
      </c>
      <c r="D3703" s="49" t="s">
        <v>129</v>
      </c>
      <c r="E3703" s="51">
        <v>0.434</v>
      </c>
      <c r="F3703" s="52"/>
      <c r="G3703" s="52"/>
      <c r="H3703" s="52"/>
      <c r="I3703" s="52"/>
      <c r="J3703" s="52"/>
      <c r="K3703" s="53">
        <v>13</v>
      </c>
      <c r="L3703" s="53">
        <v>1.3</v>
      </c>
      <c r="M3703" s="53">
        <v>6.48</v>
      </c>
      <c r="N3703" s="53">
        <v>0</v>
      </c>
      <c r="O3703" s="53">
        <v>7.78</v>
      </c>
    </row>
    <row r="3704" spans="1:15">
      <c r="A3704" s="48">
        <v>40311325</v>
      </c>
      <c r="B3704" s="48" t="s">
        <v>3713</v>
      </c>
      <c r="C3704" s="49">
        <v>0.1</v>
      </c>
      <c r="D3704" s="49" t="s">
        <v>129</v>
      </c>
      <c r="E3704" s="51">
        <v>0.42</v>
      </c>
      <c r="F3704" s="52"/>
      <c r="G3704" s="52"/>
      <c r="H3704" s="52"/>
      <c r="I3704" s="52"/>
      <c r="J3704" s="52"/>
      <c r="K3704" s="53">
        <v>13</v>
      </c>
      <c r="L3704" s="53">
        <v>1.3</v>
      </c>
      <c r="M3704" s="53">
        <v>6.27</v>
      </c>
      <c r="N3704" s="53">
        <v>0</v>
      </c>
      <c r="O3704" s="53">
        <v>7.57</v>
      </c>
    </row>
    <row r="3705" spans="1:15">
      <c r="A3705" s="48">
        <v>40311333</v>
      </c>
      <c r="B3705" s="48" t="s">
        <v>3714</v>
      </c>
      <c r="C3705" s="49">
        <v>0.1</v>
      </c>
      <c r="D3705" s="49" t="s">
        <v>129</v>
      </c>
      <c r="E3705" s="51">
        <v>3.4740000000000002</v>
      </c>
      <c r="F3705" s="52"/>
      <c r="G3705" s="52"/>
      <c r="H3705" s="52"/>
      <c r="I3705" s="52"/>
      <c r="J3705" s="52"/>
      <c r="K3705" s="53">
        <v>13</v>
      </c>
      <c r="L3705" s="53">
        <v>1.3</v>
      </c>
      <c r="M3705" s="53">
        <v>51.9</v>
      </c>
      <c r="N3705" s="53">
        <v>0</v>
      </c>
      <c r="O3705" s="53">
        <v>53.2</v>
      </c>
    </row>
    <row r="3706" spans="1:15">
      <c r="A3706" s="48">
        <v>40311341</v>
      </c>
      <c r="B3706" s="48" t="s">
        <v>3715</v>
      </c>
      <c r="C3706" s="49">
        <v>0.1</v>
      </c>
      <c r="D3706" s="49" t="s">
        <v>129</v>
      </c>
      <c r="E3706" s="51">
        <v>3.2669999999999999</v>
      </c>
      <c r="F3706" s="52"/>
      <c r="G3706" s="52"/>
      <c r="H3706" s="52"/>
      <c r="I3706" s="52"/>
      <c r="J3706" s="52"/>
      <c r="K3706" s="53">
        <v>13</v>
      </c>
      <c r="L3706" s="53">
        <v>1.3</v>
      </c>
      <c r="M3706" s="53">
        <v>48.81</v>
      </c>
      <c r="N3706" s="53">
        <v>0</v>
      </c>
      <c r="O3706" s="53">
        <v>50.11</v>
      </c>
    </row>
    <row r="3707" spans="1:15">
      <c r="A3707" s="48">
        <v>40311350</v>
      </c>
      <c r="B3707" s="48" t="s">
        <v>3716</v>
      </c>
      <c r="C3707" s="49">
        <v>0.01</v>
      </c>
      <c r="D3707" s="49" t="s">
        <v>129</v>
      </c>
      <c r="E3707" s="51">
        <v>1.05</v>
      </c>
      <c r="F3707" s="52"/>
      <c r="G3707" s="52"/>
      <c r="H3707" s="52"/>
      <c r="I3707" s="52"/>
      <c r="J3707" s="52"/>
      <c r="K3707" s="53">
        <v>13</v>
      </c>
      <c r="L3707" s="53">
        <v>0.13</v>
      </c>
      <c r="M3707" s="53">
        <v>15.69</v>
      </c>
      <c r="N3707" s="53">
        <v>0</v>
      </c>
      <c r="O3707" s="53">
        <v>15.82</v>
      </c>
    </row>
    <row r="3708" spans="1:15">
      <c r="A3708" s="48">
        <v>40311368</v>
      </c>
      <c r="B3708" s="48" t="s">
        <v>3717</v>
      </c>
      <c r="C3708" s="49">
        <v>0.1</v>
      </c>
      <c r="D3708" s="49" t="s">
        <v>129</v>
      </c>
      <c r="E3708" s="51">
        <v>0.42</v>
      </c>
      <c r="F3708" s="52"/>
      <c r="G3708" s="52"/>
      <c r="H3708" s="52"/>
      <c r="I3708" s="52"/>
      <c r="J3708" s="52"/>
      <c r="K3708" s="53">
        <v>13</v>
      </c>
      <c r="L3708" s="53">
        <v>1.3</v>
      </c>
      <c r="M3708" s="53">
        <v>6.27</v>
      </c>
      <c r="N3708" s="53">
        <v>0</v>
      </c>
      <c r="O3708" s="53">
        <v>7.57</v>
      </c>
    </row>
    <row r="3709" spans="1:15">
      <c r="A3709" s="48">
        <v>40311376</v>
      </c>
      <c r="B3709" s="48" t="s">
        <v>3718</v>
      </c>
      <c r="C3709" s="49">
        <v>0.1</v>
      </c>
      <c r="D3709" s="49" t="s">
        <v>129</v>
      </c>
      <c r="E3709" s="51">
        <v>0.434</v>
      </c>
      <c r="F3709" s="52"/>
      <c r="G3709" s="52"/>
      <c r="H3709" s="52"/>
      <c r="I3709" s="52"/>
      <c r="J3709" s="52"/>
      <c r="K3709" s="53">
        <v>13</v>
      </c>
      <c r="L3709" s="53">
        <v>1.3</v>
      </c>
      <c r="M3709" s="53">
        <v>6.48</v>
      </c>
      <c r="N3709" s="53">
        <v>0</v>
      </c>
      <c r="O3709" s="53">
        <v>7.78</v>
      </c>
    </row>
    <row r="3710" spans="1:15">
      <c r="A3710" s="48">
        <v>40311384</v>
      </c>
      <c r="B3710" s="48" t="s">
        <v>3719</v>
      </c>
      <c r="C3710" s="49">
        <v>0.01</v>
      </c>
      <c r="D3710" s="49" t="s">
        <v>129</v>
      </c>
      <c r="E3710" s="51">
        <v>0.56699999999999995</v>
      </c>
      <c r="F3710" s="52"/>
      <c r="G3710" s="52"/>
      <c r="H3710" s="52"/>
      <c r="I3710" s="52"/>
      <c r="J3710" s="52"/>
      <c r="K3710" s="53">
        <v>13</v>
      </c>
      <c r="L3710" s="53">
        <v>0.13</v>
      </c>
      <c r="M3710" s="53">
        <v>8.4700000000000006</v>
      </c>
      <c r="N3710" s="53">
        <v>0</v>
      </c>
      <c r="O3710" s="53">
        <v>8.6</v>
      </c>
    </row>
    <row r="3711" spans="1:15">
      <c r="A3711" s="48">
        <v>40311392</v>
      </c>
      <c r="B3711" s="48" t="s">
        <v>3720</v>
      </c>
      <c r="C3711" s="49">
        <v>0.1</v>
      </c>
      <c r="D3711" s="49" t="s">
        <v>129</v>
      </c>
      <c r="E3711" s="51">
        <v>0.42</v>
      </c>
      <c r="F3711" s="52"/>
      <c r="G3711" s="52"/>
      <c r="H3711" s="52"/>
      <c r="I3711" s="52"/>
      <c r="J3711" s="52"/>
      <c r="K3711" s="53">
        <v>13</v>
      </c>
      <c r="L3711" s="53">
        <v>1.3</v>
      </c>
      <c r="M3711" s="53">
        <v>6.27</v>
      </c>
      <c r="N3711" s="53">
        <v>0</v>
      </c>
      <c r="O3711" s="53">
        <v>7.57</v>
      </c>
    </row>
    <row r="3712" spans="1:15">
      <c r="A3712" s="48">
        <v>40311503</v>
      </c>
      <c r="B3712" s="48" t="s">
        <v>3721</v>
      </c>
      <c r="C3712" s="49">
        <v>0.5</v>
      </c>
      <c r="D3712" s="49" t="s">
        <v>129</v>
      </c>
      <c r="E3712" s="51">
        <v>3</v>
      </c>
      <c r="F3712" s="52"/>
      <c r="G3712" s="52"/>
      <c r="H3712" s="52"/>
      <c r="I3712" s="52"/>
      <c r="J3712" s="52"/>
      <c r="K3712" s="53">
        <v>13</v>
      </c>
      <c r="L3712" s="53">
        <v>6.5</v>
      </c>
      <c r="M3712" s="53">
        <v>44.82</v>
      </c>
      <c r="N3712" s="53">
        <v>0</v>
      </c>
      <c r="O3712" s="53">
        <v>51.32</v>
      </c>
    </row>
    <row r="3713" spans="1:15" ht="36" customHeight="1">
      <c r="A3713" s="131" t="s">
        <v>3722</v>
      </c>
      <c r="B3713" s="132"/>
      <c r="C3713" s="132"/>
      <c r="D3713" s="132"/>
      <c r="E3713" s="132"/>
      <c r="F3713" s="132"/>
      <c r="G3713" s="132"/>
      <c r="H3713" s="132"/>
      <c r="I3713" s="132"/>
      <c r="J3713" s="132"/>
      <c r="K3713" s="132"/>
      <c r="L3713" s="132"/>
      <c r="M3713" s="132"/>
      <c r="N3713" s="132"/>
      <c r="O3713" s="132"/>
    </row>
    <row r="3714" spans="1:15">
      <c r="A3714" s="48">
        <v>40312011</v>
      </c>
      <c r="B3714" s="48" t="s">
        <v>3723</v>
      </c>
      <c r="C3714" s="85">
        <v>0.04</v>
      </c>
      <c r="D3714" s="49" t="s">
        <v>129</v>
      </c>
      <c r="E3714" s="51">
        <v>0.69299999999999995</v>
      </c>
      <c r="F3714" s="52"/>
      <c r="G3714" s="52"/>
      <c r="H3714" s="52"/>
      <c r="I3714" s="52"/>
      <c r="J3714" s="52"/>
      <c r="K3714" s="53">
        <f t="shared" ref="K3714:K3725" si="407">VLOOKUP(D3714,PATOLOGIA2026,22,0)</f>
        <v>13</v>
      </c>
      <c r="L3714" s="53">
        <f t="shared" ref="L3714:L3725" si="408">ROUND(C3714*K3714,2)</f>
        <v>0.52</v>
      </c>
      <c r="M3714" s="53">
        <f t="shared" ref="M3714:M3725" si="409">IF(E3714&gt;0,ROUND(E3714*UCO_PATOLOGIA_2026,2),0)</f>
        <v>10.35</v>
      </c>
      <c r="N3714" s="53">
        <f>IF(I3714&gt;0,ROUND(I3714*#REF!,2),0)</f>
        <v>0</v>
      </c>
      <c r="O3714" s="53">
        <f t="shared" ref="O3714:O3725" si="410">ROUND(L3714+M3714+N3714,2)</f>
        <v>10.87</v>
      </c>
    </row>
    <row r="3715" spans="1:15">
      <c r="A3715" s="48">
        <v>40312020</v>
      </c>
      <c r="B3715" s="48" t="s">
        <v>3724</v>
      </c>
      <c r="C3715" s="85">
        <v>0.04</v>
      </c>
      <c r="D3715" s="49" t="s">
        <v>129</v>
      </c>
      <c r="E3715" s="51">
        <v>0.78300000000000003</v>
      </c>
      <c r="F3715" s="52"/>
      <c r="G3715" s="52"/>
      <c r="H3715" s="52"/>
      <c r="I3715" s="52"/>
      <c r="J3715" s="52"/>
      <c r="K3715" s="53">
        <f t="shared" si="407"/>
        <v>13</v>
      </c>
      <c r="L3715" s="53">
        <f t="shared" si="408"/>
        <v>0.52</v>
      </c>
      <c r="M3715" s="53">
        <f t="shared" si="409"/>
        <v>11.7</v>
      </c>
      <c r="N3715" s="53">
        <f>IF(I3715&gt;0,ROUND(I3715*#REF!,2),0)</f>
        <v>0</v>
      </c>
      <c r="O3715" s="53">
        <f t="shared" si="410"/>
        <v>12.22</v>
      </c>
    </row>
    <row r="3716" spans="1:15">
      <c r="A3716" s="48">
        <v>40312046</v>
      </c>
      <c r="B3716" s="48" t="s">
        <v>3725</v>
      </c>
      <c r="C3716" s="85">
        <v>0.1</v>
      </c>
      <c r="D3716" s="49" t="s">
        <v>129</v>
      </c>
      <c r="E3716" s="51">
        <v>3.2669999999999999</v>
      </c>
      <c r="F3716" s="52"/>
      <c r="G3716" s="52"/>
      <c r="H3716" s="52"/>
      <c r="I3716" s="52"/>
      <c r="J3716" s="52"/>
      <c r="K3716" s="53">
        <f t="shared" si="407"/>
        <v>13</v>
      </c>
      <c r="L3716" s="53">
        <f t="shared" si="408"/>
        <v>1.3</v>
      </c>
      <c r="M3716" s="53">
        <f t="shared" si="409"/>
        <v>48.81</v>
      </c>
      <c r="N3716" s="53">
        <f>IF(I3716&gt;0,ROUND(I3716*#REF!,2),0)</f>
        <v>0</v>
      </c>
      <c r="O3716" s="53">
        <f t="shared" si="410"/>
        <v>50.11</v>
      </c>
    </row>
    <row r="3717" spans="1:15">
      <c r="A3717" s="48">
        <v>40312054</v>
      </c>
      <c r="B3717" s="48" t="s">
        <v>3726</v>
      </c>
      <c r="C3717" s="85">
        <v>0.04</v>
      </c>
      <c r="D3717" s="49" t="s">
        <v>129</v>
      </c>
      <c r="E3717" s="51">
        <v>0.78300000000000003</v>
      </c>
      <c r="F3717" s="52"/>
      <c r="G3717" s="52"/>
      <c r="H3717" s="52"/>
      <c r="I3717" s="52"/>
      <c r="J3717" s="52"/>
      <c r="K3717" s="53">
        <f t="shared" si="407"/>
        <v>13</v>
      </c>
      <c r="L3717" s="53">
        <f t="shared" si="408"/>
        <v>0.52</v>
      </c>
      <c r="M3717" s="53">
        <f t="shared" si="409"/>
        <v>11.7</v>
      </c>
      <c r="N3717" s="53">
        <f>IF(I3717&gt;0,ROUND(I3717*#REF!,2),0)</f>
        <v>0</v>
      </c>
      <c r="O3717" s="53">
        <f t="shared" si="410"/>
        <v>12.22</v>
      </c>
    </row>
    <row r="3718" spans="1:15">
      <c r="A3718" s="48">
        <v>40312062</v>
      </c>
      <c r="B3718" s="48" t="s">
        <v>3727</v>
      </c>
      <c r="C3718" s="85">
        <v>0.75</v>
      </c>
      <c r="D3718" s="49" t="s">
        <v>129</v>
      </c>
      <c r="E3718" s="51">
        <v>6.2910000000000004</v>
      </c>
      <c r="F3718" s="52"/>
      <c r="G3718" s="52"/>
      <c r="H3718" s="52"/>
      <c r="I3718" s="52"/>
      <c r="J3718" s="52"/>
      <c r="K3718" s="53">
        <f t="shared" si="407"/>
        <v>13</v>
      </c>
      <c r="L3718" s="53">
        <f t="shared" si="408"/>
        <v>9.75</v>
      </c>
      <c r="M3718" s="53">
        <f t="shared" si="409"/>
        <v>93.99</v>
      </c>
      <c r="N3718" s="53">
        <f>IF(I3718&gt;0,ROUND(I3718*#REF!,2),0)</f>
        <v>0</v>
      </c>
      <c r="O3718" s="53">
        <f t="shared" si="410"/>
        <v>103.74</v>
      </c>
    </row>
    <row r="3719" spans="1:15">
      <c r="A3719" s="48">
        <v>40312070</v>
      </c>
      <c r="B3719" s="48" t="s">
        <v>3728</v>
      </c>
      <c r="C3719" s="85">
        <v>0.1</v>
      </c>
      <c r="D3719" s="49" t="s">
        <v>129</v>
      </c>
      <c r="E3719" s="51">
        <v>2.87</v>
      </c>
      <c r="F3719" s="52"/>
      <c r="G3719" s="52"/>
      <c r="H3719" s="52"/>
      <c r="I3719" s="52"/>
      <c r="J3719" s="52"/>
      <c r="K3719" s="53">
        <f t="shared" si="407"/>
        <v>13</v>
      </c>
      <c r="L3719" s="53">
        <f t="shared" si="408"/>
        <v>1.3</v>
      </c>
      <c r="M3719" s="53">
        <f t="shared" si="409"/>
        <v>42.88</v>
      </c>
      <c r="N3719" s="53">
        <f>IF(I3719&gt;0,ROUND(I3719*#REF!,2),0)</f>
        <v>0</v>
      </c>
      <c r="O3719" s="53">
        <f t="shared" si="410"/>
        <v>44.18</v>
      </c>
    </row>
    <row r="3720" spans="1:15">
      <c r="A3720" s="48">
        <v>40312089</v>
      </c>
      <c r="B3720" s="48" t="s">
        <v>3729</v>
      </c>
      <c r="C3720" s="85">
        <v>0.1</v>
      </c>
      <c r="D3720" s="49" t="s">
        <v>129</v>
      </c>
      <c r="E3720" s="51">
        <v>2.95</v>
      </c>
      <c r="F3720" s="52"/>
      <c r="G3720" s="52"/>
      <c r="H3720" s="52"/>
      <c r="I3720" s="52"/>
      <c r="J3720" s="52"/>
      <c r="K3720" s="53">
        <f t="shared" si="407"/>
        <v>13</v>
      </c>
      <c r="L3720" s="53">
        <f t="shared" si="408"/>
        <v>1.3</v>
      </c>
      <c r="M3720" s="53">
        <f t="shared" si="409"/>
        <v>44.07</v>
      </c>
      <c r="N3720" s="53">
        <f>IF(I3720&gt;0,ROUND(I3720*#REF!,2),0)</f>
        <v>0</v>
      </c>
      <c r="O3720" s="53">
        <f t="shared" si="410"/>
        <v>45.37</v>
      </c>
    </row>
    <row r="3721" spans="1:15">
      <c r="A3721" s="48">
        <v>40312097</v>
      </c>
      <c r="B3721" s="48" t="s">
        <v>3730</v>
      </c>
      <c r="C3721" s="85">
        <v>0.1</v>
      </c>
      <c r="D3721" s="49" t="s">
        <v>129</v>
      </c>
      <c r="E3721" s="51">
        <v>2.79</v>
      </c>
      <c r="F3721" s="52"/>
      <c r="G3721" s="52"/>
      <c r="H3721" s="52"/>
      <c r="I3721" s="52"/>
      <c r="J3721" s="52"/>
      <c r="K3721" s="53">
        <f t="shared" si="407"/>
        <v>13</v>
      </c>
      <c r="L3721" s="53">
        <f t="shared" si="408"/>
        <v>1.3</v>
      </c>
      <c r="M3721" s="53">
        <f t="shared" si="409"/>
        <v>41.68</v>
      </c>
      <c r="N3721" s="53">
        <f>IF(I3721&gt;0,ROUND(I3721*#REF!,2),0)</f>
        <v>0</v>
      </c>
      <c r="O3721" s="53">
        <f t="shared" si="410"/>
        <v>42.98</v>
      </c>
    </row>
    <row r="3722" spans="1:15">
      <c r="A3722" s="48">
        <v>40312100</v>
      </c>
      <c r="B3722" s="48" t="s">
        <v>3731</v>
      </c>
      <c r="C3722" s="85">
        <v>0.1</v>
      </c>
      <c r="D3722" s="49" t="s">
        <v>129</v>
      </c>
      <c r="E3722" s="51">
        <v>2.99</v>
      </c>
      <c r="F3722" s="52"/>
      <c r="G3722" s="52"/>
      <c r="H3722" s="52"/>
      <c r="I3722" s="52"/>
      <c r="J3722" s="52"/>
      <c r="K3722" s="53">
        <f t="shared" si="407"/>
        <v>13</v>
      </c>
      <c r="L3722" s="53">
        <f t="shared" si="408"/>
        <v>1.3</v>
      </c>
      <c r="M3722" s="53">
        <f t="shared" si="409"/>
        <v>44.67</v>
      </c>
      <c r="N3722" s="53">
        <f>IF(I3722&gt;0,ROUND(I3722*#REF!,2),0)</f>
        <v>0</v>
      </c>
      <c r="O3722" s="53">
        <f t="shared" si="410"/>
        <v>45.97</v>
      </c>
    </row>
    <row r="3723" spans="1:15">
      <c r="A3723" s="48">
        <v>40312119</v>
      </c>
      <c r="B3723" s="48" t="s">
        <v>3732</v>
      </c>
      <c r="C3723" s="85">
        <v>0.01</v>
      </c>
      <c r="D3723" s="49" t="s">
        <v>129</v>
      </c>
      <c r="E3723" s="51">
        <v>1.514</v>
      </c>
      <c r="F3723" s="52"/>
      <c r="G3723" s="52"/>
      <c r="H3723" s="52"/>
      <c r="I3723" s="52"/>
      <c r="J3723" s="52"/>
      <c r="K3723" s="53">
        <f t="shared" si="407"/>
        <v>13</v>
      </c>
      <c r="L3723" s="53">
        <f t="shared" si="408"/>
        <v>0.13</v>
      </c>
      <c r="M3723" s="53">
        <f t="shared" si="409"/>
        <v>22.62</v>
      </c>
      <c r="N3723" s="53">
        <f>IF(I3723&gt;0,ROUND(I3723*#REF!,2),0)</f>
        <v>0</v>
      </c>
      <c r="O3723" s="53">
        <f t="shared" si="410"/>
        <v>22.75</v>
      </c>
    </row>
    <row r="3724" spans="1:15">
      <c r="A3724" s="48">
        <v>40312127</v>
      </c>
      <c r="B3724" s="48" t="s">
        <v>3733</v>
      </c>
      <c r="C3724" s="85">
        <v>0.1</v>
      </c>
      <c r="D3724" s="49" t="s">
        <v>129</v>
      </c>
      <c r="E3724" s="51">
        <v>7.5510000000000002</v>
      </c>
      <c r="F3724" s="52"/>
      <c r="G3724" s="52"/>
      <c r="H3724" s="52"/>
      <c r="I3724" s="52"/>
      <c r="J3724" s="52"/>
      <c r="K3724" s="53">
        <f t="shared" si="407"/>
        <v>13</v>
      </c>
      <c r="L3724" s="53">
        <f t="shared" si="408"/>
        <v>1.3</v>
      </c>
      <c r="M3724" s="53">
        <f t="shared" si="409"/>
        <v>112.81</v>
      </c>
      <c r="N3724" s="53">
        <f>IF(I3724&gt;0,ROUND(I3724*#REF!,2),0)</f>
        <v>0</v>
      </c>
      <c r="O3724" s="53">
        <f t="shared" si="410"/>
        <v>114.11</v>
      </c>
    </row>
    <row r="3725" spans="1:15">
      <c r="A3725" s="48">
        <v>40312135</v>
      </c>
      <c r="B3725" s="48" t="s">
        <v>3734</v>
      </c>
      <c r="C3725" s="85">
        <v>0.01</v>
      </c>
      <c r="D3725" s="49" t="s">
        <v>129</v>
      </c>
      <c r="E3725" s="51">
        <v>1.05</v>
      </c>
      <c r="F3725" s="52"/>
      <c r="G3725" s="52"/>
      <c r="H3725" s="52"/>
      <c r="I3725" s="52"/>
      <c r="J3725" s="52"/>
      <c r="K3725" s="53">
        <f t="shared" si="407"/>
        <v>13</v>
      </c>
      <c r="L3725" s="53">
        <f t="shared" si="408"/>
        <v>0.13</v>
      </c>
      <c r="M3725" s="53">
        <f t="shared" si="409"/>
        <v>15.69</v>
      </c>
      <c r="N3725" s="53">
        <f>IF(I3725&gt;0,ROUND(I3725*#REF!,2),0)</f>
        <v>0</v>
      </c>
      <c r="O3725" s="53">
        <f t="shared" si="410"/>
        <v>15.82</v>
      </c>
    </row>
    <row r="3726" spans="1:15">
      <c r="A3726" s="48">
        <v>40312143</v>
      </c>
      <c r="B3726" s="48" t="s">
        <v>3735</v>
      </c>
      <c r="C3726" s="85"/>
      <c r="D3726" s="49"/>
      <c r="E3726" s="51"/>
      <c r="F3726" s="52"/>
      <c r="G3726" s="52"/>
      <c r="H3726" s="52"/>
      <c r="I3726" s="52"/>
      <c r="J3726" s="52"/>
      <c r="K3726" s="53"/>
      <c r="L3726" s="53"/>
      <c r="M3726" s="53"/>
      <c r="N3726" s="53"/>
      <c r="O3726" s="53">
        <v>54.891199999999998</v>
      </c>
    </row>
    <row r="3727" spans="1:15">
      <c r="A3727" s="48">
        <v>40312151</v>
      </c>
      <c r="B3727" s="48" t="s">
        <v>3736</v>
      </c>
      <c r="C3727" s="85">
        <v>0.1</v>
      </c>
      <c r="D3727" s="49" t="s">
        <v>129</v>
      </c>
      <c r="E3727" s="51">
        <v>5.0309999999999997</v>
      </c>
      <c r="F3727" s="52"/>
      <c r="G3727" s="52"/>
      <c r="H3727" s="52"/>
      <c r="I3727" s="52"/>
      <c r="J3727" s="52"/>
      <c r="K3727" s="53">
        <f>VLOOKUP(D3727,PATOLOGIA2026,22,0)</f>
        <v>13</v>
      </c>
      <c r="L3727" s="53">
        <f>ROUND(C3727*K3727,2)</f>
        <v>1.3</v>
      </c>
      <c r="M3727" s="53">
        <f>IF(E3727&gt;0,ROUND(E3727*UCO_PATOLOGIA_2026,2),0)</f>
        <v>75.16</v>
      </c>
      <c r="N3727" s="53">
        <f>IF(I3727&gt;0,ROUND(I3727*#REF!,2),0)</f>
        <v>0</v>
      </c>
      <c r="O3727" s="53">
        <f>ROUND(L3727+M3727+N3727,2)</f>
        <v>76.459999999999994</v>
      </c>
    </row>
    <row r="3728" spans="1:15">
      <c r="A3728" s="48">
        <v>40312160</v>
      </c>
      <c r="B3728" s="48" t="s">
        <v>3737</v>
      </c>
      <c r="C3728" s="85">
        <v>0.01</v>
      </c>
      <c r="D3728" s="49" t="s">
        <v>129</v>
      </c>
      <c r="E3728" s="51">
        <v>5.09</v>
      </c>
      <c r="F3728" s="52"/>
      <c r="G3728" s="52"/>
      <c r="H3728" s="52"/>
      <c r="I3728" s="52"/>
      <c r="J3728" s="52"/>
      <c r="K3728" s="53">
        <f>VLOOKUP(D3728,PATOLOGIA2026,22,0)</f>
        <v>13</v>
      </c>
      <c r="L3728" s="53">
        <f>ROUND(C3728*K3728,2)</f>
        <v>0.13</v>
      </c>
      <c r="M3728" s="53">
        <f>IF(E3728&gt;0,ROUND(E3728*UCO_PATOLOGIA_2026,2),0)</f>
        <v>76.040000000000006</v>
      </c>
      <c r="N3728" s="53">
        <f>IF(I3728&gt;0,ROUND(I3728*#REF!,2),0)</f>
        <v>0</v>
      </c>
      <c r="O3728" s="53">
        <f>ROUND(L3728+M3728+N3728,2)</f>
        <v>76.17</v>
      </c>
    </row>
    <row r="3729" spans="1:15" ht="22.5">
      <c r="A3729" s="48">
        <v>40312178</v>
      </c>
      <c r="B3729" s="48" t="s">
        <v>3738</v>
      </c>
      <c r="C3729" s="85">
        <v>0.01</v>
      </c>
      <c r="D3729" s="49" t="s">
        <v>129</v>
      </c>
      <c r="E3729" s="51">
        <v>9.5</v>
      </c>
      <c r="F3729" s="52"/>
      <c r="G3729" s="52"/>
      <c r="H3729" s="52"/>
      <c r="I3729" s="52"/>
      <c r="J3729" s="52"/>
      <c r="K3729" s="53">
        <f>VLOOKUP(D3729,PATOLOGIA2026,22,0)</f>
        <v>13</v>
      </c>
      <c r="L3729" s="53">
        <f>ROUND(C3729*K3729,2)</f>
        <v>0.13</v>
      </c>
      <c r="M3729" s="53">
        <f>IF(E3729&gt;0,ROUND(E3729*UCO_PATOLOGIA_2026,2),0)</f>
        <v>141.93</v>
      </c>
      <c r="N3729" s="53">
        <f>IF(I3729&gt;0,ROUND(I3729*#REF!,2),0)</f>
        <v>0</v>
      </c>
      <c r="O3729" s="53">
        <f>ROUND(L3729+M3729+N3729,2)</f>
        <v>142.06</v>
      </c>
    </row>
    <row r="3730" spans="1:15" ht="33.75" customHeight="1">
      <c r="A3730" s="138" t="s">
        <v>3739</v>
      </c>
      <c r="B3730" s="148"/>
      <c r="C3730" s="148"/>
      <c r="D3730" s="148"/>
      <c r="E3730" s="148"/>
      <c r="F3730" s="148"/>
      <c r="G3730" s="148"/>
      <c r="H3730" s="148"/>
      <c r="I3730" s="148"/>
      <c r="J3730" s="148"/>
      <c r="K3730" s="148"/>
      <c r="L3730" s="148"/>
      <c r="M3730" s="148"/>
      <c r="N3730" s="148"/>
      <c r="O3730" s="148"/>
    </row>
    <row r="3731" spans="1:15">
      <c r="A3731" s="48">
        <v>40313018</v>
      </c>
      <c r="B3731" s="48" t="s">
        <v>3740</v>
      </c>
      <c r="C3731" s="85">
        <v>0.04</v>
      </c>
      <c r="D3731" s="49" t="s">
        <v>129</v>
      </c>
      <c r="E3731" s="51">
        <v>1.0529999999999999</v>
      </c>
      <c r="F3731" s="52"/>
      <c r="G3731" s="52"/>
      <c r="H3731" s="52"/>
      <c r="I3731" s="52"/>
      <c r="J3731" s="52"/>
      <c r="K3731" s="53">
        <f t="shared" ref="K3731:K3764" si="411">VLOOKUP(D3731,PATOLOGIA2026,22,0)</f>
        <v>13</v>
      </c>
      <c r="L3731" s="53">
        <f t="shared" ref="L3731:L3764" si="412">ROUND(C3731*K3731,2)</f>
        <v>0.52</v>
      </c>
      <c r="M3731" s="53">
        <f t="shared" ref="M3731:M3764" si="413">IF(E3731&gt;0,ROUND(E3731*UCO_PATOLOGIA_2026,2),0)</f>
        <v>15.73</v>
      </c>
      <c r="N3731" s="53">
        <f>IF(I3731&gt;0,ROUND(I3731*#REF!,2),0)</f>
        <v>0</v>
      </c>
      <c r="O3731" s="53">
        <f t="shared" ref="O3731:O3764" si="414">ROUND(L3731+M3731+N3731,2)</f>
        <v>16.25</v>
      </c>
    </row>
    <row r="3732" spans="1:15">
      <c r="A3732" s="48">
        <v>40313026</v>
      </c>
      <c r="B3732" s="48" t="s">
        <v>3741</v>
      </c>
      <c r="C3732" s="85">
        <v>0.1</v>
      </c>
      <c r="D3732" s="49" t="s">
        <v>129</v>
      </c>
      <c r="E3732" s="51">
        <v>1.647</v>
      </c>
      <c r="F3732" s="52"/>
      <c r="G3732" s="52"/>
      <c r="H3732" s="52"/>
      <c r="I3732" s="52"/>
      <c r="J3732" s="52"/>
      <c r="K3732" s="53">
        <f t="shared" si="411"/>
        <v>13</v>
      </c>
      <c r="L3732" s="53">
        <f t="shared" si="412"/>
        <v>1.3</v>
      </c>
      <c r="M3732" s="53">
        <f t="shared" si="413"/>
        <v>24.61</v>
      </c>
      <c r="N3732" s="53">
        <f>IF(I3732&gt;0,ROUND(I3732*#REF!,2),0)</f>
        <v>0</v>
      </c>
      <c r="O3732" s="53">
        <f t="shared" si="414"/>
        <v>25.91</v>
      </c>
    </row>
    <row r="3733" spans="1:15">
      <c r="A3733" s="48">
        <v>40313034</v>
      </c>
      <c r="B3733" s="48" t="s">
        <v>3742</v>
      </c>
      <c r="C3733" s="85">
        <v>0.01</v>
      </c>
      <c r="D3733" s="49" t="s">
        <v>129</v>
      </c>
      <c r="E3733" s="51">
        <v>1.647</v>
      </c>
      <c r="F3733" s="52"/>
      <c r="G3733" s="52"/>
      <c r="H3733" s="52"/>
      <c r="I3733" s="52"/>
      <c r="J3733" s="52"/>
      <c r="K3733" s="53">
        <f t="shared" si="411"/>
        <v>13</v>
      </c>
      <c r="L3733" s="53">
        <f t="shared" si="412"/>
        <v>0.13</v>
      </c>
      <c r="M3733" s="53">
        <f t="shared" si="413"/>
        <v>24.61</v>
      </c>
      <c r="N3733" s="53">
        <f>IF(I3733&gt;0,ROUND(I3733*#REF!,2),0)</f>
        <v>0</v>
      </c>
      <c r="O3733" s="53">
        <f t="shared" si="414"/>
        <v>24.74</v>
      </c>
    </row>
    <row r="3734" spans="1:15">
      <c r="A3734" s="48">
        <v>40313042</v>
      </c>
      <c r="B3734" s="48" t="s">
        <v>3743</v>
      </c>
      <c r="C3734" s="85">
        <v>0.04</v>
      </c>
      <c r="D3734" s="49" t="s">
        <v>129</v>
      </c>
      <c r="E3734" s="51">
        <v>1.44</v>
      </c>
      <c r="F3734" s="52"/>
      <c r="G3734" s="52"/>
      <c r="H3734" s="52"/>
      <c r="I3734" s="52"/>
      <c r="J3734" s="52"/>
      <c r="K3734" s="53">
        <f t="shared" si="411"/>
        <v>13</v>
      </c>
      <c r="L3734" s="53">
        <f t="shared" si="412"/>
        <v>0.52</v>
      </c>
      <c r="M3734" s="53">
        <f t="shared" si="413"/>
        <v>21.51</v>
      </c>
      <c r="N3734" s="53">
        <f>IF(I3734&gt;0,ROUND(I3734*#REF!,2),0)</f>
        <v>0</v>
      </c>
      <c r="O3734" s="53">
        <f t="shared" si="414"/>
        <v>22.03</v>
      </c>
    </row>
    <row r="3735" spans="1:15">
      <c r="A3735" s="48">
        <v>40313050</v>
      </c>
      <c r="B3735" s="48" t="s">
        <v>3744</v>
      </c>
      <c r="C3735" s="85">
        <v>0.04</v>
      </c>
      <c r="D3735" s="49" t="s">
        <v>129</v>
      </c>
      <c r="E3735" s="51">
        <v>1.44</v>
      </c>
      <c r="F3735" s="52"/>
      <c r="G3735" s="52"/>
      <c r="H3735" s="52"/>
      <c r="I3735" s="52"/>
      <c r="J3735" s="52"/>
      <c r="K3735" s="53">
        <f t="shared" si="411"/>
        <v>13</v>
      </c>
      <c r="L3735" s="53">
        <f t="shared" si="412"/>
        <v>0.52</v>
      </c>
      <c r="M3735" s="53">
        <f t="shared" si="413"/>
        <v>21.51</v>
      </c>
      <c r="N3735" s="53">
        <f>IF(I3735&gt;0,ROUND(I3735*#REF!,2),0)</f>
        <v>0</v>
      </c>
      <c r="O3735" s="53">
        <f t="shared" si="414"/>
        <v>22.03</v>
      </c>
    </row>
    <row r="3736" spans="1:15">
      <c r="A3736" s="48">
        <v>40313069</v>
      </c>
      <c r="B3736" s="48" t="s">
        <v>3745</v>
      </c>
      <c r="C3736" s="85">
        <v>0.1</v>
      </c>
      <c r="D3736" s="49" t="s">
        <v>129</v>
      </c>
      <c r="E3736" s="51">
        <v>1.647</v>
      </c>
      <c r="F3736" s="52"/>
      <c r="G3736" s="52"/>
      <c r="H3736" s="52"/>
      <c r="I3736" s="52"/>
      <c r="J3736" s="52"/>
      <c r="K3736" s="53">
        <f t="shared" si="411"/>
        <v>13</v>
      </c>
      <c r="L3736" s="53">
        <f t="shared" si="412"/>
        <v>1.3</v>
      </c>
      <c r="M3736" s="53">
        <f t="shared" si="413"/>
        <v>24.61</v>
      </c>
      <c r="N3736" s="53">
        <f>IF(I3736&gt;0,ROUND(I3736*#REF!,2),0)</f>
        <v>0</v>
      </c>
      <c r="O3736" s="53">
        <f t="shared" si="414"/>
        <v>25.91</v>
      </c>
    </row>
    <row r="3737" spans="1:15">
      <c r="A3737" s="48">
        <v>40313077</v>
      </c>
      <c r="B3737" s="48" t="s">
        <v>3746</v>
      </c>
      <c r="C3737" s="85">
        <v>0.1</v>
      </c>
      <c r="D3737" s="49" t="s">
        <v>129</v>
      </c>
      <c r="E3737" s="51">
        <v>2.097</v>
      </c>
      <c r="F3737" s="52"/>
      <c r="G3737" s="52"/>
      <c r="H3737" s="52"/>
      <c r="I3737" s="52"/>
      <c r="J3737" s="52"/>
      <c r="K3737" s="53">
        <f t="shared" si="411"/>
        <v>13</v>
      </c>
      <c r="L3737" s="53">
        <f t="shared" si="412"/>
        <v>1.3</v>
      </c>
      <c r="M3737" s="53">
        <f t="shared" si="413"/>
        <v>31.33</v>
      </c>
      <c r="N3737" s="53">
        <f>IF(I3737&gt;0,ROUND(I3737*#REF!,2),0)</f>
        <v>0</v>
      </c>
      <c r="O3737" s="53">
        <f t="shared" si="414"/>
        <v>32.630000000000003</v>
      </c>
    </row>
    <row r="3738" spans="1:15">
      <c r="A3738" s="48">
        <v>40313085</v>
      </c>
      <c r="B3738" s="48" t="s">
        <v>3747</v>
      </c>
      <c r="C3738" s="85">
        <v>0.04</v>
      </c>
      <c r="D3738" s="49" t="s">
        <v>129</v>
      </c>
      <c r="E3738" s="51">
        <v>1.0529999999999999</v>
      </c>
      <c r="F3738" s="52"/>
      <c r="G3738" s="52"/>
      <c r="H3738" s="52"/>
      <c r="I3738" s="52"/>
      <c r="J3738" s="52"/>
      <c r="K3738" s="53">
        <f t="shared" si="411"/>
        <v>13</v>
      </c>
      <c r="L3738" s="53">
        <f t="shared" si="412"/>
        <v>0.52</v>
      </c>
      <c r="M3738" s="53">
        <f t="shared" si="413"/>
        <v>15.73</v>
      </c>
      <c r="N3738" s="53">
        <f>IF(I3738&gt;0,ROUND(I3738*#REF!,2),0)</f>
        <v>0</v>
      </c>
      <c r="O3738" s="53">
        <f t="shared" si="414"/>
        <v>16.25</v>
      </c>
    </row>
    <row r="3739" spans="1:15">
      <c r="A3739" s="48">
        <v>40313093</v>
      </c>
      <c r="B3739" s="48" t="s">
        <v>3748</v>
      </c>
      <c r="C3739" s="85">
        <v>0.04</v>
      </c>
      <c r="D3739" s="49" t="s">
        <v>129</v>
      </c>
      <c r="E3739" s="51">
        <v>0.9</v>
      </c>
      <c r="F3739" s="52"/>
      <c r="G3739" s="52"/>
      <c r="H3739" s="52"/>
      <c r="I3739" s="52"/>
      <c r="J3739" s="52"/>
      <c r="K3739" s="53">
        <f t="shared" si="411"/>
        <v>13</v>
      </c>
      <c r="L3739" s="53">
        <f t="shared" si="412"/>
        <v>0.52</v>
      </c>
      <c r="M3739" s="53">
        <f t="shared" si="413"/>
        <v>13.45</v>
      </c>
      <c r="N3739" s="53">
        <f>IF(I3739&gt;0,ROUND(I3739*#REF!,2),0)</f>
        <v>0</v>
      </c>
      <c r="O3739" s="53">
        <f t="shared" si="414"/>
        <v>13.97</v>
      </c>
    </row>
    <row r="3740" spans="1:15">
      <c r="A3740" s="48">
        <v>40313107</v>
      </c>
      <c r="B3740" s="48" t="s">
        <v>3749</v>
      </c>
      <c r="C3740" s="85">
        <v>0.1</v>
      </c>
      <c r="D3740" s="49" t="s">
        <v>129</v>
      </c>
      <c r="E3740" s="51">
        <v>2.7269999999999999</v>
      </c>
      <c r="F3740" s="52"/>
      <c r="G3740" s="52"/>
      <c r="H3740" s="52"/>
      <c r="I3740" s="52"/>
      <c r="J3740" s="52"/>
      <c r="K3740" s="53">
        <f t="shared" si="411"/>
        <v>13</v>
      </c>
      <c r="L3740" s="53">
        <f t="shared" si="412"/>
        <v>1.3</v>
      </c>
      <c r="M3740" s="53">
        <f t="shared" si="413"/>
        <v>40.74</v>
      </c>
      <c r="N3740" s="53">
        <f>IF(I3740&gt;0,ROUND(I3740*#REF!,2),0)</f>
        <v>0</v>
      </c>
      <c r="O3740" s="53">
        <f t="shared" si="414"/>
        <v>42.04</v>
      </c>
    </row>
    <row r="3741" spans="1:15">
      <c r="A3741" s="48">
        <v>40313115</v>
      </c>
      <c r="B3741" s="48" t="s">
        <v>3750</v>
      </c>
      <c r="C3741" s="85">
        <v>0.04</v>
      </c>
      <c r="D3741" s="49" t="s">
        <v>129</v>
      </c>
      <c r="E3741" s="51">
        <v>0.9</v>
      </c>
      <c r="F3741" s="52"/>
      <c r="G3741" s="52"/>
      <c r="H3741" s="52"/>
      <c r="I3741" s="52"/>
      <c r="J3741" s="52"/>
      <c r="K3741" s="53">
        <f t="shared" si="411"/>
        <v>13</v>
      </c>
      <c r="L3741" s="53">
        <f t="shared" si="412"/>
        <v>0.52</v>
      </c>
      <c r="M3741" s="53">
        <f t="shared" si="413"/>
        <v>13.45</v>
      </c>
      <c r="N3741" s="53">
        <f>IF(I3741&gt;0,ROUND(I3741*#REF!,2),0)</f>
        <v>0</v>
      </c>
      <c r="O3741" s="53">
        <f t="shared" si="414"/>
        <v>13.97</v>
      </c>
    </row>
    <row r="3742" spans="1:15">
      <c r="A3742" s="48">
        <v>40313123</v>
      </c>
      <c r="B3742" s="48" t="s">
        <v>3751</v>
      </c>
      <c r="C3742" s="85">
        <v>0.04</v>
      </c>
      <c r="D3742" s="49" t="s">
        <v>129</v>
      </c>
      <c r="E3742" s="51">
        <v>1.44</v>
      </c>
      <c r="F3742" s="52"/>
      <c r="G3742" s="52"/>
      <c r="H3742" s="52"/>
      <c r="I3742" s="52"/>
      <c r="J3742" s="52"/>
      <c r="K3742" s="53">
        <f t="shared" si="411"/>
        <v>13</v>
      </c>
      <c r="L3742" s="53">
        <f t="shared" si="412"/>
        <v>0.52</v>
      </c>
      <c r="M3742" s="53">
        <f t="shared" si="413"/>
        <v>21.51</v>
      </c>
      <c r="N3742" s="53">
        <f>IF(I3742&gt;0,ROUND(I3742*#REF!,2),0)</f>
        <v>0</v>
      </c>
      <c r="O3742" s="53">
        <f t="shared" si="414"/>
        <v>22.03</v>
      </c>
    </row>
    <row r="3743" spans="1:15">
      <c r="A3743" s="48">
        <v>40313131</v>
      </c>
      <c r="B3743" s="48" t="s">
        <v>3752</v>
      </c>
      <c r="C3743" s="85">
        <v>0.1</v>
      </c>
      <c r="D3743" s="49" t="s">
        <v>129</v>
      </c>
      <c r="E3743" s="51">
        <v>2.34</v>
      </c>
      <c r="F3743" s="52"/>
      <c r="G3743" s="52"/>
      <c r="H3743" s="52"/>
      <c r="I3743" s="52"/>
      <c r="J3743" s="52"/>
      <c r="K3743" s="53">
        <f t="shared" si="411"/>
        <v>13</v>
      </c>
      <c r="L3743" s="53">
        <f t="shared" si="412"/>
        <v>1.3</v>
      </c>
      <c r="M3743" s="53">
        <f t="shared" si="413"/>
        <v>34.96</v>
      </c>
      <c r="N3743" s="53">
        <f>IF(I3743&gt;0,ROUND(I3743*#REF!,2),0)</f>
        <v>0</v>
      </c>
      <c r="O3743" s="53">
        <f t="shared" si="414"/>
        <v>36.26</v>
      </c>
    </row>
    <row r="3744" spans="1:15">
      <c r="A3744" s="48">
        <v>40313140</v>
      </c>
      <c r="B3744" s="48" t="s">
        <v>3753</v>
      </c>
      <c r="C3744" s="85">
        <v>0.1</v>
      </c>
      <c r="D3744" s="49" t="s">
        <v>129</v>
      </c>
      <c r="E3744" s="51">
        <v>2.097</v>
      </c>
      <c r="F3744" s="52"/>
      <c r="G3744" s="52"/>
      <c r="H3744" s="52"/>
      <c r="I3744" s="52"/>
      <c r="J3744" s="52"/>
      <c r="K3744" s="53">
        <f t="shared" si="411"/>
        <v>13</v>
      </c>
      <c r="L3744" s="53">
        <f t="shared" si="412"/>
        <v>1.3</v>
      </c>
      <c r="M3744" s="53">
        <f t="shared" si="413"/>
        <v>31.33</v>
      </c>
      <c r="N3744" s="53">
        <f>IF(I3744&gt;0,ROUND(I3744*#REF!,2),0)</f>
        <v>0</v>
      </c>
      <c r="O3744" s="53">
        <f t="shared" si="414"/>
        <v>32.630000000000003</v>
      </c>
    </row>
    <row r="3745" spans="1:15">
      <c r="A3745" s="48">
        <v>40313158</v>
      </c>
      <c r="B3745" s="48" t="s">
        <v>3754</v>
      </c>
      <c r="C3745" s="85">
        <v>0.1</v>
      </c>
      <c r="D3745" s="49" t="s">
        <v>129</v>
      </c>
      <c r="E3745" s="51">
        <v>1.647</v>
      </c>
      <c r="F3745" s="52"/>
      <c r="G3745" s="52"/>
      <c r="H3745" s="52"/>
      <c r="I3745" s="52"/>
      <c r="J3745" s="52"/>
      <c r="K3745" s="53">
        <f t="shared" si="411"/>
        <v>13</v>
      </c>
      <c r="L3745" s="53">
        <f t="shared" si="412"/>
        <v>1.3</v>
      </c>
      <c r="M3745" s="53">
        <f t="shared" si="413"/>
        <v>24.61</v>
      </c>
      <c r="N3745" s="53">
        <f>IF(I3745&gt;0,ROUND(I3745*#REF!,2),0)</f>
        <v>0</v>
      </c>
      <c r="O3745" s="53">
        <f t="shared" si="414"/>
        <v>25.91</v>
      </c>
    </row>
    <row r="3746" spans="1:15">
      <c r="A3746" s="48">
        <v>40313166</v>
      </c>
      <c r="B3746" s="48" t="s">
        <v>3755</v>
      </c>
      <c r="C3746" s="85">
        <v>0.04</v>
      </c>
      <c r="D3746" s="49" t="s">
        <v>129</v>
      </c>
      <c r="E3746" s="51">
        <v>1.44</v>
      </c>
      <c r="F3746" s="52"/>
      <c r="G3746" s="52"/>
      <c r="H3746" s="52"/>
      <c r="I3746" s="52"/>
      <c r="J3746" s="52"/>
      <c r="K3746" s="53">
        <f t="shared" si="411"/>
        <v>13</v>
      </c>
      <c r="L3746" s="53">
        <f t="shared" si="412"/>
        <v>0.52</v>
      </c>
      <c r="M3746" s="53">
        <f t="shared" si="413"/>
        <v>21.51</v>
      </c>
      <c r="N3746" s="53">
        <f>IF(I3746&gt;0,ROUND(I3746*#REF!,2),0)</f>
        <v>0</v>
      </c>
      <c r="O3746" s="53">
        <f t="shared" si="414"/>
        <v>22.03</v>
      </c>
    </row>
    <row r="3747" spans="1:15">
      <c r="A3747" s="48">
        <v>40313174</v>
      </c>
      <c r="B3747" s="48" t="s">
        <v>3756</v>
      </c>
      <c r="C3747" s="85">
        <v>0.1</v>
      </c>
      <c r="D3747" s="49" t="s">
        <v>129</v>
      </c>
      <c r="E3747" s="51">
        <v>2.097</v>
      </c>
      <c r="F3747" s="52"/>
      <c r="G3747" s="52"/>
      <c r="H3747" s="52"/>
      <c r="I3747" s="52"/>
      <c r="J3747" s="52"/>
      <c r="K3747" s="53">
        <f t="shared" si="411"/>
        <v>13</v>
      </c>
      <c r="L3747" s="53">
        <f t="shared" si="412"/>
        <v>1.3</v>
      </c>
      <c r="M3747" s="53">
        <f t="shared" si="413"/>
        <v>31.33</v>
      </c>
      <c r="N3747" s="53">
        <f>IF(I3747&gt;0,ROUND(I3747*#REF!,2),0)</f>
        <v>0</v>
      </c>
      <c r="O3747" s="53">
        <f t="shared" si="414"/>
        <v>32.630000000000003</v>
      </c>
    </row>
    <row r="3748" spans="1:15">
      <c r="A3748" s="48">
        <v>40313182</v>
      </c>
      <c r="B3748" s="48" t="s">
        <v>3757</v>
      </c>
      <c r="C3748" s="85">
        <v>0.04</v>
      </c>
      <c r="D3748" s="49" t="s">
        <v>129</v>
      </c>
      <c r="E3748" s="51">
        <v>0.9</v>
      </c>
      <c r="F3748" s="52"/>
      <c r="G3748" s="52"/>
      <c r="H3748" s="52"/>
      <c r="I3748" s="52"/>
      <c r="J3748" s="52"/>
      <c r="K3748" s="53">
        <f t="shared" si="411"/>
        <v>13</v>
      </c>
      <c r="L3748" s="53">
        <f t="shared" si="412"/>
        <v>0.52</v>
      </c>
      <c r="M3748" s="53">
        <f t="shared" si="413"/>
        <v>13.45</v>
      </c>
      <c r="N3748" s="53">
        <f>IF(I3748&gt;0,ROUND(I3748*#REF!,2),0)</f>
        <v>0</v>
      </c>
      <c r="O3748" s="53">
        <f t="shared" si="414"/>
        <v>13.97</v>
      </c>
    </row>
    <row r="3749" spans="1:15">
      <c r="A3749" s="48">
        <v>40313190</v>
      </c>
      <c r="B3749" s="48" t="s">
        <v>3758</v>
      </c>
      <c r="C3749" s="85">
        <v>0.1</v>
      </c>
      <c r="D3749" s="49" t="s">
        <v>129</v>
      </c>
      <c r="E3749" s="51">
        <v>2.7269999999999999</v>
      </c>
      <c r="F3749" s="52"/>
      <c r="G3749" s="52"/>
      <c r="H3749" s="52"/>
      <c r="I3749" s="52"/>
      <c r="J3749" s="52"/>
      <c r="K3749" s="53">
        <f t="shared" si="411"/>
        <v>13</v>
      </c>
      <c r="L3749" s="53">
        <f t="shared" si="412"/>
        <v>1.3</v>
      </c>
      <c r="M3749" s="53">
        <f t="shared" si="413"/>
        <v>40.74</v>
      </c>
      <c r="N3749" s="53">
        <f>IF(I3749&gt;0,ROUND(I3749*#REF!,2),0)</f>
        <v>0</v>
      </c>
      <c r="O3749" s="53">
        <f t="shared" si="414"/>
        <v>42.04</v>
      </c>
    </row>
    <row r="3750" spans="1:15">
      <c r="A3750" s="48">
        <v>40313204</v>
      </c>
      <c r="B3750" s="48" t="s">
        <v>3759</v>
      </c>
      <c r="C3750" s="85">
        <v>0.1</v>
      </c>
      <c r="D3750" s="49" t="s">
        <v>129</v>
      </c>
      <c r="E3750" s="51">
        <v>1.647</v>
      </c>
      <c r="F3750" s="52"/>
      <c r="G3750" s="52"/>
      <c r="H3750" s="52"/>
      <c r="I3750" s="52"/>
      <c r="J3750" s="52"/>
      <c r="K3750" s="53">
        <f t="shared" si="411"/>
        <v>13</v>
      </c>
      <c r="L3750" s="53">
        <f t="shared" si="412"/>
        <v>1.3</v>
      </c>
      <c r="M3750" s="53">
        <f t="shared" si="413"/>
        <v>24.61</v>
      </c>
      <c r="N3750" s="53">
        <f>IF(I3750&gt;0,ROUND(I3750*#REF!,2),0)</f>
        <v>0</v>
      </c>
      <c r="O3750" s="53">
        <f t="shared" si="414"/>
        <v>25.91</v>
      </c>
    </row>
    <row r="3751" spans="1:15">
      <c r="A3751" s="48">
        <v>40313212</v>
      </c>
      <c r="B3751" s="48" t="s">
        <v>3760</v>
      </c>
      <c r="C3751" s="85">
        <v>0.04</v>
      </c>
      <c r="D3751" s="49" t="s">
        <v>129</v>
      </c>
      <c r="E3751" s="51">
        <v>1.647</v>
      </c>
      <c r="F3751" s="52"/>
      <c r="G3751" s="52"/>
      <c r="H3751" s="52"/>
      <c r="I3751" s="52"/>
      <c r="J3751" s="52"/>
      <c r="K3751" s="53">
        <f t="shared" si="411"/>
        <v>13</v>
      </c>
      <c r="L3751" s="53">
        <f t="shared" si="412"/>
        <v>0.52</v>
      </c>
      <c r="M3751" s="53">
        <f t="shared" si="413"/>
        <v>24.61</v>
      </c>
      <c r="N3751" s="53">
        <f>IF(I3751&gt;0,ROUND(I3751*#REF!,2),0)</f>
        <v>0</v>
      </c>
      <c r="O3751" s="53">
        <f t="shared" si="414"/>
        <v>25.13</v>
      </c>
    </row>
    <row r="3752" spans="1:15">
      <c r="A3752" s="48">
        <v>40313220</v>
      </c>
      <c r="B3752" s="48" t="s">
        <v>3761</v>
      </c>
      <c r="C3752" s="85">
        <v>0.04</v>
      </c>
      <c r="D3752" s="49" t="s">
        <v>129</v>
      </c>
      <c r="E3752" s="51">
        <v>1.44</v>
      </c>
      <c r="F3752" s="52"/>
      <c r="G3752" s="52"/>
      <c r="H3752" s="52"/>
      <c r="I3752" s="52"/>
      <c r="J3752" s="52"/>
      <c r="K3752" s="53">
        <f t="shared" si="411"/>
        <v>13</v>
      </c>
      <c r="L3752" s="53">
        <f t="shared" si="412"/>
        <v>0.52</v>
      </c>
      <c r="M3752" s="53">
        <f t="shared" si="413"/>
        <v>21.51</v>
      </c>
      <c r="N3752" s="53">
        <f>IF(I3752&gt;0,ROUND(I3752*#REF!,2),0)</f>
        <v>0</v>
      </c>
      <c r="O3752" s="53">
        <f t="shared" si="414"/>
        <v>22.03</v>
      </c>
    </row>
    <row r="3753" spans="1:15">
      <c r="A3753" s="48">
        <v>40313239</v>
      </c>
      <c r="B3753" s="48" t="s">
        <v>3762</v>
      </c>
      <c r="C3753" s="85">
        <v>0.04</v>
      </c>
      <c r="D3753" s="49" t="s">
        <v>129</v>
      </c>
      <c r="E3753" s="51">
        <v>1.44</v>
      </c>
      <c r="F3753" s="52"/>
      <c r="G3753" s="52"/>
      <c r="H3753" s="52"/>
      <c r="I3753" s="52"/>
      <c r="J3753" s="52"/>
      <c r="K3753" s="53">
        <f t="shared" si="411"/>
        <v>13</v>
      </c>
      <c r="L3753" s="53">
        <f t="shared" si="412"/>
        <v>0.52</v>
      </c>
      <c r="M3753" s="53">
        <f t="shared" si="413"/>
        <v>21.51</v>
      </c>
      <c r="N3753" s="53">
        <f>IF(I3753&gt;0,ROUND(I3753*#REF!,2),0)</f>
        <v>0</v>
      </c>
      <c r="O3753" s="53">
        <f t="shared" si="414"/>
        <v>22.03</v>
      </c>
    </row>
    <row r="3754" spans="1:15">
      <c r="A3754" s="48">
        <v>40313247</v>
      </c>
      <c r="B3754" s="48" t="s">
        <v>3763</v>
      </c>
      <c r="C3754" s="85">
        <v>0.04</v>
      </c>
      <c r="D3754" s="49" t="s">
        <v>129</v>
      </c>
      <c r="E3754" s="51">
        <v>1.44</v>
      </c>
      <c r="F3754" s="52"/>
      <c r="G3754" s="52"/>
      <c r="H3754" s="52"/>
      <c r="I3754" s="52"/>
      <c r="J3754" s="52"/>
      <c r="K3754" s="53">
        <f t="shared" si="411"/>
        <v>13</v>
      </c>
      <c r="L3754" s="53">
        <f t="shared" si="412"/>
        <v>0.52</v>
      </c>
      <c r="M3754" s="53">
        <f t="shared" si="413"/>
        <v>21.51</v>
      </c>
      <c r="N3754" s="53">
        <f>IF(I3754&gt;0,ROUND(I3754*#REF!,2),0)</f>
        <v>0</v>
      </c>
      <c r="O3754" s="53">
        <f t="shared" si="414"/>
        <v>22.03</v>
      </c>
    </row>
    <row r="3755" spans="1:15">
      <c r="A3755" s="48">
        <v>40313255</v>
      </c>
      <c r="B3755" s="48" t="s">
        <v>3764</v>
      </c>
      <c r="C3755" s="85">
        <v>0.1</v>
      </c>
      <c r="D3755" s="49" t="s">
        <v>129</v>
      </c>
      <c r="E3755" s="51">
        <v>2.34</v>
      </c>
      <c r="F3755" s="52"/>
      <c r="G3755" s="52"/>
      <c r="H3755" s="52"/>
      <c r="I3755" s="52"/>
      <c r="J3755" s="52"/>
      <c r="K3755" s="53">
        <f t="shared" si="411"/>
        <v>13</v>
      </c>
      <c r="L3755" s="53">
        <f t="shared" si="412"/>
        <v>1.3</v>
      </c>
      <c r="M3755" s="53">
        <f t="shared" si="413"/>
        <v>34.96</v>
      </c>
      <c r="N3755" s="53">
        <f>IF(I3755&gt;0,ROUND(I3755*#REF!,2),0)</f>
        <v>0</v>
      </c>
      <c r="O3755" s="53">
        <f t="shared" si="414"/>
        <v>36.26</v>
      </c>
    </row>
    <row r="3756" spans="1:15">
      <c r="A3756" s="48">
        <v>40313263</v>
      </c>
      <c r="B3756" s="48" t="s">
        <v>3765</v>
      </c>
      <c r="C3756" s="85">
        <v>0.04</v>
      </c>
      <c r="D3756" s="49" t="s">
        <v>129</v>
      </c>
      <c r="E3756" s="51">
        <v>0.72</v>
      </c>
      <c r="F3756" s="52"/>
      <c r="G3756" s="52"/>
      <c r="H3756" s="52"/>
      <c r="I3756" s="52"/>
      <c r="J3756" s="52"/>
      <c r="K3756" s="53">
        <f t="shared" si="411"/>
        <v>13</v>
      </c>
      <c r="L3756" s="53">
        <f t="shared" si="412"/>
        <v>0.52</v>
      </c>
      <c r="M3756" s="53">
        <f t="shared" si="413"/>
        <v>10.76</v>
      </c>
      <c r="N3756" s="53">
        <f>IF(I3756&gt;0,ROUND(I3756*#REF!,2),0)</f>
        <v>0</v>
      </c>
      <c r="O3756" s="53">
        <f t="shared" si="414"/>
        <v>11.28</v>
      </c>
    </row>
    <row r="3757" spans="1:15">
      <c r="A3757" s="48">
        <v>40313271</v>
      </c>
      <c r="B3757" s="48" t="s">
        <v>3766</v>
      </c>
      <c r="C3757" s="85">
        <v>0.1</v>
      </c>
      <c r="D3757" s="49" t="s">
        <v>129</v>
      </c>
      <c r="E3757" s="51">
        <v>2.097</v>
      </c>
      <c r="F3757" s="52"/>
      <c r="G3757" s="52"/>
      <c r="H3757" s="52"/>
      <c r="I3757" s="52"/>
      <c r="J3757" s="52"/>
      <c r="K3757" s="53">
        <f t="shared" si="411"/>
        <v>13</v>
      </c>
      <c r="L3757" s="53">
        <f t="shared" si="412"/>
        <v>1.3</v>
      </c>
      <c r="M3757" s="53">
        <f t="shared" si="413"/>
        <v>31.33</v>
      </c>
      <c r="N3757" s="53">
        <f>IF(I3757&gt;0,ROUND(I3757*#REF!,2),0)</f>
        <v>0</v>
      </c>
      <c r="O3757" s="53">
        <f t="shared" si="414"/>
        <v>32.630000000000003</v>
      </c>
    </row>
    <row r="3758" spans="1:15">
      <c r="A3758" s="48">
        <v>40313280</v>
      </c>
      <c r="B3758" s="48" t="s">
        <v>3767</v>
      </c>
      <c r="C3758" s="85">
        <v>0.1</v>
      </c>
      <c r="D3758" s="49" t="s">
        <v>129</v>
      </c>
      <c r="E3758" s="51">
        <v>1.647</v>
      </c>
      <c r="F3758" s="52"/>
      <c r="G3758" s="52"/>
      <c r="H3758" s="52"/>
      <c r="I3758" s="52"/>
      <c r="J3758" s="52"/>
      <c r="K3758" s="53">
        <f t="shared" si="411"/>
        <v>13</v>
      </c>
      <c r="L3758" s="53">
        <f t="shared" si="412"/>
        <v>1.3</v>
      </c>
      <c r="M3758" s="53">
        <f t="shared" si="413"/>
        <v>24.61</v>
      </c>
      <c r="N3758" s="53">
        <f>IF(I3758&gt;0,ROUND(I3758*#REF!,2),0)</f>
        <v>0</v>
      </c>
      <c r="O3758" s="53">
        <f t="shared" si="414"/>
        <v>25.91</v>
      </c>
    </row>
    <row r="3759" spans="1:15">
      <c r="A3759" s="48">
        <v>40313298</v>
      </c>
      <c r="B3759" s="48" t="s">
        <v>3768</v>
      </c>
      <c r="C3759" s="85">
        <v>0.1</v>
      </c>
      <c r="D3759" s="49" t="s">
        <v>129</v>
      </c>
      <c r="E3759" s="51">
        <v>2.097</v>
      </c>
      <c r="F3759" s="52"/>
      <c r="G3759" s="52"/>
      <c r="H3759" s="52"/>
      <c r="I3759" s="52"/>
      <c r="J3759" s="52"/>
      <c r="K3759" s="53">
        <f t="shared" si="411"/>
        <v>13</v>
      </c>
      <c r="L3759" s="53">
        <f t="shared" si="412"/>
        <v>1.3</v>
      </c>
      <c r="M3759" s="53">
        <f t="shared" si="413"/>
        <v>31.33</v>
      </c>
      <c r="N3759" s="53">
        <f>IF(I3759&gt;0,ROUND(I3759*#REF!,2),0)</f>
        <v>0</v>
      </c>
      <c r="O3759" s="53">
        <f t="shared" si="414"/>
        <v>32.630000000000003</v>
      </c>
    </row>
    <row r="3760" spans="1:15">
      <c r="A3760" s="48">
        <v>40313301</v>
      </c>
      <c r="B3760" s="48" t="s">
        <v>3769</v>
      </c>
      <c r="C3760" s="85">
        <v>0.75</v>
      </c>
      <c r="D3760" s="49" t="s">
        <v>129</v>
      </c>
      <c r="E3760" s="51">
        <v>29.79</v>
      </c>
      <c r="F3760" s="52"/>
      <c r="G3760" s="52"/>
      <c r="H3760" s="52"/>
      <c r="I3760" s="52"/>
      <c r="J3760" s="52"/>
      <c r="K3760" s="53">
        <f t="shared" si="411"/>
        <v>13</v>
      </c>
      <c r="L3760" s="53">
        <f t="shared" si="412"/>
        <v>9.75</v>
      </c>
      <c r="M3760" s="53">
        <f t="shared" si="413"/>
        <v>445.06</v>
      </c>
      <c r="N3760" s="53">
        <f>IF(I3760&gt;0,ROUND(I3760*#REF!,2),0)</f>
        <v>0</v>
      </c>
      <c r="O3760" s="53">
        <f t="shared" si="414"/>
        <v>454.81</v>
      </c>
    </row>
    <row r="3761" spans="1:16">
      <c r="A3761" s="48">
        <v>40313310</v>
      </c>
      <c r="B3761" s="48" t="s">
        <v>3770</v>
      </c>
      <c r="C3761" s="85">
        <v>0.1</v>
      </c>
      <c r="D3761" s="49" t="s">
        <v>129</v>
      </c>
      <c r="E3761" s="51">
        <v>3.2669999999999999</v>
      </c>
      <c r="F3761" s="52"/>
      <c r="G3761" s="52"/>
      <c r="H3761" s="52"/>
      <c r="I3761" s="52"/>
      <c r="J3761" s="52"/>
      <c r="K3761" s="53">
        <f t="shared" si="411"/>
        <v>13</v>
      </c>
      <c r="L3761" s="53">
        <f t="shared" si="412"/>
        <v>1.3</v>
      </c>
      <c r="M3761" s="53">
        <f t="shared" si="413"/>
        <v>48.81</v>
      </c>
      <c r="N3761" s="53">
        <f>IF(I3761&gt;0,ROUND(I3761*#REF!,2),0)</f>
        <v>0</v>
      </c>
      <c r="O3761" s="53">
        <f t="shared" si="414"/>
        <v>50.11</v>
      </c>
    </row>
    <row r="3762" spans="1:16">
      <c r="A3762" s="48">
        <v>40313328</v>
      </c>
      <c r="B3762" s="48" t="s">
        <v>3771</v>
      </c>
      <c r="C3762" s="85">
        <v>0.1</v>
      </c>
      <c r="D3762" s="49" t="s">
        <v>129</v>
      </c>
      <c r="E3762" s="51">
        <v>3.2669999999999999</v>
      </c>
      <c r="F3762" s="52"/>
      <c r="G3762" s="52"/>
      <c r="H3762" s="52"/>
      <c r="I3762" s="52"/>
      <c r="J3762" s="52"/>
      <c r="K3762" s="53">
        <f t="shared" si="411"/>
        <v>13</v>
      </c>
      <c r="L3762" s="53">
        <f t="shared" si="412"/>
        <v>1.3</v>
      </c>
      <c r="M3762" s="53">
        <f t="shared" si="413"/>
        <v>48.81</v>
      </c>
      <c r="N3762" s="53">
        <f>IF(I3762&gt;0,ROUND(I3762*#REF!,2),0)</f>
        <v>0</v>
      </c>
      <c r="O3762" s="53">
        <f t="shared" si="414"/>
        <v>50.11</v>
      </c>
    </row>
    <row r="3763" spans="1:16">
      <c r="A3763" s="48">
        <v>40313336</v>
      </c>
      <c r="B3763" s="48" t="s">
        <v>3772</v>
      </c>
      <c r="C3763" s="85">
        <v>0.01</v>
      </c>
      <c r="D3763" s="49" t="s">
        <v>129</v>
      </c>
      <c r="E3763" s="51">
        <v>1.04</v>
      </c>
      <c r="F3763" s="52"/>
      <c r="G3763" s="52"/>
      <c r="H3763" s="52"/>
      <c r="I3763" s="52"/>
      <c r="J3763" s="52"/>
      <c r="K3763" s="53">
        <f t="shared" si="411"/>
        <v>13</v>
      </c>
      <c r="L3763" s="53">
        <f t="shared" si="412"/>
        <v>0.13</v>
      </c>
      <c r="M3763" s="53">
        <f t="shared" si="413"/>
        <v>15.54</v>
      </c>
      <c r="N3763" s="53">
        <f>IF(I3763&gt;0,ROUND(I3763*#REF!,2),0)</f>
        <v>0</v>
      </c>
      <c r="O3763" s="53">
        <f t="shared" si="414"/>
        <v>15.67</v>
      </c>
    </row>
    <row r="3764" spans="1:16">
      <c r="A3764" s="48">
        <v>40313344</v>
      </c>
      <c r="B3764" s="48" t="s">
        <v>3773</v>
      </c>
      <c r="C3764" s="85">
        <v>0.1</v>
      </c>
      <c r="D3764" s="49" t="s">
        <v>129</v>
      </c>
      <c r="E3764" s="51">
        <v>2.7269999999999999</v>
      </c>
      <c r="F3764" s="52"/>
      <c r="G3764" s="52"/>
      <c r="H3764" s="52"/>
      <c r="I3764" s="52"/>
      <c r="J3764" s="52"/>
      <c r="K3764" s="53">
        <f t="shared" si="411"/>
        <v>13</v>
      </c>
      <c r="L3764" s="53">
        <f t="shared" si="412"/>
        <v>1.3</v>
      </c>
      <c r="M3764" s="53">
        <f t="shared" si="413"/>
        <v>40.74</v>
      </c>
      <c r="N3764" s="53">
        <f>IF(I3764&gt;0,ROUND(I3764*#REF!,2),0)</f>
        <v>0</v>
      </c>
      <c r="O3764" s="53">
        <f t="shared" si="414"/>
        <v>42.04</v>
      </c>
    </row>
    <row r="3765" spans="1:16" ht="35.25" customHeight="1">
      <c r="A3765" s="131" t="s">
        <v>3774</v>
      </c>
      <c r="B3765" s="132"/>
      <c r="C3765" s="132"/>
      <c r="D3765" s="132"/>
      <c r="E3765" s="132"/>
      <c r="F3765" s="132"/>
      <c r="G3765" s="132"/>
      <c r="H3765" s="132"/>
      <c r="I3765" s="132"/>
      <c r="J3765" s="132"/>
      <c r="K3765" s="132"/>
      <c r="L3765" s="132"/>
      <c r="M3765" s="132"/>
      <c r="N3765" s="132"/>
      <c r="O3765" s="132"/>
    </row>
    <row r="3766" spans="1:16">
      <c r="A3766" s="48">
        <v>40314014</v>
      </c>
      <c r="B3766" s="48" t="s">
        <v>3775</v>
      </c>
      <c r="C3766" s="85"/>
      <c r="D3766" s="49"/>
      <c r="E3766" s="51"/>
      <c r="F3766" s="52"/>
      <c r="G3766" s="52"/>
      <c r="H3766" s="52"/>
      <c r="I3766" s="52"/>
      <c r="J3766" s="52"/>
      <c r="K3766" s="53"/>
      <c r="L3766" s="53"/>
      <c r="M3766" s="53"/>
      <c r="N3766" s="53"/>
      <c r="O3766" s="122">
        <v>206.8664</v>
      </c>
      <c r="P3766" s="68"/>
    </row>
    <row r="3767" spans="1:16">
      <c r="A3767" s="48">
        <v>40314022</v>
      </c>
      <c r="B3767" s="48" t="s">
        <v>3776</v>
      </c>
      <c r="C3767" s="85">
        <v>0.25</v>
      </c>
      <c r="D3767" s="49" t="s">
        <v>129</v>
      </c>
      <c r="E3767" s="51">
        <v>17.981999999999999</v>
      </c>
      <c r="F3767" s="52"/>
      <c r="G3767" s="52"/>
      <c r="H3767" s="52"/>
      <c r="I3767" s="52"/>
      <c r="J3767" s="52"/>
      <c r="K3767" s="53">
        <f>VLOOKUP(D3767,PATOLOGIA2026,22,0)</f>
        <v>13</v>
      </c>
      <c r="L3767" s="53">
        <f>ROUND(C3767*K3767,2)</f>
        <v>3.25</v>
      </c>
      <c r="M3767" s="53">
        <f>IF(E3767&gt;0,ROUND(E3767*UCO_PATOLOGIA_2026,2),0)</f>
        <v>268.64999999999998</v>
      </c>
      <c r="N3767" s="53">
        <f>IF(I3767&gt;0,ROUND(I3767*#REF!,2),0)</f>
        <v>0</v>
      </c>
      <c r="O3767" s="122">
        <f>ROUND(L3767+M3767+N3767,2)</f>
        <v>271.89999999999998</v>
      </c>
      <c r="P3767" s="68"/>
    </row>
    <row r="3768" spans="1:16">
      <c r="A3768" s="48">
        <v>40314030</v>
      </c>
      <c r="B3768" s="48" t="s">
        <v>5031</v>
      </c>
      <c r="C3768" s="85">
        <v>0.25</v>
      </c>
      <c r="D3768" s="49" t="s">
        <v>129</v>
      </c>
      <c r="E3768" s="51">
        <v>25.245000000000001</v>
      </c>
      <c r="F3768" s="52"/>
      <c r="G3768" s="52"/>
      <c r="H3768" s="52"/>
      <c r="I3768" s="52"/>
      <c r="J3768" s="52"/>
      <c r="K3768" s="53">
        <f>VLOOKUP(D3768,PATOLOGIA2026,22,0)</f>
        <v>13</v>
      </c>
      <c r="L3768" s="53">
        <f>ROUND(C3768*K3768,2)</f>
        <v>3.25</v>
      </c>
      <c r="M3768" s="53">
        <f>IF(E3768&gt;0,ROUND(E3768*UCO_PATOLOGIA_2026,2),0)</f>
        <v>377.16</v>
      </c>
      <c r="N3768" s="53">
        <f>IF(I3768&gt;0,ROUND(I3768*#REF!,2),0)</f>
        <v>0</v>
      </c>
      <c r="O3768" s="122">
        <f>ROUND(L3768+M3768+N3768,2)</f>
        <v>380.41</v>
      </c>
      <c r="P3768" s="68"/>
    </row>
    <row r="3769" spans="1:16">
      <c r="A3769" s="48">
        <v>40314049</v>
      </c>
      <c r="B3769" s="48" t="s">
        <v>3777</v>
      </c>
      <c r="C3769" s="85">
        <v>0.25</v>
      </c>
      <c r="D3769" s="49" t="s">
        <v>129</v>
      </c>
      <c r="E3769" s="51">
        <v>29.97</v>
      </c>
      <c r="F3769" s="52"/>
      <c r="G3769" s="52"/>
      <c r="H3769" s="52"/>
      <c r="I3769" s="52"/>
      <c r="J3769" s="52"/>
      <c r="K3769" s="53">
        <f>VLOOKUP(D3769,PATOLOGIA2026,22,0)</f>
        <v>13</v>
      </c>
      <c r="L3769" s="53">
        <f>ROUND(C3769*K3769,2)</f>
        <v>3.25</v>
      </c>
      <c r="M3769" s="53">
        <f>IF(E3769&gt;0,ROUND(E3769*UCO_PATOLOGIA_2026,2),0)</f>
        <v>447.75</v>
      </c>
      <c r="N3769" s="53">
        <f>IF(I3769&gt;0,ROUND(I3769*#REF!,2),0)</f>
        <v>0</v>
      </c>
      <c r="O3769" s="122">
        <f>ROUND(L3769+M3769+N3769,2)</f>
        <v>451</v>
      </c>
      <c r="P3769" s="68"/>
    </row>
    <row r="3770" spans="1:16">
      <c r="A3770" s="48">
        <v>40314057</v>
      </c>
      <c r="B3770" s="48" t="s">
        <v>5032</v>
      </c>
      <c r="C3770" s="85"/>
      <c r="D3770" s="49"/>
      <c r="E3770" s="51"/>
      <c r="F3770" s="52"/>
      <c r="G3770" s="52"/>
      <c r="H3770" s="52"/>
      <c r="I3770" s="52"/>
      <c r="J3770" s="52"/>
      <c r="K3770" s="53"/>
      <c r="L3770" s="53"/>
      <c r="M3770" s="53"/>
      <c r="N3770" s="53"/>
      <c r="O3770" s="122">
        <v>335.63920000000002</v>
      </c>
      <c r="P3770" s="68"/>
    </row>
    <row r="3771" spans="1:16">
      <c r="A3771" s="48">
        <v>40314065</v>
      </c>
      <c r="B3771" s="48" t="s">
        <v>5033</v>
      </c>
      <c r="C3771" s="85">
        <v>0.25</v>
      </c>
      <c r="D3771" s="49" t="s">
        <v>129</v>
      </c>
      <c r="E3771" s="51">
        <v>17.981999999999999</v>
      </c>
      <c r="F3771" s="52"/>
      <c r="G3771" s="52"/>
      <c r="H3771" s="52"/>
      <c r="I3771" s="52"/>
      <c r="J3771" s="52"/>
      <c r="K3771" s="53">
        <f>VLOOKUP(D3771,PATOLOGIA2026,22,0)</f>
        <v>13</v>
      </c>
      <c r="L3771" s="53">
        <f>ROUND(C3771*K3771,2)</f>
        <v>3.25</v>
      </c>
      <c r="M3771" s="53">
        <f>IF(E3771&gt;0,ROUND(E3771*UCO_PATOLOGIA_2026,2),0)</f>
        <v>268.64999999999998</v>
      </c>
      <c r="N3771" s="53">
        <f>IF(I3771&gt;0,ROUND(I3771*#REF!,2),0)</f>
        <v>0</v>
      </c>
      <c r="O3771" s="122">
        <f>ROUND(L3771+M3771+N3771,2)</f>
        <v>271.89999999999998</v>
      </c>
      <c r="P3771" s="68"/>
    </row>
    <row r="3772" spans="1:16">
      <c r="A3772" s="48">
        <v>40314073</v>
      </c>
      <c r="B3772" s="48" t="s">
        <v>5034</v>
      </c>
      <c r="C3772" s="85">
        <v>0.25</v>
      </c>
      <c r="D3772" s="49" t="s">
        <v>129</v>
      </c>
      <c r="E3772" s="51">
        <v>10.701000000000001</v>
      </c>
      <c r="F3772" s="52"/>
      <c r="G3772" s="52"/>
      <c r="H3772" s="52"/>
      <c r="I3772" s="52"/>
      <c r="J3772" s="52"/>
      <c r="K3772" s="53">
        <f>VLOOKUP(D3772,PATOLOGIA2026,22,0)</f>
        <v>13</v>
      </c>
      <c r="L3772" s="53">
        <f>ROUND(C3772*K3772,2)</f>
        <v>3.25</v>
      </c>
      <c r="M3772" s="53">
        <f>IF(E3772&gt;0,ROUND(E3772*UCO_PATOLOGIA_2026,2),0)</f>
        <v>159.87</v>
      </c>
      <c r="N3772" s="53">
        <f>IF(I3772&gt;0,ROUND(I3772*#REF!,2),0)</f>
        <v>0</v>
      </c>
      <c r="O3772" s="122">
        <f>ROUND(L3772+M3772+N3772,2)</f>
        <v>163.12</v>
      </c>
      <c r="P3772" s="68"/>
    </row>
    <row r="3773" spans="1:16">
      <c r="A3773" s="48">
        <v>40314081</v>
      </c>
      <c r="B3773" s="48" t="s">
        <v>5035</v>
      </c>
      <c r="C3773" s="85"/>
      <c r="D3773" s="49"/>
      <c r="E3773" s="51"/>
      <c r="F3773" s="52"/>
      <c r="G3773" s="52"/>
      <c r="H3773" s="52"/>
      <c r="I3773" s="52"/>
      <c r="J3773" s="52"/>
      <c r="K3773" s="53"/>
      <c r="L3773" s="53"/>
      <c r="M3773" s="53"/>
      <c r="N3773" s="53"/>
      <c r="O3773" s="122">
        <v>323.75200000000001</v>
      </c>
      <c r="P3773" s="68"/>
    </row>
    <row r="3774" spans="1:16">
      <c r="A3774" s="48">
        <v>40314090</v>
      </c>
      <c r="B3774" s="48" t="s">
        <v>5036</v>
      </c>
      <c r="C3774" s="85">
        <v>0.25</v>
      </c>
      <c r="D3774" s="49" t="s">
        <v>129</v>
      </c>
      <c r="E3774" s="51">
        <v>10.701000000000001</v>
      </c>
      <c r="F3774" s="52"/>
      <c r="G3774" s="52"/>
      <c r="H3774" s="52"/>
      <c r="I3774" s="52"/>
      <c r="J3774" s="52"/>
      <c r="K3774" s="53">
        <f>VLOOKUP(D3774,PATOLOGIA2026,22,0)</f>
        <v>13</v>
      </c>
      <c r="L3774" s="53">
        <f>ROUND(C3774*K3774,2)</f>
        <v>3.25</v>
      </c>
      <c r="M3774" s="53">
        <f>IF(E3774&gt;0,ROUND(E3774*UCO_PATOLOGIA_2026,2),0)</f>
        <v>159.87</v>
      </c>
      <c r="N3774" s="53">
        <f>IF(I3774&gt;0,ROUND(I3774*#REF!,2),0)</f>
        <v>0</v>
      </c>
      <c r="O3774" s="122">
        <f>ROUND(L3774+M3774+N3774,2)</f>
        <v>163.12</v>
      </c>
      <c r="P3774" s="68"/>
    </row>
    <row r="3775" spans="1:16">
      <c r="A3775" s="48">
        <v>40314103</v>
      </c>
      <c r="B3775" s="48" t="s">
        <v>5037</v>
      </c>
      <c r="C3775" s="85">
        <v>0.25</v>
      </c>
      <c r="D3775" s="49" t="s">
        <v>129</v>
      </c>
      <c r="E3775" s="51">
        <v>29.97</v>
      </c>
      <c r="F3775" s="52"/>
      <c r="G3775" s="52"/>
      <c r="H3775" s="52"/>
      <c r="I3775" s="52"/>
      <c r="J3775" s="52"/>
      <c r="K3775" s="53">
        <f>VLOOKUP(D3775,PATOLOGIA2026,22,0)</f>
        <v>13</v>
      </c>
      <c r="L3775" s="53">
        <f>ROUND(C3775*K3775,2)</f>
        <v>3.25</v>
      </c>
      <c r="M3775" s="53">
        <f>IF(E3775&gt;0,ROUND(E3775*UCO_PATOLOGIA_2026,2),0)</f>
        <v>447.75</v>
      </c>
      <c r="N3775" s="53">
        <f>IF(I3775&gt;0,ROUND(I3775*#REF!,2),0)</f>
        <v>0</v>
      </c>
      <c r="O3775" s="122">
        <f>ROUND(L3775+M3775+N3775,2)</f>
        <v>451</v>
      </c>
      <c r="P3775" s="68"/>
    </row>
    <row r="3776" spans="1:16">
      <c r="A3776" s="48">
        <v>40314111</v>
      </c>
      <c r="B3776" s="48" t="s">
        <v>5038</v>
      </c>
      <c r="C3776" s="85">
        <v>0.5</v>
      </c>
      <c r="D3776" s="49" t="s">
        <v>129</v>
      </c>
      <c r="E3776" s="51">
        <v>55.448999999999998</v>
      </c>
      <c r="F3776" s="52"/>
      <c r="G3776" s="52"/>
      <c r="H3776" s="52"/>
      <c r="I3776" s="52"/>
      <c r="J3776" s="52"/>
      <c r="K3776" s="53">
        <f>VLOOKUP(D3776,PATOLOGIA2026,22,0)</f>
        <v>13</v>
      </c>
      <c r="L3776" s="53">
        <f>ROUND(C3776*K3776,2)</f>
        <v>6.5</v>
      </c>
      <c r="M3776" s="53">
        <f>IF(E3776&gt;0,ROUND(E3776*UCO_PATOLOGIA_2026,2),0)</f>
        <v>828.41</v>
      </c>
      <c r="N3776" s="53">
        <f>IF(I3776&gt;0,ROUND(I3776*#REF!,2),0)</f>
        <v>0</v>
      </c>
      <c r="O3776" s="122">
        <f>ROUND(L3776+M3776+N3776,2)</f>
        <v>834.91</v>
      </c>
      <c r="P3776" s="68"/>
    </row>
    <row r="3777" spans="1:16">
      <c r="A3777" s="48">
        <v>40314120</v>
      </c>
      <c r="B3777" s="48" t="s">
        <v>5039</v>
      </c>
      <c r="C3777" s="85"/>
      <c r="D3777" s="49"/>
      <c r="E3777" s="51"/>
      <c r="F3777" s="52"/>
      <c r="G3777" s="52"/>
      <c r="H3777" s="52"/>
      <c r="I3777" s="52"/>
      <c r="J3777" s="52"/>
      <c r="K3777" s="53"/>
      <c r="L3777" s="53"/>
      <c r="M3777" s="53"/>
      <c r="N3777" s="53"/>
      <c r="O3777" s="122">
        <v>268.83999999999997</v>
      </c>
      <c r="P3777" s="68"/>
    </row>
    <row r="3778" spans="1:16">
      <c r="A3778" s="48">
        <v>40314138</v>
      </c>
      <c r="B3778" s="48" t="s">
        <v>5040</v>
      </c>
      <c r="C3778" s="85">
        <v>0.25</v>
      </c>
      <c r="D3778" s="49" t="s">
        <v>129</v>
      </c>
      <c r="E3778" s="51">
        <v>10.701000000000001</v>
      </c>
      <c r="F3778" s="52"/>
      <c r="G3778" s="52"/>
      <c r="H3778" s="52"/>
      <c r="I3778" s="52"/>
      <c r="J3778" s="52"/>
      <c r="K3778" s="53">
        <f>VLOOKUP(D3778,PATOLOGIA2026,22,0)</f>
        <v>13</v>
      </c>
      <c r="L3778" s="53">
        <f>ROUND(C3778*K3778,2)</f>
        <v>3.25</v>
      </c>
      <c r="M3778" s="53">
        <f>IF(E3778&gt;0,ROUND(E3778*UCO_PATOLOGIA_2026,2),0)</f>
        <v>159.87</v>
      </c>
      <c r="N3778" s="53">
        <f>IF(I3778&gt;0,ROUND(I3778*#REF!,2),0)</f>
        <v>0</v>
      </c>
      <c r="O3778" s="122">
        <f>ROUND(L3778+M3778+N3778,2)</f>
        <v>163.12</v>
      </c>
      <c r="P3778" s="68"/>
    </row>
    <row r="3779" spans="1:16">
      <c r="A3779" s="48">
        <v>40314146</v>
      </c>
      <c r="B3779" s="48" t="s">
        <v>3778</v>
      </c>
      <c r="C3779" s="85"/>
      <c r="D3779" s="49"/>
      <c r="E3779" s="51"/>
      <c r="F3779" s="52"/>
      <c r="G3779" s="52"/>
      <c r="H3779" s="52"/>
      <c r="I3779" s="52"/>
      <c r="J3779" s="52"/>
      <c r="K3779" s="53"/>
      <c r="L3779" s="53"/>
      <c r="M3779" s="53"/>
      <c r="N3779" s="53"/>
      <c r="O3779" s="122">
        <v>668.6472</v>
      </c>
      <c r="P3779" s="68"/>
    </row>
    <row r="3780" spans="1:16">
      <c r="A3780" s="48">
        <v>40314154</v>
      </c>
      <c r="B3780" s="48" t="s">
        <v>5041</v>
      </c>
      <c r="C3780" s="85">
        <v>0.5</v>
      </c>
      <c r="D3780" s="49" t="s">
        <v>129</v>
      </c>
      <c r="E3780" s="51">
        <v>32.966999999999999</v>
      </c>
      <c r="F3780" s="52"/>
      <c r="G3780" s="52"/>
      <c r="H3780" s="52"/>
      <c r="I3780" s="52"/>
      <c r="J3780" s="52"/>
      <c r="K3780" s="53">
        <f>VLOOKUP(D3780,PATOLOGIA2026,22,0)</f>
        <v>13</v>
      </c>
      <c r="L3780" s="53">
        <f>ROUND(C3780*K3780,2)</f>
        <v>6.5</v>
      </c>
      <c r="M3780" s="53">
        <f>IF(E3780&gt;0,ROUND(E3780*UCO_PATOLOGIA_2026,2),0)</f>
        <v>492.53</v>
      </c>
      <c r="N3780" s="53">
        <f>IF(I3780&gt;0,ROUND(I3780*#REF!,2),0)</f>
        <v>0</v>
      </c>
      <c r="O3780" s="122">
        <f>ROUND(L3780+M3780+N3780,2)</f>
        <v>499.03</v>
      </c>
      <c r="P3780" s="68"/>
    </row>
    <row r="3781" spans="1:16">
      <c r="A3781" s="48">
        <v>40314162</v>
      </c>
      <c r="B3781" s="48" t="s">
        <v>5042</v>
      </c>
      <c r="C3781" s="85"/>
      <c r="D3781" s="49"/>
      <c r="E3781" s="51"/>
      <c r="F3781" s="52"/>
      <c r="G3781" s="52"/>
      <c r="H3781" s="52"/>
      <c r="I3781" s="52"/>
      <c r="J3781" s="52"/>
      <c r="K3781" s="53"/>
      <c r="L3781" s="53"/>
      <c r="M3781" s="53"/>
      <c r="N3781" s="53"/>
      <c r="O3781" s="122">
        <v>327.83920000000001</v>
      </c>
      <c r="P3781" s="68"/>
    </row>
    <row r="3782" spans="1:16">
      <c r="A3782" s="48">
        <v>40314170</v>
      </c>
      <c r="B3782" s="48" t="s">
        <v>5043</v>
      </c>
      <c r="C3782" s="85">
        <v>0.25</v>
      </c>
      <c r="D3782" s="49" t="s">
        <v>129</v>
      </c>
      <c r="E3782" s="51">
        <v>10.701000000000001</v>
      </c>
      <c r="F3782" s="52"/>
      <c r="G3782" s="52"/>
      <c r="H3782" s="52"/>
      <c r="I3782" s="52"/>
      <c r="J3782" s="52"/>
      <c r="K3782" s="53">
        <f>VLOOKUP(D3782,PATOLOGIA2026,22,0)</f>
        <v>13</v>
      </c>
      <c r="L3782" s="53">
        <f>ROUND(C3782*K3782,2)</f>
        <v>3.25</v>
      </c>
      <c r="M3782" s="53">
        <f>IF(E3782&gt;0,ROUND(E3782*UCO_PATOLOGIA_2026,2),0)</f>
        <v>159.87</v>
      </c>
      <c r="N3782" s="53">
        <f>IF(I3782&gt;0,ROUND(I3782*#REF!,2),0)</f>
        <v>0</v>
      </c>
      <c r="O3782" s="122">
        <f>ROUND(L3782+M3782+N3782,2)</f>
        <v>163.12</v>
      </c>
      <c r="P3782" s="68"/>
    </row>
    <row r="3783" spans="1:16">
      <c r="A3783" s="48">
        <v>40314189</v>
      </c>
      <c r="B3783" s="48" t="s">
        <v>5044</v>
      </c>
      <c r="C3783" s="85"/>
      <c r="D3783" s="49"/>
      <c r="E3783" s="51"/>
      <c r="F3783" s="52"/>
      <c r="G3783" s="52"/>
      <c r="H3783" s="52"/>
      <c r="I3783" s="52"/>
      <c r="J3783" s="52"/>
      <c r="K3783" s="53"/>
      <c r="L3783" s="53"/>
      <c r="M3783" s="53"/>
      <c r="N3783" s="53"/>
      <c r="O3783" s="122">
        <v>247.1456</v>
      </c>
      <c r="P3783" s="68"/>
    </row>
    <row r="3784" spans="1:16">
      <c r="A3784" s="48">
        <v>40314197</v>
      </c>
      <c r="B3784" s="48" t="s">
        <v>5045</v>
      </c>
      <c r="C3784" s="85">
        <v>0.5</v>
      </c>
      <c r="D3784" s="49" t="s">
        <v>129</v>
      </c>
      <c r="E3784" s="51">
        <v>17.234999999999999</v>
      </c>
      <c r="F3784" s="52"/>
      <c r="G3784" s="52"/>
      <c r="H3784" s="52"/>
      <c r="I3784" s="52"/>
      <c r="J3784" s="52"/>
      <c r="K3784" s="53">
        <f>VLOOKUP(D3784,PATOLOGIA2026,22,0)</f>
        <v>13</v>
      </c>
      <c r="L3784" s="53">
        <f>ROUND(C3784*K3784,2)</f>
        <v>6.5</v>
      </c>
      <c r="M3784" s="53">
        <f>IF(E3784&gt;0,ROUND(E3784*UCO_PATOLOGIA_2026,2),0)</f>
        <v>257.49</v>
      </c>
      <c r="N3784" s="53">
        <f>IF(I3784&gt;0,ROUND(I3784*#REF!,2),0)</f>
        <v>0</v>
      </c>
      <c r="O3784" s="122">
        <f>ROUND(L3784+M3784+N3784,2)</f>
        <v>263.99</v>
      </c>
      <c r="P3784" s="68"/>
    </row>
    <row r="3785" spans="1:16">
      <c r="A3785" s="48">
        <v>40314200</v>
      </c>
      <c r="B3785" s="48" t="s">
        <v>5046</v>
      </c>
      <c r="C3785" s="85">
        <v>0.5</v>
      </c>
      <c r="D3785" s="49" t="s">
        <v>129</v>
      </c>
      <c r="E3785" s="51">
        <v>36.476999999999997</v>
      </c>
      <c r="F3785" s="52"/>
      <c r="G3785" s="52"/>
      <c r="H3785" s="52"/>
      <c r="I3785" s="52"/>
      <c r="J3785" s="52"/>
      <c r="K3785" s="53">
        <f>VLOOKUP(D3785,PATOLOGIA2026,22,0)</f>
        <v>13</v>
      </c>
      <c r="L3785" s="53">
        <f>ROUND(C3785*K3785,2)</f>
        <v>6.5</v>
      </c>
      <c r="M3785" s="53">
        <f>IF(E3785&gt;0,ROUND(E3785*UCO_PATOLOGIA_2026,2),0)</f>
        <v>544.97</v>
      </c>
      <c r="N3785" s="53">
        <f>IF(I3785&gt;0,ROUND(I3785*#REF!,2),0)</f>
        <v>0</v>
      </c>
      <c r="O3785" s="122">
        <f>ROUND(L3785+M3785+N3785,2)</f>
        <v>551.47</v>
      </c>
      <c r="P3785" s="68"/>
    </row>
    <row r="3786" spans="1:16">
      <c r="A3786" s="48">
        <v>40314219</v>
      </c>
      <c r="B3786" s="48" t="s">
        <v>5047</v>
      </c>
      <c r="C3786" s="85">
        <v>0.25</v>
      </c>
      <c r="D3786" s="49" t="s">
        <v>129</v>
      </c>
      <c r="E3786" s="51">
        <v>21.852</v>
      </c>
      <c r="F3786" s="52"/>
      <c r="G3786" s="52"/>
      <c r="H3786" s="52"/>
      <c r="I3786" s="52"/>
      <c r="J3786" s="52"/>
      <c r="K3786" s="53">
        <f>VLOOKUP(D3786,PATOLOGIA2026,22,0)</f>
        <v>13</v>
      </c>
      <c r="L3786" s="53">
        <f>ROUND(C3786*K3786,2)</f>
        <v>3.25</v>
      </c>
      <c r="M3786" s="53">
        <f>IF(E3786&gt;0,ROUND(E3786*UCO_PATOLOGIA_2026,2),0)</f>
        <v>326.47000000000003</v>
      </c>
      <c r="N3786" s="53">
        <f>IF(I3786&gt;0,ROUND(I3786*#REF!,2),0)</f>
        <v>0</v>
      </c>
      <c r="O3786" s="122">
        <f>ROUND(L3786+M3786+N3786,2)</f>
        <v>329.72</v>
      </c>
      <c r="P3786" s="68"/>
    </row>
    <row r="3787" spans="1:16">
      <c r="A3787" s="48">
        <v>40314227</v>
      </c>
      <c r="B3787" s="48" t="s">
        <v>3779</v>
      </c>
      <c r="C3787" s="85">
        <v>0.25</v>
      </c>
      <c r="D3787" s="49" t="s">
        <v>129</v>
      </c>
      <c r="E3787" s="51">
        <v>21.852</v>
      </c>
      <c r="F3787" s="52"/>
      <c r="G3787" s="52"/>
      <c r="H3787" s="52"/>
      <c r="I3787" s="52"/>
      <c r="J3787" s="52"/>
      <c r="K3787" s="53">
        <f>VLOOKUP(D3787,PATOLOGIA2026,22,0)</f>
        <v>13</v>
      </c>
      <c r="L3787" s="53">
        <f>ROUND(C3787*K3787,2)</f>
        <v>3.25</v>
      </c>
      <c r="M3787" s="53">
        <f>IF(E3787&gt;0,ROUND(E3787*UCO_PATOLOGIA_2026,2),0)</f>
        <v>326.47000000000003</v>
      </c>
      <c r="N3787" s="53">
        <f>IF(I3787&gt;0,ROUND(I3787*#REF!,2),0)</f>
        <v>0</v>
      </c>
      <c r="O3787" s="122">
        <f>ROUND(L3787+M3787+N3787,2)</f>
        <v>329.72</v>
      </c>
      <c r="P3787" s="68"/>
    </row>
    <row r="3788" spans="1:16">
      <c r="A3788" s="48">
        <v>40314235</v>
      </c>
      <c r="B3788" s="48" t="s">
        <v>5048</v>
      </c>
      <c r="C3788" s="85">
        <v>0.5</v>
      </c>
      <c r="D3788" s="49" t="s">
        <v>129</v>
      </c>
      <c r="E3788" s="51">
        <v>31.23</v>
      </c>
      <c r="F3788" s="52"/>
      <c r="G3788" s="52"/>
      <c r="H3788" s="52"/>
      <c r="I3788" s="52"/>
      <c r="J3788" s="52"/>
      <c r="K3788" s="53">
        <f>VLOOKUP(D3788,PATOLOGIA2026,22,0)</f>
        <v>13</v>
      </c>
      <c r="L3788" s="53">
        <f>ROUND(C3788*K3788,2)</f>
        <v>6.5</v>
      </c>
      <c r="M3788" s="53">
        <f>IF(E3788&gt;0,ROUND(E3788*UCO_PATOLOGIA_2026,2),0)</f>
        <v>466.58</v>
      </c>
      <c r="N3788" s="53">
        <f>IF(I3788&gt;0,ROUND(I3788*#REF!,2),0)</f>
        <v>0</v>
      </c>
      <c r="O3788" s="122">
        <f>ROUND(L3788+M3788+N3788,2)</f>
        <v>473.08</v>
      </c>
      <c r="P3788" s="68"/>
    </row>
    <row r="3789" spans="1:16">
      <c r="A3789" s="48">
        <v>40314243</v>
      </c>
      <c r="B3789" s="48" t="s">
        <v>5049</v>
      </c>
      <c r="C3789" s="85"/>
      <c r="D3789" s="49"/>
      <c r="E3789" s="51"/>
      <c r="F3789" s="52"/>
      <c r="G3789" s="52"/>
      <c r="H3789" s="52"/>
      <c r="I3789" s="52"/>
      <c r="J3789" s="52"/>
      <c r="K3789" s="53"/>
      <c r="L3789" s="53"/>
      <c r="M3789" s="53"/>
      <c r="N3789" s="53"/>
      <c r="O3789" s="122">
        <v>148.7928</v>
      </c>
      <c r="P3789" s="68"/>
    </row>
    <row r="3790" spans="1:16">
      <c r="A3790" s="48">
        <v>40314251</v>
      </c>
      <c r="B3790" s="48" t="s">
        <v>5050</v>
      </c>
      <c r="C3790" s="85">
        <v>0.5</v>
      </c>
      <c r="D3790" s="49" t="s">
        <v>129</v>
      </c>
      <c r="E3790" s="51">
        <v>31.23</v>
      </c>
      <c r="F3790" s="52"/>
      <c r="G3790" s="52"/>
      <c r="H3790" s="52"/>
      <c r="I3790" s="52"/>
      <c r="J3790" s="52"/>
      <c r="K3790" s="53">
        <f t="shared" ref="K3790:K3795" si="415">VLOOKUP(D3790,PATOLOGIA2026,22,0)</f>
        <v>13</v>
      </c>
      <c r="L3790" s="53">
        <f t="shared" ref="L3790:L3796" si="416">ROUND(C3790*K3790,2)</f>
        <v>6.5</v>
      </c>
      <c r="M3790" s="53">
        <f t="shared" ref="M3790:M3795" si="417">IF(E3790&gt;0,ROUND(E3790*UCO_PATOLOGIA_2026,2),0)</f>
        <v>466.58</v>
      </c>
      <c r="N3790" s="53">
        <f>IF(I3790&gt;0,ROUND(I3790*#REF!,2),0)</f>
        <v>0</v>
      </c>
      <c r="O3790" s="122">
        <f t="shared" ref="O3790:O3796" si="418">ROUND(L3790+M3790+N3790,2)</f>
        <v>473.08</v>
      </c>
      <c r="P3790" s="68"/>
    </row>
    <row r="3791" spans="1:16">
      <c r="A3791" s="48">
        <v>40314260</v>
      </c>
      <c r="B3791" s="48" t="s">
        <v>5051</v>
      </c>
      <c r="C3791" s="85">
        <v>0.25</v>
      </c>
      <c r="D3791" s="49" t="s">
        <v>129</v>
      </c>
      <c r="E3791" s="51">
        <v>10.701000000000001</v>
      </c>
      <c r="F3791" s="52"/>
      <c r="G3791" s="52"/>
      <c r="H3791" s="52"/>
      <c r="I3791" s="52"/>
      <c r="J3791" s="52"/>
      <c r="K3791" s="53">
        <f t="shared" si="415"/>
        <v>13</v>
      </c>
      <c r="L3791" s="53">
        <f t="shared" si="416"/>
        <v>3.25</v>
      </c>
      <c r="M3791" s="53">
        <f t="shared" si="417"/>
        <v>159.87</v>
      </c>
      <c r="N3791" s="53">
        <f>IF(I3791&gt;0,ROUND(I3791*#REF!,2),0)</f>
        <v>0</v>
      </c>
      <c r="O3791" s="122">
        <f t="shared" si="418"/>
        <v>163.12</v>
      </c>
      <c r="P3791" s="68"/>
    </row>
    <row r="3792" spans="1:16">
      <c r="A3792" s="48">
        <v>40314278</v>
      </c>
      <c r="B3792" s="48" t="s">
        <v>5052</v>
      </c>
      <c r="C3792" s="85">
        <v>0.25</v>
      </c>
      <c r="D3792" s="49" t="s">
        <v>129</v>
      </c>
      <c r="E3792" s="51">
        <v>10.701000000000001</v>
      </c>
      <c r="F3792" s="52"/>
      <c r="G3792" s="52"/>
      <c r="H3792" s="52"/>
      <c r="I3792" s="52"/>
      <c r="J3792" s="52"/>
      <c r="K3792" s="53">
        <f t="shared" si="415"/>
        <v>13</v>
      </c>
      <c r="L3792" s="53">
        <f t="shared" si="416"/>
        <v>3.25</v>
      </c>
      <c r="M3792" s="53">
        <f t="shared" si="417"/>
        <v>159.87</v>
      </c>
      <c r="N3792" s="53">
        <f>IF(I3792&gt;0,ROUND(I3792*#REF!,2),0)</f>
        <v>0</v>
      </c>
      <c r="O3792" s="122">
        <f t="shared" si="418"/>
        <v>163.12</v>
      </c>
      <c r="P3792" s="68"/>
    </row>
    <row r="3793" spans="1:16">
      <c r="A3793" s="48">
        <v>40314286</v>
      </c>
      <c r="B3793" s="48" t="s">
        <v>3780</v>
      </c>
      <c r="C3793" s="85">
        <v>0.25</v>
      </c>
      <c r="D3793" s="49" t="s">
        <v>129</v>
      </c>
      <c r="E3793" s="51">
        <v>10.701000000000001</v>
      </c>
      <c r="F3793" s="52"/>
      <c r="G3793" s="52"/>
      <c r="H3793" s="52"/>
      <c r="I3793" s="52"/>
      <c r="J3793" s="52"/>
      <c r="K3793" s="53">
        <f t="shared" si="415"/>
        <v>13</v>
      </c>
      <c r="L3793" s="53">
        <f t="shared" si="416"/>
        <v>3.25</v>
      </c>
      <c r="M3793" s="53">
        <f t="shared" si="417"/>
        <v>159.87</v>
      </c>
      <c r="N3793" s="53">
        <f>IF(I3793&gt;0,ROUND(I3793*#REF!,2),0)</f>
        <v>0</v>
      </c>
      <c r="O3793" s="122">
        <f t="shared" si="418"/>
        <v>163.12</v>
      </c>
      <c r="P3793" s="68"/>
    </row>
    <row r="3794" spans="1:16">
      <c r="A3794" s="48">
        <v>40314294</v>
      </c>
      <c r="B3794" s="48" t="s">
        <v>3781</v>
      </c>
      <c r="C3794" s="85">
        <v>0.5</v>
      </c>
      <c r="D3794" s="49" t="s">
        <v>129</v>
      </c>
      <c r="E3794" s="51">
        <v>31.23</v>
      </c>
      <c r="F3794" s="52"/>
      <c r="G3794" s="52"/>
      <c r="H3794" s="52"/>
      <c r="I3794" s="52"/>
      <c r="J3794" s="52"/>
      <c r="K3794" s="53">
        <f t="shared" si="415"/>
        <v>13</v>
      </c>
      <c r="L3794" s="53">
        <f t="shared" si="416"/>
        <v>6.5</v>
      </c>
      <c r="M3794" s="53">
        <f t="shared" si="417"/>
        <v>466.58</v>
      </c>
      <c r="N3794" s="53">
        <f>IF(I3794&gt;0,ROUND(I3794*#REF!,2),0)</f>
        <v>0</v>
      </c>
      <c r="O3794" s="122">
        <f t="shared" si="418"/>
        <v>473.08</v>
      </c>
      <c r="P3794" s="68"/>
    </row>
    <row r="3795" spans="1:16">
      <c r="A3795" s="48">
        <v>40314308</v>
      </c>
      <c r="B3795" s="48" t="s">
        <v>5053</v>
      </c>
      <c r="C3795" s="85">
        <v>0.25</v>
      </c>
      <c r="D3795" s="49" t="s">
        <v>129</v>
      </c>
      <c r="E3795" s="51">
        <v>29.97</v>
      </c>
      <c r="F3795" s="52"/>
      <c r="G3795" s="52"/>
      <c r="H3795" s="52"/>
      <c r="I3795" s="52"/>
      <c r="J3795" s="52"/>
      <c r="K3795" s="53">
        <f t="shared" si="415"/>
        <v>13</v>
      </c>
      <c r="L3795" s="53">
        <f t="shared" si="416"/>
        <v>3.25</v>
      </c>
      <c r="M3795" s="53">
        <f t="shared" si="417"/>
        <v>447.75</v>
      </c>
      <c r="N3795" s="53">
        <f>IF(I3795&gt;0,ROUND(I3795*#REF!,2),0)</f>
        <v>0</v>
      </c>
      <c r="O3795" s="122">
        <f t="shared" si="418"/>
        <v>451</v>
      </c>
      <c r="P3795" s="68"/>
    </row>
    <row r="3796" spans="1:16">
      <c r="A3796" s="48">
        <v>40314359</v>
      </c>
      <c r="B3796" s="48" t="s">
        <v>3782</v>
      </c>
      <c r="C3796" s="85">
        <v>0.01</v>
      </c>
      <c r="D3796" s="49" t="s">
        <v>129</v>
      </c>
      <c r="E3796" s="51">
        <v>15.343999999999999</v>
      </c>
      <c r="F3796" s="52"/>
      <c r="G3796" s="52"/>
      <c r="H3796" s="52"/>
      <c r="I3796" s="52"/>
      <c r="J3796" s="52"/>
      <c r="K3796" s="53">
        <f t="shared" ref="K3796" si="419">VLOOKUP(D3796,PATOLOGIA2026,22,0)</f>
        <v>13</v>
      </c>
      <c r="L3796" s="53">
        <f t="shared" si="416"/>
        <v>0.13</v>
      </c>
      <c r="M3796" s="53">
        <f t="shared" ref="M3796" si="420">IF(E3796&gt;0,ROUND(E3796*UCO_PATOLOGIA_2026,2),0)</f>
        <v>229.24</v>
      </c>
      <c r="N3796" s="53">
        <f>IF(I3796&gt;0,ROUND(I3796*#REF!,2),0)</f>
        <v>0</v>
      </c>
      <c r="O3796" s="122">
        <f t="shared" si="418"/>
        <v>229.37</v>
      </c>
      <c r="P3796" s="68"/>
    </row>
    <row r="3797" spans="1:16">
      <c r="A3797" s="48">
        <v>40314456</v>
      </c>
      <c r="B3797" s="48" t="s">
        <v>5054</v>
      </c>
      <c r="C3797" s="85"/>
      <c r="D3797" s="49"/>
      <c r="E3797" s="51"/>
      <c r="F3797" s="52"/>
      <c r="G3797" s="52"/>
      <c r="H3797" s="52"/>
      <c r="I3797" s="52"/>
      <c r="J3797" s="52"/>
      <c r="K3797" s="53">
        <v>0</v>
      </c>
      <c r="L3797" s="53">
        <v>0</v>
      </c>
      <c r="M3797" s="53">
        <v>0</v>
      </c>
      <c r="N3797" s="53">
        <v>0</v>
      </c>
      <c r="O3797" s="122">
        <v>370.27120000000002</v>
      </c>
      <c r="P3797" s="68"/>
    </row>
    <row r="3798" spans="1:16">
      <c r="A3798" s="48">
        <v>40314618</v>
      </c>
      <c r="B3798" s="48" t="s">
        <v>3783</v>
      </c>
      <c r="C3798" s="85"/>
      <c r="D3798" s="49"/>
      <c r="E3798" s="51"/>
      <c r="F3798" s="52"/>
      <c r="G3798" s="52"/>
      <c r="H3798" s="52"/>
      <c r="I3798" s="52"/>
      <c r="J3798" s="52"/>
      <c r="K3798" s="53"/>
      <c r="L3798" s="53"/>
      <c r="M3798" s="53"/>
      <c r="N3798" s="53"/>
      <c r="O3798" s="122">
        <f>260*1.04</f>
        <v>270.40000000000003</v>
      </c>
      <c r="P3798" s="68"/>
    </row>
    <row r="3799" spans="1:16">
      <c r="A3799" s="48">
        <v>40314619</v>
      </c>
      <c r="B3799" s="48" t="s">
        <v>3784</v>
      </c>
      <c r="C3799" s="85"/>
      <c r="D3799" s="49"/>
      <c r="E3799" s="51"/>
      <c r="F3799" s="52"/>
      <c r="G3799" s="52"/>
      <c r="H3799" s="52"/>
      <c r="I3799" s="52"/>
      <c r="J3799" s="52"/>
      <c r="K3799" s="53"/>
      <c r="L3799" s="53"/>
      <c r="M3799" s="53"/>
      <c r="N3799" s="53"/>
      <c r="O3799" s="122">
        <f>210*1.04</f>
        <v>218.4</v>
      </c>
      <c r="P3799" s="68"/>
    </row>
    <row r="3800" spans="1:16">
      <c r="A3800" s="48">
        <v>40316017</v>
      </c>
      <c r="B3800" s="48" t="s">
        <v>3785</v>
      </c>
      <c r="C3800" s="85">
        <v>1</v>
      </c>
      <c r="D3800" s="49" t="s">
        <v>129</v>
      </c>
      <c r="E3800" s="51">
        <v>3</v>
      </c>
      <c r="F3800" s="52"/>
      <c r="G3800" s="52"/>
      <c r="H3800" s="52"/>
      <c r="I3800" s="52"/>
      <c r="J3800" s="52"/>
      <c r="K3800" s="53">
        <f t="shared" ref="K3800:K3820" si="421">VLOOKUP(D3800,PATOLOGIA2026,22,0)</f>
        <v>13</v>
      </c>
      <c r="L3800" s="53">
        <f t="shared" ref="L3800:L3820" si="422">ROUND(C3800*K3800,2)</f>
        <v>13</v>
      </c>
      <c r="M3800" s="53">
        <f t="shared" ref="M3800:M3820" si="423">IF(E3800&gt;0,ROUND(E3800*UCO_PATOLOGIA_2026,2),0)</f>
        <v>44.82</v>
      </c>
      <c r="N3800" s="53">
        <f>IF(I3800&gt;0,ROUND(I3800*#REF!,2),0)</f>
        <v>0</v>
      </c>
      <c r="O3800" s="122">
        <f t="shared" ref="O3800:O3820" si="424">ROUND(L3800+M3800+N3800,2)</f>
        <v>57.82</v>
      </c>
      <c r="P3800" s="68"/>
    </row>
    <row r="3801" spans="1:16">
      <c r="A3801" s="48">
        <v>40316025</v>
      </c>
      <c r="B3801" s="48" t="s">
        <v>3786</v>
      </c>
      <c r="C3801" s="85">
        <v>0.1</v>
      </c>
      <c r="D3801" s="49" t="s">
        <v>129</v>
      </c>
      <c r="E3801" s="51">
        <v>4</v>
      </c>
      <c r="F3801" s="52"/>
      <c r="G3801" s="52"/>
      <c r="H3801" s="52"/>
      <c r="I3801" s="52"/>
      <c r="J3801" s="52"/>
      <c r="K3801" s="53">
        <f t="shared" si="421"/>
        <v>13</v>
      </c>
      <c r="L3801" s="53">
        <f t="shared" si="422"/>
        <v>1.3</v>
      </c>
      <c r="M3801" s="53">
        <f t="shared" si="423"/>
        <v>59.76</v>
      </c>
      <c r="N3801" s="53">
        <f>IF(I3801&gt;0,ROUND(I3801*#REF!,2),0)</f>
        <v>0</v>
      </c>
      <c r="O3801" s="122">
        <f t="shared" si="424"/>
        <v>61.06</v>
      </c>
      <c r="P3801" s="68"/>
    </row>
    <row r="3802" spans="1:16">
      <c r="A3802" s="48">
        <v>40316033</v>
      </c>
      <c r="B3802" s="48" t="s">
        <v>3787</v>
      </c>
      <c r="C3802" s="85">
        <v>0.1</v>
      </c>
      <c r="D3802" s="49" t="s">
        <v>129</v>
      </c>
      <c r="E3802" s="51">
        <v>2.33</v>
      </c>
      <c r="F3802" s="52"/>
      <c r="G3802" s="52"/>
      <c r="H3802" s="52"/>
      <c r="I3802" s="52"/>
      <c r="J3802" s="52"/>
      <c r="K3802" s="53">
        <f t="shared" si="421"/>
        <v>13</v>
      </c>
      <c r="L3802" s="53">
        <f t="shared" si="422"/>
        <v>1.3</v>
      </c>
      <c r="M3802" s="53">
        <f t="shared" si="423"/>
        <v>34.81</v>
      </c>
      <c r="N3802" s="53">
        <f>IF(I3802&gt;0,ROUND(I3802*#REF!,2),0)</f>
        <v>0</v>
      </c>
      <c r="O3802" s="122">
        <f t="shared" si="424"/>
        <v>36.11</v>
      </c>
      <c r="P3802" s="68"/>
    </row>
    <row r="3803" spans="1:16">
      <c r="A3803" s="48">
        <v>40316041</v>
      </c>
      <c r="B3803" s="48" t="s">
        <v>3788</v>
      </c>
      <c r="C3803" s="85">
        <v>0.04</v>
      </c>
      <c r="D3803" s="49" t="s">
        <v>129</v>
      </c>
      <c r="E3803" s="51">
        <v>6</v>
      </c>
      <c r="F3803" s="52"/>
      <c r="G3803" s="52"/>
      <c r="H3803" s="52"/>
      <c r="I3803" s="52"/>
      <c r="J3803" s="52"/>
      <c r="K3803" s="53">
        <f t="shared" si="421"/>
        <v>13</v>
      </c>
      <c r="L3803" s="53">
        <f t="shared" si="422"/>
        <v>0.52</v>
      </c>
      <c r="M3803" s="53">
        <f t="shared" si="423"/>
        <v>89.64</v>
      </c>
      <c r="N3803" s="53">
        <f>IF(I3803&gt;0,ROUND(I3803*#REF!,2),0)</f>
        <v>0</v>
      </c>
      <c r="O3803" s="122">
        <f t="shared" si="424"/>
        <v>90.16</v>
      </c>
      <c r="P3803" s="68"/>
    </row>
    <row r="3804" spans="1:16">
      <c r="A3804" s="48">
        <v>40316050</v>
      </c>
      <c r="B3804" s="48" t="s">
        <v>3789</v>
      </c>
      <c r="C3804" s="85">
        <v>0.04</v>
      </c>
      <c r="D3804" s="49" t="s">
        <v>129</v>
      </c>
      <c r="E3804" s="51">
        <v>3.9</v>
      </c>
      <c r="F3804" s="52"/>
      <c r="G3804" s="52"/>
      <c r="H3804" s="52"/>
      <c r="I3804" s="52"/>
      <c r="J3804" s="52"/>
      <c r="K3804" s="53">
        <f t="shared" si="421"/>
        <v>13</v>
      </c>
      <c r="L3804" s="53">
        <f t="shared" si="422"/>
        <v>0.52</v>
      </c>
      <c r="M3804" s="53">
        <f t="shared" si="423"/>
        <v>58.27</v>
      </c>
      <c r="N3804" s="53">
        <f>IF(I3804&gt;0,ROUND(I3804*#REF!,2),0)</f>
        <v>0</v>
      </c>
      <c r="O3804" s="122">
        <f t="shared" si="424"/>
        <v>58.79</v>
      </c>
      <c r="P3804" s="68"/>
    </row>
    <row r="3805" spans="1:16">
      <c r="A3805" s="48">
        <v>40316068</v>
      </c>
      <c r="B3805" s="48" t="s">
        <v>3790</v>
      </c>
      <c r="C3805" s="85">
        <v>0.04</v>
      </c>
      <c r="D3805" s="49" t="s">
        <v>129</v>
      </c>
      <c r="E3805" s="51">
        <v>2.8439999999999999</v>
      </c>
      <c r="F3805" s="52"/>
      <c r="G3805" s="52"/>
      <c r="H3805" s="52"/>
      <c r="I3805" s="52"/>
      <c r="J3805" s="52"/>
      <c r="K3805" s="53">
        <f t="shared" si="421"/>
        <v>13</v>
      </c>
      <c r="L3805" s="53">
        <f t="shared" si="422"/>
        <v>0.52</v>
      </c>
      <c r="M3805" s="53">
        <f t="shared" si="423"/>
        <v>42.49</v>
      </c>
      <c r="N3805" s="53">
        <f>IF(I3805&gt;0,ROUND(I3805*#REF!,2),0)</f>
        <v>0</v>
      </c>
      <c r="O3805" s="122">
        <f t="shared" si="424"/>
        <v>43.01</v>
      </c>
      <c r="P3805" s="68"/>
    </row>
    <row r="3806" spans="1:16">
      <c r="A3806" s="48">
        <v>40316076</v>
      </c>
      <c r="B3806" s="48" t="s">
        <v>3791</v>
      </c>
      <c r="C3806" s="85">
        <v>0.04</v>
      </c>
      <c r="D3806" s="49" t="s">
        <v>129</v>
      </c>
      <c r="E3806" s="51">
        <v>4.7919999999999998</v>
      </c>
      <c r="F3806" s="52"/>
      <c r="G3806" s="52"/>
      <c r="H3806" s="52"/>
      <c r="I3806" s="52"/>
      <c r="J3806" s="52"/>
      <c r="K3806" s="53">
        <f t="shared" si="421"/>
        <v>13</v>
      </c>
      <c r="L3806" s="53">
        <f t="shared" si="422"/>
        <v>0.52</v>
      </c>
      <c r="M3806" s="53">
        <f t="shared" si="423"/>
        <v>71.59</v>
      </c>
      <c r="N3806" s="53">
        <f>IF(I3806&gt;0,ROUND(I3806*#REF!,2),0)</f>
        <v>0</v>
      </c>
      <c r="O3806" s="122">
        <f t="shared" si="424"/>
        <v>72.11</v>
      </c>
      <c r="P3806" s="68"/>
    </row>
    <row r="3807" spans="1:16">
      <c r="A3807" s="48">
        <v>40316084</v>
      </c>
      <c r="B3807" s="48" t="s">
        <v>3792</v>
      </c>
      <c r="C3807" s="85">
        <v>0.25</v>
      </c>
      <c r="D3807" s="49" t="s">
        <v>129</v>
      </c>
      <c r="E3807" s="51">
        <v>6.66</v>
      </c>
      <c r="F3807" s="52"/>
      <c r="G3807" s="52"/>
      <c r="H3807" s="52"/>
      <c r="I3807" s="52"/>
      <c r="J3807" s="52"/>
      <c r="K3807" s="53">
        <f t="shared" si="421"/>
        <v>13</v>
      </c>
      <c r="L3807" s="53">
        <f t="shared" si="422"/>
        <v>3.25</v>
      </c>
      <c r="M3807" s="53">
        <f t="shared" si="423"/>
        <v>99.5</v>
      </c>
      <c r="N3807" s="53">
        <f>IF(I3807&gt;0,ROUND(I3807*#REF!,2),0)</f>
        <v>0</v>
      </c>
      <c r="O3807" s="122">
        <f t="shared" si="424"/>
        <v>102.75</v>
      </c>
      <c r="P3807" s="68"/>
    </row>
    <row r="3808" spans="1:16">
      <c r="A3808" s="48">
        <v>40316092</v>
      </c>
      <c r="B3808" s="48" t="s">
        <v>3793</v>
      </c>
      <c r="C3808" s="85">
        <v>0.04</v>
      </c>
      <c r="D3808" s="49" t="s">
        <v>129</v>
      </c>
      <c r="E3808" s="51">
        <v>2.484</v>
      </c>
      <c r="F3808" s="52"/>
      <c r="G3808" s="52"/>
      <c r="H3808" s="52"/>
      <c r="I3808" s="52"/>
      <c r="J3808" s="52"/>
      <c r="K3808" s="53">
        <f t="shared" si="421"/>
        <v>13</v>
      </c>
      <c r="L3808" s="53">
        <f t="shared" si="422"/>
        <v>0.52</v>
      </c>
      <c r="M3808" s="53">
        <f t="shared" si="423"/>
        <v>37.11</v>
      </c>
      <c r="N3808" s="53">
        <f>IF(I3808&gt;0,ROUND(I3808*#REF!,2),0)</f>
        <v>0</v>
      </c>
      <c r="O3808" s="122">
        <f t="shared" si="424"/>
        <v>37.630000000000003</v>
      </c>
      <c r="P3808" s="68"/>
    </row>
    <row r="3809" spans="1:16">
      <c r="A3809" s="48">
        <v>40316106</v>
      </c>
      <c r="B3809" s="48" t="s">
        <v>3794</v>
      </c>
      <c r="C3809" s="85">
        <v>0.04</v>
      </c>
      <c r="D3809" s="49" t="s">
        <v>129</v>
      </c>
      <c r="E3809" s="51">
        <v>3.9</v>
      </c>
      <c r="F3809" s="52"/>
      <c r="G3809" s="52"/>
      <c r="H3809" s="52"/>
      <c r="I3809" s="52"/>
      <c r="J3809" s="52"/>
      <c r="K3809" s="53">
        <f t="shared" si="421"/>
        <v>13</v>
      </c>
      <c r="L3809" s="53">
        <f t="shared" si="422"/>
        <v>0.52</v>
      </c>
      <c r="M3809" s="53">
        <f t="shared" si="423"/>
        <v>58.27</v>
      </c>
      <c r="N3809" s="53">
        <f>IF(I3809&gt;0,ROUND(I3809*#REF!,2),0)</f>
        <v>0</v>
      </c>
      <c r="O3809" s="122">
        <f t="shared" si="424"/>
        <v>58.79</v>
      </c>
      <c r="P3809" s="68"/>
    </row>
    <row r="3810" spans="1:16">
      <c r="A3810" s="48">
        <v>40316114</v>
      </c>
      <c r="B3810" s="48" t="s">
        <v>3795</v>
      </c>
      <c r="C3810" s="85">
        <v>0.04</v>
      </c>
      <c r="D3810" s="49" t="s">
        <v>129</v>
      </c>
      <c r="E3810" s="51">
        <v>2.6</v>
      </c>
      <c r="F3810" s="52"/>
      <c r="G3810" s="52"/>
      <c r="H3810" s="52"/>
      <c r="I3810" s="52"/>
      <c r="J3810" s="52"/>
      <c r="K3810" s="53">
        <f t="shared" si="421"/>
        <v>13</v>
      </c>
      <c r="L3810" s="53">
        <f t="shared" si="422"/>
        <v>0.52</v>
      </c>
      <c r="M3810" s="53">
        <f t="shared" si="423"/>
        <v>38.840000000000003</v>
      </c>
      <c r="N3810" s="53">
        <f>IF(I3810&gt;0,ROUND(I3810*#REF!,2),0)</f>
        <v>0</v>
      </c>
      <c r="O3810" s="122">
        <f t="shared" si="424"/>
        <v>39.36</v>
      </c>
      <c r="P3810" s="68"/>
    </row>
    <row r="3811" spans="1:16">
      <c r="A3811" s="48">
        <v>40316122</v>
      </c>
      <c r="B3811" s="48" t="s">
        <v>3796</v>
      </c>
      <c r="C3811" s="85">
        <v>0.1</v>
      </c>
      <c r="D3811" s="49" t="s">
        <v>129</v>
      </c>
      <c r="E3811" s="51">
        <v>3.294</v>
      </c>
      <c r="F3811" s="52"/>
      <c r="G3811" s="52"/>
      <c r="H3811" s="52"/>
      <c r="I3811" s="52"/>
      <c r="J3811" s="52"/>
      <c r="K3811" s="53">
        <f t="shared" si="421"/>
        <v>13</v>
      </c>
      <c r="L3811" s="53">
        <f t="shared" si="422"/>
        <v>1.3</v>
      </c>
      <c r="M3811" s="53">
        <f t="shared" si="423"/>
        <v>49.21</v>
      </c>
      <c r="N3811" s="53">
        <f>IF(I3811&gt;0,ROUND(I3811*#REF!,2),0)</f>
        <v>0</v>
      </c>
      <c r="O3811" s="122">
        <f t="shared" si="424"/>
        <v>50.51</v>
      </c>
      <c r="P3811" s="68"/>
    </row>
    <row r="3812" spans="1:16">
      <c r="A3812" s="48">
        <v>40316130</v>
      </c>
      <c r="B3812" s="48" t="s">
        <v>3797</v>
      </c>
      <c r="C3812" s="85">
        <v>1</v>
      </c>
      <c r="D3812" s="49" t="s">
        <v>129</v>
      </c>
      <c r="E3812" s="51">
        <v>3.16</v>
      </c>
      <c r="F3812" s="52"/>
      <c r="G3812" s="52"/>
      <c r="H3812" s="52"/>
      <c r="I3812" s="52"/>
      <c r="J3812" s="52"/>
      <c r="K3812" s="53">
        <f t="shared" si="421"/>
        <v>13</v>
      </c>
      <c r="L3812" s="53">
        <f t="shared" si="422"/>
        <v>13</v>
      </c>
      <c r="M3812" s="53">
        <f t="shared" si="423"/>
        <v>47.21</v>
      </c>
      <c r="N3812" s="53">
        <f>IF(I3812&gt;0,ROUND(I3812*#REF!,2),0)</f>
        <v>0</v>
      </c>
      <c r="O3812" s="122">
        <f t="shared" si="424"/>
        <v>60.21</v>
      </c>
      <c r="P3812" s="68"/>
    </row>
    <row r="3813" spans="1:16">
      <c r="A3813" s="48">
        <v>40316149</v>
      </c>
      <c r="B3813" s="48" t="s">
        <v>3798</v>
      </c>
      <c r="C3813" s="85">
        <v>0.04</v>
      </c>
      <c r="D3813" s="49" t="s">
        <v>129</v>
      </c>
      <c r="E3813" s="51">
        <v>2.4300000000000002</v>
      </c>
      <c r="F3813" s="52"/>
      <c r="G3813" s="52"/>
      <c r="H3813" s="52"/>
      <c r="I3813" s="52"/>
      <c r="J3813" s="52"/>
      <c r="K3813" s="53">
        <f t="shared" si="421"/>
        <v>13</v>
      </c>
      <c r="L3813" s="53">
        <f t="shared" si="422"/>
        <v>0.52</v>
      </c>
      <c r="M3813" s="53">
        <f t="shared" si="423"/>
        <v>36.299999999999997</v>
      </c>
      <c r="N3813" s="53">
        <f>IF(I3813&gt;0,ROUND(I3813*#REF!,2),0)</f>
        <v>0</v>
      </c>
      <c r="O3813" s="122">
        <f t="shared" si="424"/>
        <v>36.82</v>
      </c>
      <c r="P3813" s="68"/>
    </row>
    <row r="3814" spans="1:16">
      <c r="A3814" s="48">
        <v>40316157</v>
      </c>
      <c r="B3814" s="48" t="s">
        <v>3799</v>
      </c>
      <c r="C3814" s="85">
        <v>0.04</v>
      </c>
      <c r="D3814" s="49" t="s">
        <v>129</v>
      </c>
      <c r="E3814" s="51">
        <v>3.13</v>
      </c>
      <c r="F3814" s="52"/>
      <c r="G3814" s="52"/>
      <c r="H3814" s="52"/>
      <c r="I3814" s="52"/>
      <c r="J3814" s="52"/>
      <c r="K3814" s="53">
        <f t="shared" si="421"/>
        <v>13</v>
      </c>
      <c r="L3814" s="53">
        <f t="shared" si="422"/>
        <v>0.52</v>
      </c>
      <c r="M3814" s="53">
        <f t="shared" si="423"/>
        <v>46.76</v>
      </c>
      <c r="N3814" s="53">
        <f>IF(I3814&gt;0,ROUND(I3814*#REF!,2),0)</f>
        <v>0</v>
      </c>
      <c r="O3814" s="122">
        <f t="shared" si="424"/>
        <v>47.28</v>
      </c>
      <c r="P3814" s="68"/>
    </row>
    <row r="3815" spans="1:16">
      <c r="A3815" s="48">
        <v>40316165</v>
      </c>
      <c r="B3815" s="48" t="s">
        <v>3800</v>
      </c>
      <c r="C3815" s="85">
        <v>0.1</v>
      </c>
      <c r="D3815" s="49" t="s">
        <v>129</v>
      </c>
      <c r="E3815" s="51">
        <v>6.93</v>
      </c>
      <c r="F3815" s="52"/>
      <c r="G3815" s="52"/>
      <c r="H3815" s="52"/>
      <c r="I3815" s="52"/>
      <c r="J3815" s="52"/>
      <c r="K3815" s="53">
        <f t="shared" si="421"/>
        <v>13</v>
      </c>
      <c r="L3815" s="53">
        <f t="shared" si="422"/>
        <v>1.3</v>
      </c>
      <c r="M3815" s="53">
        <f t="shared" si="423"/>
        <v>103.53</v>
      </c>
      <c r="N3815" s="53">
        <f>IF(I3815&gt;0,ROUND(I3815*#REF!,2),0)</f>
        <v>0</v>
      </c>
      <c r="O3815" s="122">
        <f t="shared" si="424"/>
        <v>104.83</v>
      </c>
      <c r="P3815" s="68"/>
    </row>
    <row r="3816" spans="1:16">
      <c r="A3816" s="48">
        <v>40316173</v>
      </c>
      <c r="B3816" s="48" t="s">
        <v>3801</v>
      </c>
      <c r="C3816" s="85">
        <v>0.1</v>
      </c>
      <c r="D3816" s="49" t="s">
        <v>129</v>
      </c>
      <c r="E3816" s="51">
        <v>1.96</v>
      </c>
      <c r="F3816" s="52"/>
      <c r="G3816" s="52"/>
      <c r="H3816" s="52"/>
      <c r="I3816" s="52"/>
      <c r="J3816" s="52"/>
      <c r="K3816" s="53">
        <f t="shared" si="421"/>
        <v>13</v>
      </c>
      <c r="L3816" s="53">
        <f t="shared" si="422"/>
        <v>1.3</v>
      </c>
      <c r="M3816" s="53">
        <f t="shared" si="423"/>
        <v>29.28</v>
      </c>
      <c r="N3816" s="53">
        <f>IF(I3816&gt;0,ROUND(I3816*#REF!,2),0)</f>
        <v>0</v>
      </c>
      <c r="O3816" s="122">
        <f t="shared" si="424"/>
        <v>30.58</v>
      </c>
      <c r="P3816" s="68"/>
    </row>
    <row r="3817" spans="1:16">
      <c r="A3817" s="48">
        <v>40316181</v>
      </c>
      <c r="B3817" s="48" t="s">
        <v>3802</v>
      </c>
      <c r="C3817" s="85">
        <v>0.1</v>
      </c>
      <c r="D3817" s="49" t="s">
        <v>129</v>
      </c>
      <c r="E3817" s="51">
        <v>4</v>
      </c>
      <c r="F3817" s="52"/>
      <c r="G3817" s="52"/>
      <c r="H3817" s="52"/>
      <c r="I3817" s="52"/>
      <c r="J3817" s="52"/>
      <c r="K3817" s="53">
        <f t="shared" si="421"/>
        <v>13</v>
      </c>
      <c r="L3817" s="53">
        <f t="shared" si="422"/>
        <v>1.3</v>
      </c>
      <c r="M3817" s="53">
        <f t="shared" si="423"/>
        <v>59.76</v>
      </c>
      <c r="N3817" s="53">
        <f>IF(I3817&gt;0,ROUND(I3817*#REF!,2),0)</f>
        <v>0</v>
      </c>
      <c r="O3817" s="122">
        <f t="shared" si="424"/>
        <v>61.06</v>
      </c>
      <c r="P3817" s="68"/>
    </row>
    <row r="3818" spans="1:16">
      <c r="A3818" s="48">
        <v>40316190</v>
      </c>
      <c r="B3818" s="48" t="s">
        <v>3803</v>
      </c>
      <c r="C3818" s="85">
        <v>0.01</v>
      </c>
      <c r="D3818" s="49" t="s">
        <v>129</v>
      </c>
      <c r="E3818" s="51">
        <v>3.03</v>
      </c>
      <c r="F3818" s="52"/>
      <c r="G3818" s="52"/>
      <c r="H3818" s="52"/>
      <c r="I3818" s="52"/>
      <c r="J3818" s="52"/>
      <c r="K3818" s="53">
        <f t="shared" si="421"/>
        <v>13</v>
      </c>
      <c r="L3818" s="53">
        <f t="shared" si="422"/>
        <v>0.13</v>
      </c>
      <c r="M3818" s="53">
        <f t="shared" si="423"/>
        <v>45.27</v>
      </c>
      <c r="N3818" s="53">
        <f>IF(I3818&gt;0,ROUND(I3818*#REF!,2),0)</f>
        <v>0</v>
      </c>
      <c r="O3818" s="122">
        <f t="shared" si="424"/>
        <v>45.4</v>
      </c>
      <c r="P3818" s="68"/>
    </row>
    <row r="3819" spans="1:16">
      <c r="A3819" s="48">
        <v>40316203</v>
      </c>
      <c r="B3819" s="48" t="s">
        <v>3804</v>
      </c>
      <c r="C3819" s="85">
        <v>0.01</v>
      </c>
      <c r="D3819" s="49" t="s">
        <v>129</v>
      </c>
      <c r="E3819" s="51">
        <v>2.33</v>
      </c>
      <c r="F3819" s="52"/>
      <c r="G3819" s="52"/>
      <c r="H3819" s="52"/>
      <c r="I3819" s="52"/>
      <c r="J3819" s="52"/>
      <c r="K3819" s="53">
        <f t="shared" si="421"/>
        <v>13</v>
      </c>
      <c r="L3819" s="53">
        <f t="shared" si="422"/>
        <v>0.13</v>
      </c>
      <c r="M3819" s="53">
        <f t="shared" si="423"/>
        <v>34.81</v>
      </c>
      <c r="N3819" s="53">
        <f>IF(I3819&gt;0,ROUND(I3819*#REF!,2),0)</f>
        <v>0</v>
      </c>
      <c r="O3819" s="122">
        <f t="shared" si="424"/>
        <v>34.94</v>
      </c>
      <c r="P3819" s="68"/>
    </row>
    <row r="3820" spans="1:16">
      <c r="A3820" s="48">
        <v>40316211</v>
      </c>
      <c r="B3820" s="48" t="s">
        <v>3805</v>
      </c>
      <c r="C3820" s="85">
        <v>0.04</v>
      </c>
      <c r="D3820" s="49" t="s">
        <v>129</v>
      </c>
      <c r="E3820" s="51">
        <v>3.9</v>
      </c>
      <c r="F3820" s="52"/>
      <c r="G3820" s="52"/>
      <c r="H3820" s="52"/>
      <c r="I3820" s="52"/>
      <c r="J3820" s="52"/>
      <c r="K3820" s="53">
        <f t="shared" si="421"/>
        <v>13</v>
      </c>
      <c r="L3820" s="53">
        <f t="shared" si="422"/>
        <v>0.52</v>
      </c>
      <c r="M3820" s="53">
        <f t="shared" si="423"/>
        <v>58.27</v>
      </c>
      <c r="N3820" s="53">
        <f>IF(I3820&gt;0,ROUND(I3820*#REF!,2),0)</f>
        <v>0</v>
      </c>
      <c r="O3820" s="122">
        <f t="shared" si="424"/>
        <v>58.79</v>
      </c>
      <c r="P3820" s="68"/>
    </row>
    <row r="3821" spans="1:16">
      <c r="A3821" s="48">
        <v>40316220</v>
      </c>
      <c r="B3821" s="121" t="s">
        <v>3806</v>
      </c>
      <c r="C3821" s="85"/>
      <c r="D3821" s="49"/>
      <c r="E3821" s="51"/>
      <c r="F3821" s="52"/>
      <c r="G3821" s="52"/>
      <c r="H3821" s="52"/>
      <c r="I3821" s="52"/>
      <c r="J3821" s="52"/>
      <c r="K3821" s="53">
        <v>0</v>
      </c>
      <c r="L3821" s="53">
        <v>0</v>
      </c>
      <c r="M3821" s="53">
        <v>0</v>
      </c>
      <c r="N3821" s="53">
        <v>0</v>
      </c>
      <c r="O3821" s="122">
        <v>49.982399999999998</v>
      </c>
      <c r="P3821" s="68"/>
    </row>
    <row r="3822" spans="1:16">
      <c r="A3822" s="48">
        <v>40316238</v>
      </c>
      <c r="B3822" s="48" t="s">
        <v>3807</v>
      </c>
      <c r="C3822" s="85">
        <v>0.1</v>
      </c>
      <c r="D3822" s="49" t="s">
        <v>129</v>
      </c>
      <c r="E3822" s="51">
        <v>3.2669999999999999</v>
      </c>
      <c r="F3822" s="52"/>
      <c r="G3822" s="52"/>
      <c r="H3822" s="52"/>
      <c r="I3822" s="52"/>
      <c r="J3822" s="52"/>
      <c r="K3822" s="53">
        <f>VLOOKUP(D3822,PATOLOGIA2026,22,0)</f>
        <v>13</v>
      </c>
      <c r="L3822" s="53">
        <f>ROUND(C3822*K3822,2)</f>
        <v>1.3</v>
      </c>
      <c r="M3822" s="53">
        <f>IF(E3822&gt;0,ROUND(E3822*UCO_PATOLOGIA_2026,2),0)</f>
        <v>48.81</v>
      </c>
      <c r="N3822" s="53">
        <f>IF(I3822&gt;0,ROUND(I3822*#REF!,2),0)</f>
        <v>0</v>
      </c>
      <c r="O3822" s="122">
        <f>ROUND(L3822+M3822+N3822,2)</f>
        <v>50.11</v>
      </c>
      <c r="P3822" s="68"/>
    </row>
    <row r="3823" spans="1:16">
      <c r="A3823" s="48">
        <v>40316246</v>
      </c>
      <c r="B3823" s="48" t="s">
        <v>3808</v>
      </c>
      <c r="C3823" s="85">
        <v>0.01</v>
      </c>
      <c r="D3823" s="49" t="s">
        <v>129</v>
      </c>
      <c r="E3823" s="51">
        <v>3.03</v>
      </c>
      <c r="F3823" s="52"/>
      <c r="G3823" s="52"/>
      <c r="H3823" s="52"/>
      <c r="I3823" s="52"/>
      <c r="J3823" s="52"/>
      <c r="K3823" s="53">
        <f>VLOOKUP(D3823,PATOLOGIA2026,22,0)</f>
        <v>13</v>
      </c>
      <c r="L3823" s="53">
        <f>ROUND(C3823*K3823,2)</f>
        <v>0.13</v>
      </c>
      <c r="M3823" s="53">
        <f>IF(E3823&gt;0,ROUND(E3823*UCO_PATOLOGIA_2026,2),0)</f>
        <v>45.27</v>
      </c>
      <c r="N3823" s="53">
        <f>IF(I3823&gt;0,ROUND(I3823*#REF!,2),0)</f>
        <v>0</v>
      </c>
      <c r="O3823" s="122">
        <f>ROUND(L3823+M3823+N3823,2)</f>
        <v>45.4</v>
      </c>
      <c r="P3823" s="68"/>
    </row>
    <row r="3824" spans="1:16">
      <c r="A3824" s="48">
        <v>40316254</v>
      </c>
      <c r="B3824" s="48" t="s">
        <v>3809</v>
      </c>
      <c r="C3824" s="85"/>
      <c r="D3824" s="49"/>
      <c r="E3824" s="51"/>
      <c r="F3824" s="52"/>
      <c r="G3824" s="52"/>
      <c r="H3824" s="52"/>
      <c r="I3824" s="52"/>
      <c r="J3824" s="52"/>
      <c r="K3824" s="53"/>
      <c r="L3824" s="53"/>
      <c r="M3824" s="53"/>
      <c r="N3824" s="53"/>
      <c r="O3824" s="122">
        <v>48.204000000000001</v>
      </c>
      <c r="P3824" s="68"/>
    </row>
    <row r="3825" spans="1:16">
      <c r="A3825" s="48">
        <v>40316262</v>
      </c>
      <c r="B3825" s="48" t="s">
        <v>3810</v>
      </c>
      <c r="C3825" s="85">
        <v>0.04</v>
      </c>
      <c r="D3825" s="49" t="s">
        <v>129</v>
      </c>
      <c r="E3825" s="51">
        <v>3.9</v>
      </c>
      <c r="F3825" s="52"/>
      <c r="G3825" s="52"/>
      <c r="H3825" s="52"/>
      <c r="I3825" s="52"/>
      <c r="J3825" s="52"/>
      <c r="K3825" s="53">
        <f t="shared" ref="K3825:K3856" si="425">VLOOKUP(D3825,PATOLOGIA2026,22,0)</f>
        <v>13</v>
      </c>
      <c r="L3825" s="53">
        <f t="shared" ref="L3825:L3856" si="426">ROUND(C3825*K3825,2)</f>
        <v>0.52</v>
      </c>
      <c r="M3825" s="53">
        <f t="shared" ref="M3825:M3856" si="427">IF(E3825&gt;0,ROUND(E3825*UCO_PATOLOGIA_2026,2),0)</f>
        <v>58.27</v>
      </c>
      <c r="N3825" s="53">
        <f>IF(I3825&gt;0,ROUND(I3825*#REF!,2),0)</f>
        <v>0</v>
      </c>
      <c r="O3825" s="122">
        <f t="shared" ref="O3825:O3856" si="428">ROUND(L3825+M3825+N3825,2)</f>
        <v>58.79</v>
      </c>
      <c r="P3825" s="68"/>
    </row>
    <row r="3826" spans="1:16">
      <c r="A3826" s="48">
        <v>40316270</v>
      </c>
      <c r="B3826" s="48" t="s">
        <v>3811</v>
      </c>
      <c r="C3826" s="85">
        <v>0.01</v>
      </c>
      <c r="D3826" s="49" t="s">
        <v>129</v>
      </c>
      <c r="E3826" s="51">
        <v>2.097</v>
      </c>
      <c r="F3826" s="52"/>
      <c r="G3826" s="52"/>
      <c r="H3826" s="52"/>
      <c r="I3826" s="52"/>
      <c r="J3826" s="52"/>
      <c r="K3826" s="53">
        <f t="shared" si="425"/>
        <v>13</v>
      </c>
      <c r="L3826" s="53">
        <f t="shared" si="426"/>
        <v>0.13</v>
      </c>
      <c r="M3826" s="53">
        <f t="shared" si="427"/>
        <v>31.33</v>
      </c>
      <c r="N3826" s="53">
        <f>IF(I3826&gt;0,ROUND(I3826*#REF!,2),0)</f>
        <v>0</v>
      </c>
      <c r="O3826" s="122">
        <f t="shared" si="428"/>
        <v>31.46</v>
      </c>
      <c r="P3826" s="68"/>
    </row>
    <row r="3827" spans="1:16">
      <c r="A3827" s="48">
        <v>40316289</v>
      </c>
      <c r="B3827" s="48" t="s">
        <v>3812</v>
      </c>
      <c r="C3827" s="85">
        <v>0.1</v>
      </c>
      <c r="D3827" s="49" t="s">
        <v>129</v>
      </c>
      <c r="E3827" s="51">
        <v>2.17</v>
      </c>
      <c r="F3827" s="52"/>
      <c r="G3827" s="52"/>
      <c r="H3827" s="52"/>
      <c r="I3827" s="52"/>
      <c r="J3827" s="52"/>
      <c r="K3827" s="53">
        <f t="shared" si="425"/>
        <v>13</v>
      </c>
      <c r="L3827" s="53">
        <f t="shared" si="426"/>
        <v>1.3</v>
      </c>
      <c r="M3827" s="53">
        <f t="shared" si="427"/>
        <v>32.42</v>
      </c>
      <c r="N3827" s="53">
        <f>IF(I3827&gt;0,ROUND(I3827*#REF!,2),0)</f>
        <v>0</v>
      </c>
      <c r="O3827" s="122">
        <f t="shared" si="428"/>
        <v>33.72</v>
      </c>
      <c r="P3827" s="68"/>
    </row>
    <row r="3828" spans="1:16">
      <c r="A3828" s="48">
        <v>40316297</v>
      </c>
      <c r="B3828" s="48" t="s">
        <v>3813</v>
      </c>
      <c r="C3828" s="85">
        <v>0.1</v>
      </c>
      <c r="D3828" s="49" t="s">
        <v>129</v>
      </c>
      <c r="E3828" s="51">
        <v>3.9</v>
      </c>
      <c r="F3828" s="52"/>
      <c r="G3828" s="52"/>
      <c r="H3828" s="52"/>
      <c r="I3828" s="52"/>
      <c r="J3828" s="52"/>
      <c r="K3828" s="53">
        <f t="shared" si="425"/>
        <v>13</v>
      </c>
      <c r="L3828" s="53">
        <f t="shared" si="426"/>
        <v>1.3</v>
      </c>
      <c r="M3828" s="53">
        <f t="shared" si="427"/>
        <v>58.27</v>
      </c>
      <c r="N3828" s="53">
        <f>IF(I3828&gt;0,ROUND(I3828*#REF!,2),0)</f>
        <v>0</v>
      </c>
      <c r="O3828" s="122">
        <f t="shared" si="428"/>
        <v>59.57</v>
      </c>
      <c r="P3828" s="68"/>
    </row>
    <row r="3829" spans="1:16">
      <c r="A3829" s="48">
        <v>40316300</v>
      </c>
      <c r="B3829" s="48" t="s">
        <v>3814</v>
      </c>
      <c r="C3829" s="85">
        <v>0.1</v>
      </c>
      <c r="D3829" s="49" t="s">
        <v>129</v>
      </c>
      <c r="E3829" s="51">
        <v>5.33</v>
      </c>
      <c r="F3829" s="52"/>
      <c r="G3829" s="52"/>
      <c r="H3829" s="52"/>
      <c r="I3829" s="52"/>
      <c r="J3829" s="52"/>
      <c r="K3829" s="53">
        <f t="shared" si="425"/>
        <v>13</v>
      </c>
      <c r="L3829" s="53">
        <f t="shared" si="426"/>
        <v>1.3</v>
      </c>
      <c r="M3829" s="53">
        <f t="shared" si="427"/>
        <v>79.63</v>
      </c>
      <c r="N3829" s="53">
        <f>IF(I3829&gt;0,ROUND(I3829*#REF!,2),0)</f>
        <v>0</v>
      </c>
      <c r="O3829" s="122">
        <f t="shared" si="428"/>
        <v>80.930000000000007</v>
      </c>
      <c r="P3829" s="68"/>
    </row>
    <row r="3830" spans="1:16">
      <c r="A3830" s="48">
        <v>40316319</v>
      </c>
      <c r="B3830" s="48" t="s">
        <v>3815</v>
      </c>
      <c r="C3830" s="85">
        <v>0.1</v>
      </c>
      <c r="D3830" s="49" t="s">
        <v>129</v>
      </c>
      <c r="E3830" s="51">
        <v>4</v>
      </c>
      <c r="F3830" s="52"/>
      <c r="G3830" s="52"/>
      <c r="H3830" s="52"/>
      <c r="I3830" s="52"/>
      <c r="J3830" s="52"/>
      <c r="K3830" s="53">
        <f t="shared" si="425"/>
        <v>13</v>
      </c>
      <c r="L3830" s="53">
        <f t="shared" si="426"/>
        <v>1.3</v>
      </c>
      <c r="M3830" s="53">
        <f t="shared" si="427"/>
        <v>59.76</v>
      </c>
      <c r="N3830" s="53">
        <f>IF(I3830&gt;0,ROUND(I3830*#REF!,2),0)</f>
        <v>0</v>
      </c>
      <c r="O3830" s="122">
        <f t="shared" si="428"/>
        <v>61.06</v>
      </c>
      <c r="P3830" s="68"/>
    </row>
    <row r="3831" spans="1:16">
      <c r="A3831" s="48">
        <v>40316327</v>
      </c>
      <c r="B3831" s="48" t="s">
        <v>3816</v>
      </c>
      <c r="C3831" s="85">
        <v>0.01</v>
      </c>
      <c r="D3831" s="49" t="s">
        <v>129</v>
      </c>
      <c r="E3831" s="51">
        <v>1.67</v>
      </c>
      <c r="F3831" s="52"/>
      <c r="G3831" s="52"/>
      <c r="H3831" s="52"/>
      <c r="I3831" s="52"/>
      <c r="J3831" s="52"/>
      <c r="K3831" s="53">
        <f t="shared" si="425"/>
        <v>13</v>
      </c>
      <c r="L3831" s="53">
        <f t="shared" si="426"/>
        <v>0.13</v>
      </c>
      <c r="M3831" s="53">
        <f t="shared" si="427"/>
        <v>24.95</v>
      </c>
      <c r="N3831" s="53">
        <f>IF(I3831&gt;0,ROUND(I3831*#REF!,2),0)</f>
        <v>0</v>
      </c>
      <c r="O3831" s="122">
        <f t="shared" si="428"/>
        <v>25.08</v>
      </c>
      <c r="P3831" s="68"/>
    </row>
    <row r="3832" spans="1:16">
      <c r="A3832" s="48">
        <v>40316335</v>
      </c>
      <c r="B3832" s="48" t="s">
        <v>3817</v>
      </c>
      <c r="C3832" s="85">
        <v>0.01</v>
      </c>
      <c r="D3832" s="49" t="s">
        <v>129</v>
      </c>
      <c r="E3832" s="51">
        <v>2.17</v>
      </c>
      <c r="F3832" s="52"/>
      <c r="G3832" s="52"/>
      <c r="H3832" s="52"/>
      <c r="I3832" s="52"/>
      <c r="J3832" s="52"/>
      <c r="K3832" s="53">
        <f t="shared" si="425"/>
        <v>13</v>
      </c>
      <c r="L3832" s="53">
        <f t="shared" si="426"/>
        <v>0.13</v>
      </c>
      <c r="M3832" s="53">
        <f t="shared" si="427"/>
        <v>32.42</v>
      </c>
      <c r="N3832" s="53">
        <f>IF(I3832&gt;0,ROUND(I3832*#REF!,2),0)</f>
        <v>0</v>
      </c>
      <c r="O3832" s="122">
        <f t="shared" si="428"/>
        <v>32.549999999999997</v>
      </c>
      <c r="P3832" s="68"/>
    </row>
    <row r="3833" spans="1:16">
      <c r="A3833" s="48">
        <v>40316343</v>
      </c>
      <c r="B3833" s="48" t="s">
        <v>3818</v>
      </c>
      <c r="C3833" s="85">
        <v>0.04</v>
      </c>
      <c r="D3833" s="49" t="s">
        <v>129</v>
      </c>
      <c r="E3833" s="51">
        <v>2.0409999999999999</v>
      </c>
      <c r="F3833" s="52"/>
      <c r="G3833" s="52"/>
      <c r="H3833" s="52"/>
      <c r="I3833" s="52"/>
      <c r="J3833" s="52"/>
      <c r="K3833" s="53">
        <f t="shared" si="425"/>
        <v>13</v>
      </c>
      <c r="L3833" s="53">
        <f t="shared" si="426"/>
        <v>0.52</v>
      </c>
      <c r="M3833" s="53">
        <f t="shared" si="427"/>
        <v>30.49</v>
      </c>
      <c r="N3833" s="53">
        <f>IF(I3833&gt;0,ROUND(I3833*#REF!,2),0)</f>
        <v>0</v>
      </c>
      <c r="O3833" s="122">
        <f t="shared" si="428"/>
        <v>31.01</v>
      </c>
      <c r="P3833" s="68"/>
    </row>
    <row r="3834" spans="1:16">
      <c r="A3834" s="48">
        <v>40316351</v>
      </c>
      <c r="B3834" s="48" t="s">
        <v>3819</v>
      </c>
      <c r="C3834" s="85">
        <v>0.01</v>
      </c>
      <c r="D3834" s="49" t="s">
        <v>129</v>
      </c>
      <c r="E3834" s="51">
        <v>2.5529999999999999</v>
      </c>
      <c r="F3834" s="52"/>
      <c r="G3834" s="52"/>
      <c r="H3834" s="52"/>
      <c r="I3834" s="52"/>
      <c r="J3834" s="52"/>
      <c r="K3834" s="53">
        <f t="shared" si="425"/>
        <v>13</v>
      </c>
      <c r="L3834" s="53">
        <f t="shared" si="426"/>
        <v>0.13</v>
      </c>
      <c r="M3834" s="53">
        <f t="shared" si="427"/>
        <v>38.14</v>
      </c>
      <c r="N3834" s="53">
        <f>IF(I3834&gt;0,ROUND(I3834*#REF!,2),0)</f>
        <v>0</v>
      </c>
      <c r="O3834" s="122">
        <f t="shared" si="428"/>
        <v>38.270000000000003</v>
      </c>
      <c r="P3834" s="68"/>
    </row>
    <row r="3835" spans="1:16">
      <c r="A3835" s="48">
        <v>40316360</v>
      </c>
      <c r="B3835" s="48" t="s">
        <v>3820</v>
      </c>
      <c r="C3835" s="85">
        <v>0.01</v>
      </c>
      <c r="D3835" s="49" t="s">
        <v>129</v>
      </c>
      <c r="E3835" s="51">
        <v>2.17</v>
      </c>
      <c r="F3835" s="52"/>
      <c r="G3835" s="52"/>
      <c r="H3835" s="52"/>
      <c r="I3835" s="52"/>
      <c r="J3835" s="52"/>
      <c r="K3835" s="53">
        <f t="shared" si="425"/>
        <v>13</v>
      </c>
      <c r="L3835" s="53">
        <f t="shared" si="426"/>
        <v>0.13</v>
      </c>
      <c r="M3835" s="53">
        <f t="shared" si="427"/>
        <v>32.42</v>
      </c>
      <c r="N3835" s="53">
        <f>IF(I3835&gt;0,ROUND(I3835*#REF!,2),0)</f>
        <v>0</v>
      </c>
      <c r="O3835" s="122">
        <f t="shared" si="428"/>
        <v>32.549999999999997</v>
      </c>
      <c r="P3835" s="68"/>
    </row>
    <row r="3836" spans="1:16">
      <c r="A3836" s="48">
        <v>40316378</v>
      </c>
      <c r="B3836" s="48" t="s">
        <v>3821</v>
      </c>
      <c r="C3836" s="85">
        <v>0.1</v>
      </c>
      <c r="D3836" s="49" t="s">
        <v>129</v>
      </c>
      <c r="E3836" s="51">
        <v>3.294</v>
      </c>
      <c r="F3836" s="52"/>
      <c r="G3836" s="52"/>
      <c r="H3836" s="52"/>
      <c r="I3836" s="52"/>
      <c r="J3836" s="52"/>
      <c r="K3836" s="53">
        <f t="shared" si="425"/>
        <v>13</v>
      </c>
      <c r="L3836" s="53">
        <f t="shared" si="426"/>
        <v>1.3</v>
      </c>
      <c r="M3836" s="53">
        <f t="shared" si="427"/>
        <v>49.21</v>
      </c>
      <c r="N3836" s="53">
        <f>IF(I3836&gt;0,ROUND(I3836*#REF!,2),0)</f>
        <v>0</v>
      </c>
      <c r="O3836" s="122">
        <f t="shared" si="428"/>
        <v>50.51</v>
      </c>
      <c r="P3836" s="68"/>
    </row>
    <row r="3837" spans="1:16">
      <c r="A3837" s="48">
        <v>40316386</v>
      </c>
      <c r="B3837" s="48" t="s">
        <v>3822</v>
      </c>
      <c r="C3837" s="85">
        <v>0.1</v>
      </c>
      <c r="D3837" s="49" t="s">
        <v>129</v>
      </c>
      <c r="E3837" s="51">
        <v>5.33</v>
      </c>
      <c r="F3837" s="52"/>
      <c r="G3837" s="52"/>
      <c r="H3837" s="52"/>
      <c r="I3837" s="52"/>
      <c r="J3837" s="52"/>
      <c r="K3837" s="53">
        <f t="shared" si="425"/>
        <v>13</v>
      </c>
      <c r="L3837" s="53">
        <f t="shared" si="426"/>
        <v>1.3</v>
      </c>
      <c r="M3837" s="53">
        <f t="shared" si="427"/>
        <v>79.63</v>
      </c>
      <c r="N3837" s="53">
        <f>IF(I3837&gt;0,ROUND(I3837*#REF!,2),0)</f>
        <v>0</v>
      </c>
      <c r="O3837" s="122">
        <f t="shared" si="428"/>
        <v>80.930000000000007</v>
      </c>
      <c r="P3837" s="68"/>
    </row>
    <row r="3838" spans="1:16">
      <c r="A3838" s="48">
        <v>40316394</v>
      </c>
      <c r="B3838" s="48" t="s">
        <v>3823</v>
      </c>
      <c r="C3838" s="85">
        <v>0.04</v>
      </c>
      <c r="D3838" s="49" t="s">
        <v>129</v>
      </c>
      <c r="E3838" s="51">
        <v>2.33</v>
      </c>
      <c r="F3838" s="52"/>
      <c r="G3838" s="52"/>
      <c r="H3838" s="52"/>
      <c r="I3838" s="52"/>
      <c r="J3838" s="52"/>
      <c r="K3838" s="53">
        <f t="shared" si="425"/>
        <v>13</v>
      </c>
      <c r="L3838" s="53">
        <f t="shared" si="426"/>
        <v>0.52</v>
      </c>
      <c r="M3838" s="53">
        <f t="shared" si="427"/>
        <v>34.81</v>
      </c>
      <c r="N3838" s="53">
        <f>IF(I3838&gt;0,ROUND(I3838*#REF!,2),0)</f>
        <v>0</v>
      </c>
      <c r="O3838" s="122">
        <f t="shared" si="428"/>
        <v>35.33</v>
      </c>
      <c r="P3838" s="68"/>
    </row>
    <row r="3839" spans="1:16">
      <c r="A3839" s="48">
        <v>40316408</v>
      </c>
      <c r="B3839" s="48" t="s">
        <v>3824</v>
      </c>
      <c r="C3839" s="85">
        <v>0.01</v>
      </c>
      <c r="D3839" s="49" t="s">
        <v>129</v>
      </c>
      <c r="E3839" s="51">
        <v>2.33</v>
      </c>
      <c r="F3839" s="52"/>
      <c r="G3839" s="52"/>
      <c r="H3839" s="52"/>
      <c r="I3839" s="52"/>
      <c r="J3839" s="52"/>
      <c r="K3839" s="53">
        <f t="shared" si="425"/>
        <v>13</v>
      </c>
      <c r="L3839" s="53">
        <f t="shared" si="426"/>
        <v>0.13</v>
      </c>
      <c r="M3839" s="53">
        <f t="shared" si="427"/>
        <v>34.81</v>
      </c>
      <c r="N3839" s="53">
        <f>IF(I3839&gt;0,ROUND(I3839*#REF!,2),0)</f>
        <v>0</v>
      </c>
      <c r="O3839" s="122">
        <f t="shared" si="428"/>
        <v>34.94</v>
      </c>
      <c r="P3839" s="68"/>
    </row>
    <row r="3840" spans="1:16">
      <c r="A3840" s="48">
        <v>40316416</v>
      </c>
      <c r="B3840" s="48" t="s">
        <v>3825</v>
      </c>
      <c r="C3840" s="85">
        <v>0.01</v>
      </c>
      <c r="D3840" s="49" t="s">
        <v>129</v>
      </c>
      <c r="E3840" s="51">
        <v>2.7829999999999999</v>
      </c>
      <c r="F3840" s="52"/>
      <c r="G3840" s="52"/>
      <c r="H3840" s="52"/>
      <c r="I3840" s="52"/>
      <c r="J3840" s="52"/>
      <c r="K3840" s="53">
        <f t="shared" si="425"/>
        <v>13</v>
      </c>
      <c r="L3840" s="53">
        <f t="shared" si="426"/>
        <v>0.13</v>
      </c>
      <c r="M3840" s="53">
        <f t="shared" si="427"/>
        <v>41.58</v>
      </c>
      <c r="N3840" s="53">
        <f>IF(I3840&gt;0,ROUND(I3840*#REF!,2),0)</f>
        <v>0</v>
      </c>
      <c r="O3840" s="122">
        <f t="shared" si="428"/>
        <v>41.71</v>
      </c>
      <c r="P3840" s="68"/>
    </row>
    <row r="3841" spans="1:16">
      <c r="A3841" s="48">
        <v>40316424</v>
      </c>
      <c r="B3841" s="48" t="s">
        <v>3826</v>
      </c>
      <c r="C3841" s="85">
        <v>0.25</v>
      </c>
      <c r="D3841" s="49" t="s">
        <v>129</v>
      </c>
      <c r="E3841" s="51">
        <v>6.66</v>
      </c>
      <c r="F3841" s="52"/>
      <c r="G3841" s="52"/>
      <c r="H3841" s="52"/>
      <c r="I3841" s="52"/>
      <c r="J3841" s="52"/>
      <c r="K3841" s="53">
        <f t="shared" si="425"/>
        <v>13</v>
      </c>
      <c r="L3841" s="53">
        <f t="shared" si="426"/>
        <v>3.25</v>
      </c>
      <c r="M3841" s="53">
        <f t="shared" si="427"/>
        <v>99.5</v>
      </c>
      <c r="N3841" s="53">
        <f>IF(I3841&gt;0,ROUND(I3841*#REF!,2),0)</f>
        <v>0</v>
      </c>
      <c r="O3841" s="122">
        <f t="shared" si="428"/>
        <v>102.75</v>
      </c>
      <c r="P3841" s="68"/>
    </row>
    <row r="3842" spans="1:16">
      <c r="A3842" s="48">
        <v>40316432</v>
      </c>
      <c r="B3842" s="48" t="s">
        <v>3827</v>
      </c>
      <c r="C3842" s="85">
        <v>0.1</v>
      </c>
      <c r="D3842" s="49" t="s">
        <v>129</v>
      </c>
      <c r="E3842" s="51">
        <v>5.3310000000000004</v>
      </c>
      <c r="F3842" s="52"/>
      <c r="G3842" s="52"/>
      <c r="H3842" s="52"/>
      <c r="I3842" s="52"/>
      <c r="J3842" s="52"/>
      <c r="K3842" s="53">
        <f t="shared" si="425"/>
        <v>13</v>
      </c>
      <c r="L3842" s="53">
        <f t="shared" si="426"/>
        <v>1.3</v>
      </c>
      <c r="M3842" s="53">
        <f t="shared" si="427"/>
        <v>79.650000000000006</v>
      </c>
      <c r="N3842" s="53">
        <f>IF(I3842&gt;0,ROUND(I3842*#REF!,2),0)</f>
        <v>0</v>
      </c>
      <c r="O3842" s="122">
        <f t="shared" si="428"/>
        <v>80.95</v>
      </c>
      <c r="P3842" s="68"/>
    </row>
    <row r="3843" spans="1:16">
      <c r="A3843" s="48">
        <v>40316440</v>
      </c>
      <c r="B3843" s="48" t="s">
        <v>3828</v>
      </c>
      <c r="C3843" s="85">
        <v>0.1</v>
      </c>
      <c r="D3843" s="49" t="s">
        <v>129</v>
      </c>
      <c r="E3843" s="51">
        <v>5.33</v>
      </c>
      <c r="F3843" s="52"/>
      <c r="G3843" s="52"/>
      <c r="H3843" s="52"/>
      <c r="I3843" s="52"/>
      <c r="J3843" s="52"/>
      <c r="K3843" s="53">
        <f t="shared" si="425"/>
        <v>13</v>
      </c>
      <c r="L3843" s="53">
        <f t="shared" si="426"/>
        <v>1.3</v>
      </c>
      <c r="M3843" s="53">
        <f t="shared" si="427"/>
        <v>79.63</v>
      </c>
      <c r="N3843" s="53">
        <f>IF(I3843&gt;0,ROUND(I3843*#REF!,2),0)</f>
        <v>0</v>
      </c>
      <c r="O3843" s="122">
        <f t="shared" si="428"/>
        <v>80.930000000000007</v>
      </c>
      <c r="P3843" s="68"/>
    </row>
    <row r="3844" spans="1:16">
      <c r="A3844" s="48">
        <v>40316459</v>
      </c>
      <c r="B3844" s="48" t="s">
        <v>3829</v>
      </c>
      <c r="C3844" s="85">
        <v>0.04</v>
      </c>
      <c r="D3844" s="49" t="s">
        <v>129</v>
      </c>
      <c r="E3844" s="51">
        <v>3</v>
      </c>
      <c r="F3844" s="52"/>
      <c r="G3844" s="52"/>
      <c r="H3844" s="52"/>
      <c r="I3844" s="52"/>
      <c r="J3844" s="52"/>
      <c r="K3844" s="53">
        <f t="shared" si="425"/>
        <v>13</v>
      </c>
      <c r="L3844" s="53">
        <f t="shared" si="426"/>
        <v>0.52</v>
      </c>
      <c r="M3844" s="53">
        <f t="shared" si="427"/>
        <v>44.82</v>
      </c>
      <c r="N3844" s="53">
        <f>IF(I3844&gt;0,ROUND(I3844*#REF!,2),0)</f>
        <v>0</v>
      </c>
      <c r="O3844" s="122">
        <f t="shared" si="428"/>
        <v>45.34</v>
      </c>
      <c r="P3844" s="68"/>
    </row>
    <row r="3845" spans="1:16">
      <c r="A3845" s="48">
        <v>40316467</v>
      </c>
      <c r="B3845" s="48" t="s">
        <v>3830</v>
      </c>
      <c r="C3845" s="85">
        <v>0.25</v>
      </c>
      <c r="D3845" s="49" t="s">
        <v>129</v>
      </c>
      <c r="E3845" s="51">
        <v>2.33</v>
      </c>
      <c r="F3845" s="52"/>
      <c r="G3845" s="52"/>
      <c r="H3845" s="52"/>
      <c r="I3845" s="52"/>
      <c r="J3845" s="52"/>
      <c r="K3845" s="53">
        <f t="shared" si="425"/>
        <v>13</v>
      </c>
      <c r="L3845" s="53">
        <f t="shared" si="426"/>
        <v>3.25</v>
      </c>
      <c r="M3845" s="53">
        <f t="shared" si="427"/>
        <v>34.81</v>
      </c>
      <c r="N3845" s="53">
        <f>IF(I3845&gt;0,ROUND(I3845*#REF!,2),0)</f>
        <v>0</v>
      </c>
      <c r="O3845" s="122">
        <f t="shared" si="428"/>
        <v>38.06</v>
      </c>
      <c r="P3845" s="68"/>
    </row>
    <row r="3846" spans="1:16">
      <c r="A3846" s="48">
        <v>40316475</v>
      </c>
      <c r="B3846" s="48" t="s">
        <v>3831</v>
      </c>
      <c r="C3846" s="85">
        <v>0.01</v>
      </c>
      <c r="D3846" s="49" t="s">
        <v>129</v>
      </c>
      <c r="E3846" s="51">
        <v>2.0409999999999999</v>
      </c>
      <c r="F3846" s="52"/>
      <c r="G3846" s="52"/>
      <c r="H3846" s="52"/>
      <c r="I3846" s="52"/>
      <c r="J3846" s="52"/>
      <c r="K3846" s="53">
        <f t="shared" si="425"/>
        <v>13</v>
      </c>
      <c r="L3846" s="53">
        <f t="shared" si="426"/>
        <v>0.13</v>
      </c>
      <c r="M3846" s="53">
        <f t="shared" si="427"/>
        <v>30.49</v>
      </c>
      <c r="N3846" s="53">
        <f>IF(I3846&gt;0,ROUND(I3846*#REF!,2),0)</f>
        <v>0</v>
      </c>
      <c r="O3846" s="122">
        <f t="shared" si="428"/>
        <v>30.62</v>
      </c>
      <c r="P3846" s="68"/>
    </row>
    <row r="3847" spans="1:16">
      <c r="A3847" s="48">
        <v>40316483</v>
      </c>
      <c r="B3847" s="48" t="s">
        <v>3832</v>
      </c>
      <c r="C3847" s="85">
        <v>0.1</v>
      </c>
      <c r="D3847" s="49" t="s">
        <v>129</v>
      </c>
      <c r="E3847" s="51">
        <v>6.93</v>
      </c>
      <c r="F3847" s="52"/>
      <c r="G3847" s="52"/>
      <c r="H3847" s="52"/>
      <c r="I3847" s="52"/>
      <c r="J3847" s="52"/>
      <c r="K3847" s="53">
        <f t="shared" si="425"/>
        <v>13</v>
      </c>
      <c r="L3847" s="53">
        <f t="shared" si="426"/>
        <v>1.3</v>
      </c>
      <c r="M3847" s="53">
        <f t="shared" si="427"/>
        <v>103.53</v>
      </c>
      <c r="N3847" s="53">
        <f>IF(I3847&gt;0,ROUND(I3847*#REF!,2),0)</f>
        <v>0</v>
      </c>
      <c r="O3847" s="122">
        <f t="shared" si="428"/>
        <v>104.83</v>
      </c>
      <c r="P3847" s="68"/>
    </row>
    <row r="3848" spans="1:16">
      <c r="A3848" s="48">
        <v>40316491</v>
      </c>
      <c r="B3848" s="48" t="s">
        <v>3833</v>
      </c>
      <c r="C3848" s="85">
        <v>0.01</v>
      </c>
      <c r="D3848" s="49" t="s">
        <v>129</v>
      </c>
      <c r="E3848" s="51">
        <v>2.5529999999999999</v>
      </c>
      <c r="F3848" s="52"/>
      <c r="G3848" s="52"/>
      <c r="H3848" s="52"/>
      <c r="I3848" s="52"/>
      <c r="J3848" s="52"/>
      <c r="K3848" s="53">
        <f t="shared" si="425"/>
        <v>13</v>
      </c>
      <c r="L3848" s="53">
        <f t="shared" si="426"/>
        <v>0.13</v>
      </c>
      <c r="M3848" s="53">
        <f t="shared" si="427"/>
        <v>38.14</v>
      </c>
      <c r="N3848" s="53">
        <f>IF(I3848&gt;0,ROUND(I3848*#REF!,2),0)</f>
        <v>0</v>
      </c>
      <c r="O3848" s="122">
        <f t="shared" si="428"/>
        <v>38.270000000000003</v>
      </c>
      <c r="P3848" s="68"/>
    </row>
    <row r="3849" spans="1:16">
      <c r="A3849" s="48">
        <v>40316505</v>
      </c>
      <c r="B3849" s="48" t="s">
        <v>3834</v>
      </c>
      <c r="C3849" s="85">
        <v>0.1</v>
      </c>
      <c r="D3849" s="49" t="s">
        <v>129</v>
      </c>
      <c r="E3849" s="51">
        <v>4</v>
      </c>
      <c r="F3849" s="52"/>
      <c r="G3849" s="52"/>
      <c r="H3849" s="52"/>
      <c r="I3849" s="52"/>
      <c r="J3849" s="52"/>
      <c r="K3849" s="53">
        <f t="shared" si="425"/>
        <v>13</v>
      </c>
      <c r="L3849" s="53">
        <f t="shared" si="426"/>
        <v>1.3</v>
      </c>
      <c r="M3849" s="53">
        <f t="shared" si="427"/>
        <v>59.76</v>
      </c>
      <c r="N3849" s="53">
        <f>IF(I3849&gt;0,ROUND(I3849*#REF!,2),0)</f>
        <v>0</v>
      </c>
      <c r="O3849" s="122">
        <f t="shared" si="428"/>
        <v>61.06</v>
      </c>
      <c r="P3849" s="68"/>
    </row>
    <row r="3850" spans="1:16">
      <c r="A3850" s="48">
        <v>40316513</v>
      </c>
      <c r="B3850" s="48" t="s">
        <v>3835</v>
      </c>
      <c r="C3850" s="85">
        <v>0.01</v>
      </c>
      <c r="D3850" s="49" t="s">
        <v>129</v>
      </c>
      <c r="E3850" s="51">
        <v>3.03</v>
      </c>
      <c r="F3850" s="52"/>
      <c r="G3850" s="52"/>
      <c r="H3850" s="52"/>
      <c r="I3850" s="52"/>
      <c r="J3850" s="52"/>
      <c r="K3850" s="53">
        <f t="shared" si="425"/>
        <v>13</v>
      </c>
      <c r="L3850" s="53">
        <f t="shared" si="426"/>
        <v>0.13</v>
      </c>
      <c r="M3850" s="53">
        <f t="shared" si="427"/>
        <v>45.27</v>
      </c>
      <c r="N3850" s="53">
        <f>IF(I3850&gt;0,ROUND(I3850*#REF!,2),0)</f>
        <v>0</v>
      </c>
      <c r="O3850" s="122">
        <f t="shared" si="428"/>
        <v>45.4</v>
      </c>
      <c r="P3850" s="68"/>
    </row>
    <row r="3851" spans="1:16">
      <c r="A3851" s="48">
        <v>40316521</v>
      </c>
      <c r="B3851" s="48" t="s">
        <v>3836</v>
      </c>
      <c r="C3851" s="85">
        <v>0.01</v>
      </c>
      <c r="D3851" s="49" t="s">
        <v>129</v>
      </c>
      <c r="E3851" s="51">
        <v>2.0409999999999999</v>
      </c>
      <c r="F3851" s="52"/>
      <c r="G3851" s="52"/>
      <c r="H3851" s="52"/>
      <c r="I3851" s="52"/>
      <c r="J3851" s="52"/>
      <c r="K3851" s="53">
        <f t="shared" si="425"/>
        <v>13</v>
      </c>
      <c r="L3851" s="53">
        <f t="shared" si="426"/>
        <v>0.13</v>
      </c>
      <c r="M3851" s="53">
        <f t="shared" si="427"/>
        <v>30.49</v>
      </c>
      <c r="N3851" s="53">
        <f>IF(I3851&gt;0,ROUND(I3851*#REF!,2),0)</f>
        <v>0</v>
      </c>
      <c r="O3851" s="122">
        <f t="shared" si="428"/>
        <v>30.62</v>
      </c>
      <c r="P3851" s="68"/>
    </row>
    <row r="3852" spans="1:16">
      <c r="A3852" s="48">
        <v>40316530</v>
      </c>
      <c r="B3852" s="48" t="s">
        <v>3837</v>
      </c>
      <c r="C3852" s="85">
        <v>0.04</v>
      </c>
      <c r="D3852" s="49" t="s">
        <v>129</v>
      </c>
      <c r="E3852" s="51">
        <v>3.9</v>
      </c>
      <c r="F3852" s="52"/>
      <c r="G3852" s="52"/>
      <c r="H3852" s="52"/>
      <c r="I3852" s="52"/>
      <c r="J3852" s="52"/>
      <c r="K3852" s="53">
        <f t="shared" si="425"/>
        <v>13</v>
      </c>
      <c r="L3852" s="53">
        <f t="shared" si="426"/>
        <v>0.52</v>
      </c>
      <c r="M3852" s="53">
        <f t="shared" si="427"/>
        <v>58.27</v>
      </c>
      <c r="N3852" s="53">
        <f>IF(I3852&gt;0,ROUND(I3852*#REF!,2),0)</f>
        <v>0</v>
      </c>
      <c r="O3852" s="122">
        <f t="shared" si="428"/>
        <v>58.79</v>
      </c>
      <c r="P3852" s="68"/>
    </row>
    <row r="3853" spans="1:16">
      <c r="A3853" s="48">
        <v>40316548</v>
      </c>
      <c r="B3853" s="48" t="s">
        <v>3838</v>
      </c>
      <c r="C3853" s="85">
        <v>0.01</v>
      </c>
      <c r="D3853" s="49" t="s">
        <v>129</v>
      </c>
      <c r="E3853" s="51">
        <v>2.0409999999999999</v>
      </c>
      <c r="F3853" s="52"/>
      <c r="G3853" s="52"/>
      <c r="H3853" s="52"/>
      <c r="I3853" s="52"/>
      <c r="J3853" s="52"/>
      <c r="K3853" s="53">
        <f t="shared" si="425"/>
        <v>13</v>
      </c>
      <c r="L3853" s="53">
        <f t="shared" si="426"/>
        <v>0.13</v>
      </c>
      <c r="M3853" s="53">
        <f t="shared" si="427"/>
        <v>30.49</v>
      </c>
      <c r="N3853" s="53">
        <f>IF(I3853&gt;0,ROUND(I3853*#REF!,2),0)</f>
        <v>0</v>
      </c>
      <c r="O3853" s="122">
        <f t="shared" si="428"/>
        <v>30.62</v>
      </c>
      <c r="P3853" s="68"/>
    </row>
    <row r="3854" spans="1:16">
      <c r="A3854" s="48">
        <v>40316556</v>
      </c>
      <c r="B3854" s="48" t="s">
        <v>3839</v>
      </c>
      <c r="C3854" s="85">
        <v>0.01</v>
      </c>
      <c r="D3854" s="49" t="s">
        <v>129</v>
      </c>
      <c r="E3854" s="51">
        <v>2.0409999999999999</v>
      </c>
      <c r="F3854" s="52"/>
      <c r="G3854" s="52"/>
      <c r="H3854" s="52"/>
      <c r="I3854" s="52"/>
      <c r="J3854" s="52"/>
      <c r="K3854" s="53">
        <f t="shared" si="425"/>
        <v>13</v>
      </c>
      <c r="L3854" s="53">
        <f t="shared" si="426"/>
        <v>0.13</v>
      </c>
      <c r="M3854" s="53">
        <f t="shared" si="427"/>
        <v>30.49</v>
      </c>
      <c r="N3854" s="53">
        <f>IF(I3854&gt;0,ROUND(I3854*#REF!,2),0)</f>
        <v>0</v>
      </c>
      <c r="O3854" s="122">
        <f t="shared" si="428"/>
        <v>30.62</v>
      </c>
      <c r="P3854" s="68"/>
    </row>
    <row r="3855" spans="1:16">
      <c r="A3855" s="48">
        <v>40316564</v>
      </c>
      <c r="B3855" s="48" t="s">
        <v>3840</v>
      </c>
      <c r="C3855" s="85">
        <v>0.1</v>
      </c>
      <c r="D3855" s="49" t="s">
        <v>129</v>
      </c>
      <c r="E3855" s="51">
        <v>4</v>
      </c>
      <c r="F3855" s="52"/>
      <c r="G3855" s="52"/>
      <c r="H3855" s="52"/>
      <c r="I3855" s="52"/>
      <c r="J3855" s="52"/>
      <c r="K3855" s="53">
        <f t="shared" si="425"/>
        <v>13</v>
      </c>
      <c r="L3855" s="53">
        <f t="shared" si="426"/>
        <v>1.3</v>
      </c>
      <c r="M3855" s="53">
        <f t="shared" si="427"/>
        <v>59.76</v>
      </c>
      <c r="N3855" s="53">
        <f>IF(I3855&gt;0,ROUND(I3855*#REF!,2),0)</f>
        <v>0</v>
      </c>
      <c r="O3855" s="122">
        <f t="shared" si="428"/>
        <v>61.06</v>
      </c>
      <c r="P3855" s="68"/>
    </row>
    <row r="3856" spans="1:16">
      <c r="A3856" s="48">
        <v>40316572</v>
      </c>
      <c r="B3856" s="48" t="s">
        <v>3841</v>
      </c>
      <c r="C3856" s="85">
        <v>0.01</v>
      </c>
      <c r="D3856" s="49" t="s">
        <v>129</v>
      </c>
      <c r="E3856" s="51">
        <v>1.764</v>
      </c>
      <c r="F3856" s="52"/>
      <c r="G3856" s="52"/>
      <c r="H3856" s="52"/>
      <c r="I3856" s="52"/>
      <c r="J3856" s="52"/>
      <c r="K3856" s="53">
        <f t="shared" si="425"/>
        <v>13</v>
      </c>
      <c r="L3856" s="53">
        <f t="shared" si="426"/>
        <v>0.13</v>
      </c>
      <c r="M3856" s="53">
        <f t="shared" si="427"/>
        <v>26.35</v>
      </c>
      <c r="N3856" s="53">
        <f>IF(I3856&gt;0,ROUND(I3856*#REF!,2),0)</f>
        <v>0</v>
      </c>
      <c r="O3856" s="122">
        <f t="shared" si="428"/>
        <v>26.48</v>
      </c>
      <c r="P3856" s="68"/>
    </row>
    <row r="3857" spans="1:16">
      <c r="A3857" s="48">
        <v>40316890</v>
      </c>
      <c r="B3857" s="48" t="s">
        <v>3842</v>
      </c>
      <c r="C3857" s="49"/>
      <c r="D3857" s="49"/>
      <c r="E3857" s="51"/>
      <c r="F3857" s="52"/>
      <c r="G3857" s="52"/>
      <c r="H3857" s="52"/>
      <c r="I3857" s="52"/>
      <c r="J3857" s="52"/>
      <c r="K3857" s="53"/>
      <c r="L3857" s="53"/>
      <c r="M3857" s="53"/>
      <c r="N3857" s="53"/>
      <c r="O3857" s="122">
        <f>301.26*1.04</f>
        <v>313.31040000000002</v>
      </c>
      <c r="P3857" s="68"/>
    </row>
    <row r="3858" spans="1:16">
      <c r="A3858" s="48">
        <v>40319270</v>
      </c>
      <c r="B3858" s="48" t="s">
        <v>3843</v>
      </c>
      <c r="C3858" s="85">
        <v>0.5</v>
      </c>
      <c r="D3858" s="49" t="s">
        <v>129</v>
      </c>
      <c r="E3858" s="51">
        <v>10</v>
      </c>
      <c r="F3858" s="52"/>
      <c r="G3858" s="52"/>
      <c r="H3858" s="52"/>
      <c r="I3858" s="52"/>
      <c r="J3858" s="52"/>
      <c r="K3858" s="53">
        <f>VLOOKUP(D3858,PATOLOGIA2026,22,0)</f>
        <v>13</v>
      </c>
      <c r="L3858" s="53">
        <f>ROUND(C3858*K3858,2)</f>
        <v>6.5</v>
      </c>
      <c r="M3858" s="53">
        <f>IF(E3858&gt;0,ROUND(E3858*UCO_PATOLOGIA_2026,2),0)</f>
        <v>149.4</v>
      </c>
      <c r="N3858" s="53">
        <f>IF(I3858&gt;0,ROUND(I3858*#REF!,2),0)</f>
        <v>0</v>
      </c>
      <c r="O3858" s="122">
        <f>ROUND(L3858+M3858+N3858,2)</f>
        <v>155.9</v>
      </c>
      <c r="P3858" s="68"/>
    </row>
    <row r="3859" spans="1:16">
      <c r="A3859" s="48">
        <v>40319318</v>
      </c>
      <c r="B3859" s="48" t="s">
        <v>3844</v>
      </c>
      <c r="C3859" s="85">
        <v>1</v>
      </c>
      <c r="D3859" s="49" t="s">
        <v>137</v>
      </c>
      <c r="E3859" s="51">
        <v>33.380000000000003</v>
      </c>
      <c r="F3859" s="52"/>
      <c r="G3859" s="52"/>
      <c r="H3859" s="52"/>
      <c r="I3859" s="52"/>
      <c r="J3859" s="52"/>
      <c r="K3859" s="53">
        <f>VLOOKUP(D3859,PATOLOGIA2026,22,0)</f>
        <v>83.19</v>
      </c>
      <c r="L3859" s="53">
        <f>ROUND(C3859*K3859,2)</f>
        <v>83.19</v>
      </c>
      <c r="M3859" s="53">
        <f>IF(E3859&gt;0,ROUND(E3859*UCO_PATOLOGIA_2026,2),0)</f>
        <v>498.7</v>
      </c>
      <c r="N3859" s="53">
        <f>IF(I3859&gt;0,ROUND(I3859*#REF!,2),0)</f>
        <v>0</v>
      </c>
      <c r="O3859" s="122">
        <f>ROUND(L3859+M3859+N3859,2)</f>
        <v>581.89</v>
      </c>
      <c r="P3859" s="68"/>
    </row>
    <row r="3860" spans="1:16">
      <c r="A3860" s="48">
        <v>40319326</v>
      </c>
      <c r="B3860" s="48" t="s">
        <v>3845</v>
      </c>
      <c r="C3860" s="85"/>
      <c r="D3860" s="49"/>
      <c r="E3860" s="51"/>
      <c r="F3860" s="52"/>
      <c r="G3860" s="52"/>
      <c r="H3860" s="52"/>
      <c r="I3860" s="52"/>
      <c r="J3860" s="52"/>
      <c r="K3860" s="53"/>
      <c r="L3860" s="53"/>
      <c r="M3860" s="53"/>
      <c r="N3860" s="53"/>
      <c r="O3860" s="122">
        <v>204.9736</v>
      </c>
      <c r="P3860" s="68"/>
    </row>
    <row r="3861" spans="1:16">
      <c r="A3861" s="48">
        <v>40319040</v>
      </c>
      <c r="B3861" s="48" t="s">
        <v>3846</v>
      </c>
      <c r="C3861" s="85"/>
      <c r="D3861" s="49"/>
      <c r="E3861" s="51"/>
      <c r="F3861" s="52"/>
      <c r="G3861" s="52"/>
      <c r="H3861" s="52"/>
      <c r="I3861" s="52"/>
      <c r="J3861" s="52"/>
      <c r="K3861" s="53"/>
      <c r="L3861" s="53"/>
      <c r="M3861" s="53"/>
      <c r="N3861" s="53"/>
      <c r="O3861" s="122">
        <v>189.99760000000001</v>
      </c>
      <c r="P3861" s="68"/>
    </row>
    <row r="3862" spans="1:16">
      <c r="A3862" s="48">
        <v>40322424</v>
      </c>
      <c r="B3862" s="48" t="s">
        <v>3847</v>
      </c>
      <c r="C3862" s="85"/>
      <c r="D3862" s="49"/>
      <c r="E3862" s="51"/>
      <c r="F3862" s="52"/>
      <c r="G3862" s="52"/>
      <c r="H3862" s="52"/>
      <c r="I3862" s="52"/>
      <c r="J3862" s="52"/>
      <c r="K3862" s="53"/>
      <c r="L3862" s="53"/>
      <c r="M3862" s="53"/>
      <c r="N3862" s="53"/>
      <c r="O3862" s="122">
        <f>29.85*1.04</f>
        <v>31.044000000000004</v>
      </c>
      <c r="P3862" s="68"/>
    </row>
    <row r="3863" spans="1:16">
      <c r="A3863" s="48">
        <v>40323030</v>
      </c>
      <c r="B3863" s="48" t="s">
        <v>3848</v>
      </c>
      <c r="C3863" s="85"/>
      <c r="D3863" s="49"/>
      <c r="E3863" s="51"/>
      <c r="F3863" s="52"/>
      <c r="G3863" s="52"/>
      <c r="H3863" s="52"/>
      <c r="I3863" s="52"/>
      <c r="J3863" s="52"/>
      <c r="K3863" s="53"/>
      <c r="L3863" s="53"/>
      <c r="M3863" s="53"/>
      <c r="N3863" s="53"/>
      <c r="O3863" s="122">
        <v>401.76240000000001</v>
      </c>
      <c r="P3863" s="68"/>
    </row>
    <row r="3864" spans="1:16">
      <c r="A3864" s="48">
        <v>40323048</v>
      </c>
      <c r="B3864" s="48" t="s">
        <v>3849</v>
      </c>
      <c r="C3864" s="85">
        <v>1</v>
      </c>
      <c r="D3864" s="49" t="s">
        <v>129</v>
      </c>
      <c r="E3864" s="51">
        <v>44.1</v>
      </c>
      <c r="F3864" s="52"/>
      <c r="G3864" s="52"/>
      <c r="H3864" s="52"/>
      <c r="I3864" s="52"/>
      <c r="J3864" s="52"/>
      <c r="K3864" s="53">
        <f>VLOOKUP(D3864,PATOLOGIA2026,22,0)</f>
        <v>13</v>
      </c>
      <c r="L3864" s="53">
        <f>ROUND(C3864*K3864,2)</f>
        <v>13</v>
      </c>
      <c r="M3864" s="53">
        <f>IF(E3864&gt;0,ROUND(E3864*UCO_PATOLOGIA_2026,2),0)</f>
        <v>658.85</v>
      </c>
      <c r="N3864" s="53">
        <f>IF(I3864&gt;0,ROUND(I3864*#REF!,2),0)</f>
        <v>0</v>
      </c>
      <c r="O3864" s="122">
        <f>ROUND(L3864+M3864+N3864,2)</f>
        <v>671.85</v>
      </c>
      <c r="P3864" s="68"/>
    </row>
    <row r="3865" spans="1:16">
      <c r="A3865" s="48">
        <v>40323404</v>
      </c>
      <c r="B3865" s="48" t="s">
        <v>3850</v>
      </c>
      <c r="C3865" s="85">
        <v>1</v>
      </c>
      <c r="D3865" s="49" t="s">
        <v>51</v>
      </c>
      <c r="E3865" s="51">
        <v>18.007999999999999</v>
      </c>
      <c r="F3865" s="52"/>
      <c r="G3865" s="52"/>
      <c r="H3865" s="52"/>
      <c r="I3865" s="52"/>
      <c r="J3865" s="52"/>
      <c r="K3865" s="53">
        <f>VLOOKUP(D3865,PATOLOGIA2026,22,0)</f>
        <v>70.19</v>
      </c>
      <c r="L3865" s="53">
        <f>ROUND(C3865*K3865,2)</f>
        <v>70.19</v>
      </c>
      <c r="M3865" s="53">
        <f>IF(E3865&gt;0,ROUND(E3865*UCO_PATOLOGIA_2026,2),0)</f>
        <v>269.04000000000002</v>
      </c>
      <c r="N3865" s="53">
        <f>IF(I3865&gt;0,ROUND(I3865*#REF!,2),0)</f>
        <v>0</v>
      </c>
      <c r="O3865" s="122">
        <f>ROUND(L3865+M3865+N3865,2)</f>
        <v>339.23</v>
      </c>
      <c r="P3865" s="68"/>
    </row>
    <row r="3866" spans="1:16">
      <c r="A3866" s="48">
        <v>40323552</v>
      </c>
      <c r="B3866" s="48" t="s">
        <v>3851</v>
      </c>
      <c r="C3866" s="49"/>
      <c r="D3866" s="49"/>
      <c r="E3866" s="51"/>
      <c r="F3866" s="52"/>
      <c r="G3866" s="52"/>
      <c r="H3866" s="52"/>
      <c r="I3866" s="52"/>
      <c r="J3866" s="52"/>
      <c r="K3866" s="53"/>
      <c r="L3866" s="53"/>
      <c r="M3866" s="53"/>
      <c r="N3866" s="53"/>
      <c r="O3866" s="122">
        <f>594.11*1.04</f>
        <v>617.87440000000004</v>
      </c>
      <c r="P3866" s="68"/>
    </row>
    <row r="3867" spans="1:16">
      <c r="A3867" s="48">
        <v>40323676</v>
      </c>
      <c r="B3867" s="48" t="s">
        <v>3852</v>
      </c>
      <c r="C3867" s="85"/>
      <c r="D3867" s="49"/>
      <c r="E3867" s="51"/>
      <c r="F3867" s="52"/>
      <c r="G3867" s="52"/>
      <c r="H3867" s="52"/>
      <c r="I3867" s="52"/>
      <c r="J3867" s="52"/>
      <c r="K3867" s="53"/>
      <c r="L3867" s="53"/>
      <c r="M3867" s="53"/>
      <c r="N3867" s="53"/>
      <c r="O3867" s="122">
        <v>156.06474083200001</v>
      </c>
      <c r="P3867" s="68"/>
    </row>
    <row r="3868" spans="1:16">
      <c r="A3868" s="48">
        <v>40323897</v>
      </c>
      <c r="B3868" s="48" t="s">
        <v>3853</v>
      </c>
      <c r="C3868" s="85"/>
      <c r="D3868" s="49"/>
      <c r="E3868" s="51"/>
      <c r="F3868" s="52"/>
      <c r="G3868" s="52"/>
      <c r="H3868" s="52"/>
      <c r="I3868" s="52"/>
      <c r="J3868" s="52"/>
      <c r="K3868" s="53"/>
      <c r="L3868" s="53"/>
      <c r="M3868" s="53"/>
      <c r="N3868" s="53"/>
      <c r="O3868" s="122">
        <v>411.49680000000001</v>
      </c>
      <c r="P3868" s="68"/>
    </row>
    <row r="3869" spans="1:16">
      <c r="A3869" s="48">
        <v>40323900</v>
      </c>
      <c r="B3869" s="48" t="s">
        <v>3854</v>
      </c>
      <c r="C3869" s="85">
        <v>0.5</v>
      </c>
      <c r="D3869" s="49" t="s">
        <v>129</v>
      </c>
      <c r="E3869" s="51">
        <v>6.57</v>
      </c>
      <c r="F3869" s="52"/>
      <c r="G3869" s="52"/>
      <c r="H3869" s="52"/>
      <c r="I3869" s="52"/>
      <c r="J3869" s="52"/>
      <c r="K3869" s="53">
        <f>VLOOKUP(D3869,PATOLOGIA2026,22,0)</f>
        <v>13</v>
      </c>
      <c r="L3869" s="53">
        <f>ROUND(C3869*K3869,2)</f>
        <v>6.5</v>
      </c>
      <c r="M3869" s="53">
        <f>IF(E3869&gt;0,ROUND(E3869*UCO_PATOLOGIA_2026,2),0)</f>
        <v>98.16</v>
      </c>
      <c r="N3869" s="53">
        <f>IF(I3869&gt;0,ROUND(I3869*#REF!,2),0)</f>
        <v>0</v>
      </c>
      <c r="O3869" s="122">
        <f>ROUND(L3869+M3869+N3869,2)</f>
        <v>104.66</v>
      </c>
      <c r="P3869" s="68"/>
    </row>
    <row r="3870" spans="1:16">
      <c r="A3870" s="48">
        <v>40323919</v>
      </c>
      <c r="B3870" s="48" t="s">
        <v>3855</v>
      </c>
      <c r="C3870" s="85">
        <v>0.1</v>
      </c>
      <c r="D3870" s="49" t="s">
        <v>129</v>
      </c>
      <c r="E3870" s="51">
        <v>4.71</v>
      </c>
      <c r="F3870" s="52"/>
      <c r="G3870" s="52"/>
      <c r="H3870" s="52"/>
      <c r="I3870" s="52"/>
      <c r="J3870" s="52"/>
      <c r="K3870" s="53">
        <f>VLOOKUP(D3870,PATOLOGIA2026,22,0)</f>
        <v>13</v>
      </c>
      <c r="L3870" s="53">
        <f>ROUND(C3870*K3870,2)</f>
        <v>1.3</v>
      </c>
      <c r="M3870" s="53">
        <f>IF(E3870&gt;0,ROUND(E3870*UCO_PATOLOGIA_2026,2),0)</f>
        <v>70.37</v>
      </c>
      <c r="N3870" s="53">
        <f>IF(I3870&gt;0,ROUND(I3870*#REF!,2),0)</f>
        <v>0</v>
      </c>
      <c r="O3870" s="122">
        <f>ROUND(L3870+M3870+N3870,2)</f>
        <v>71.67</v>
      </c>
      <c r="P3870" s="68"/>
    </row>
    <row r="3871" spans="1:16">
      <c r="A3871" s="48">
        <v>40323986</v>
      </c>
      <c r="B3871" s="48" t="s">
        <v>3856</v>
      </c>
      <c r="C3871" s="85"/>
      <c r="D3871" s="49"/>
      <c r="E3871" s="51"/>
      <c r="F3871" s="52"/>
      <c r="G3871" s="52"/>
      <c r="H3871" s="52"/>
      <c r="I3871" s="52"/>
      <c r="J3871" s="52"/>
      <c r="K3871" s="53"/>
      <c r="L3871" s="53"/>
      <c r="M3871" s="53"/>
      <c r="N3871" s="53"/>
      <c r="O3871" s="122">
        <v>74.77</v>
      </c>
      <c r="P3871" s="68"/>
    </row>
    <row r="3872" spans="1:16">
      <c r="A3872" s="48">
        <v>40324176</v>
      </c>
      <c r="B3872" s="48" t="s">
        <v>3857</v>
      </c>
      <c r="C3872" s="85"/>
      <c r="D3872" s="49"/>
      <c r="E3872" s="51"/>
      <c r="F3872" s="52"/>
      <c r="G3872" s="52"/>
      <c r="H3872" s="52"/>
      <c r="I3872" s="52"/>
      <c r="J3872" s="52"/>
      <c r="K3872" s="53"/>
      <c r="L3872" s="53"/>
      <c r="M3872" s="53"/>
      <c r="N3872" s="53"/>
      <c r="O3872" s="122">
        <v>260.75779329599999</v>
      </c>
      <c r="P3872" s="68"/>
    </row>
    <row r="3873" spans="1:16">
      <c r="A3873" s="48">
        <v>40324192</v>
      </c>
      <c r="B3873" s="48" t="s">
        <v>3858</v>
      </c>
      <c r="C3873" s="85"/>
      <c r="D3873" s="49"/>
      <c r="E3873" s="51"/>
      <c r="F3873" s="52"/>
      <c r="G3873" s="52"/>
      <c r="H3873" s="52"/>
      <c r="I3873" s="52"/>
      <c r="J3873" s="52"/>
      <c r="K3873" s="53"/>
      <c r="L3873" s="53"/>
      <c r="M3873" s="53"/>
      <c r="N3873" s="53"/>
      <c r="O3873" s="122">
        <v>77.261568384</v>
      </c>
      <c r="P3873" s="68"/>
    </row>
    <row r="3874" spans="1:16">
      <c r="A3874" s="48">
        <v>40324265</v>
      </c>
      <c r="B3874" s="48" t="s">
        <v>3859</v>
      </c>
      <c r="C3874" s="85"/>
      <c r="D3874" s="49"/>
      <c r="E3874" s="51"/>
      <c r="F3874" s="52"/>
      <c r="G3874" s="52"/>
      <c r="H3874" s="52"/>
      <c r="I3874" s="52"/>
      <c r="J3874" s="49"/>
      <c r="K3874" s="53"/>
      <c r="L3874" s="84"/>
      <c r="M3874" s="53"/>
      <c r="N3874" s="84"/>
      <c r="O3874" s="122">
        <f>316.47*1.04</f>
        <v>329.12880000000001</v>
      </c>
      <c r="P3874" s="68"/>
    </row>
    <row r="3875" spans="1:16">
      <c r="A3875" s="48">
        <v>40324362</v>
      </c>
      <c r="B3875" s="48" t="s">
        <v>3860</v>
      </c>
      <c r="C3875" s="85">
        <v>1</v>
      </c>
      <c r="D3875" s="49" t="s">
        <v>51</v>
      </c>
      <c r="E3875" s="51">
        <v>6.657</v>
      </c>
      <c r="F3875" s="52"/>
      <c r="G3875" s="52"/>
      <c r="H3875" s="52"/>
      <c r="I3875" s="52"/>
      <c r="J3875" s="52"/>
      <c r="K3875" s="53">
        <f>VLOOKUP(D3875,PATOLOGIA2026,22,0)</f>
        <v>70.19</v>
      </c>
      <c r="L3875" s="53">
        <f>ROUND(C3875*K3875,2)</f>
        <v>70.19</v>
      </c>
      <c r="M3875" s="53">
        <f>IF(E3875&gt;0,ROUND(E3875*UCO_PATOLOGIA_2026,2),0)</f>
        <v>99.46</v>
      </c>
      <c r="N3875" s="53">
        <f>IF(I3875&gt;0,ROUND(I3875*#REF!,2),0)</f>
        <v>0</v>
      </c>
      <c r="O3875" s="122">
        <f>ROUND(L3875+M3875+N3875,2)</f>
        <v>169.65</v>
      </c>
      <c r="P3875" s="68"/>
    </row>
    <row r="3876" spans="1:16">
      <c r="A3876" s="48">
        <v>40324370</v>
      </c>
      <c r="B3876" s="48" t="s">
        <v>3861</v>
      </c>
      <c r="C3876" s="85">
        <v>1</v>
      </c>
      <c r="D3876" s="49" t="s">
        <v>51</v>
      </c>
      <c r="E3876" s="51">
        <v>6.657</v>
      </c>
      <c r="F3876" s="52"/>
      <c r="G3876" s="52"/>
      <c r="H3876" s="52"/>
      <c r="I3876" s="52"/>
      <c r="J3876" s="52"/>
      <c r="K3876" s="53">
        <f>VLOOKUP(D3876,PATOLOGIA2026,22,0)</f>
        <v>70.19</v>
      </c>
      <c r="L3876" s="53">
        <f>ROUND(C3876*K3876,2)</f>
        <v>70.19</v>
      </c>
      <c r="M3876" s="53">
        <f>IF(E3876&gt;0,ROUND(E3876*UCO_PATOLOGIA_2026,2),0)</f>
        <v>99.46</v>
      </c>
      <c r="N3876" s="53">
        <f>IF(I3876&gt;0,ROUND(I3876*#REF!,2),0)</f>
        <v>0</v>
      </c>
      <c r="O3876" s="122">
        <f>ROUND(L3876+M3876+N3876,2)</f>
        <v>169.65</v>
      </c>
      <c r="P3876" s="68"/>
    </row>
    <row r="3877" spans="1:16">
      <c r="A3877" s="48">
        <v>40324559</v>
      </c>
      <c r="B3877" s="48" t="s">
        <v>3862</v>
      </c>
      <c r="C3877" s="85"/>
      <c r="D3877" s="49"/>
      <c r="E3877" s="51"/>
      <c r="F3877" s="52"/>
      <c r="G3877" s="52"/>
      <c r="H3877" s="52"/>
      <c r="I3877" s="52"/>
      <c r="J3877" s="52"/>
      <c r="K3877" s="53"/>
      <c r="L3877" s="53"/>
      <c r="M3877" s="53"/>
      <c r="N3877" s="53"/>
      <c r="O3877" s="122">
        <v>77.261568384</v>
      </c>
      <c r="P3877" s="68"/>
    </row>
    <row r="3878" spans="1:16">
      <c r="A3878" s="48">
        <v>40324567</v>
      </c>
      <c r="B3878" s="48" t="s">
        <v>3863</v>
      </c>
      <c r="C3878" s="85"/>
      <c r="D3878" s="49"/>
      <c r="E3878" s="51"/>
      <c r="F3878" s="52"/>
      <c r="G3878" s="52"/>
      <c r="H3878" s="52"/>
      <c r="I3878" s="52"/>
      <c r="J3878" s="52"/>
      <c r="K3878" s="53"/>
      <c r="L3878" s="53"/>
      <c r="M3878" s="53"/>
      <c r="N3878" s="53"/>
      <c r="O3878" s="122">
        <v>77.261568384</v>
      </c>
      <c r="P3878" s="68"/>
    </row>
    <row r="3879" spans="1:16">
      <c r="A3879" s="48">
        <v>40324788</v>
      </c>
      <c r="B3879" s="48" t="s">
        <v>3864</v>
      </c>
      <c r="C3879" s="85"/>
      <c r="D3879" s="49"/>
      <c r="E3879" s="51"/>
      <c r="F3879" s="52"/>
      <c r="G3879" s="52"/>
      <c r="H3879" s="52"/>
      <c r="I3879" s="52"/>
      <c r="J3879" s="52"/>
      <c r="K3879" s="53"/>
      <c r="L3879" s="53"/>
      <c r="M3879" s="53"/>
      <c r="N3879" s="53"/>
      <c r="O3879" s="122">
        <v>104</v>
      </c>
      <c r="P3879" s="68"/>
    </row>
    <row r="3880" spans="1:16">
      <c r="A3880" s="48">
        <v>40324796</v>
      </c>
      <c r="B3880" s="48" t="s">
        <v>3865</v>
      </c>
      <c r="C3880" s="85"/>
      <c r="D3880" s="49"/>
      <c r="E3880" s="51"/>
      <c r="F3880" s="52"/>
      <c r="G3880" s="52"/>
      <c r="H3880" s="52"/>
      <c r="I3880" s="52"/>
      <c r="J3880" s="52"/>
      <c r="K3880" s="53"/>
      <c r="L3880" s="53"/>
      <c r="M3880" s="53"/>
      <c r="N3880" s="53"/>
      <c r="O3880" s="122">
        <v>104</v>
      </c>
      <c r="P3880" s="68"/>
    </row>
    <row r="3881" spans="1:16">
      <c r="A3881" s="48">
        <v>40325024</v>
      </c>
      <c r="B3881" s="48" t="s">
        <v>3866</v>
      </c>
      <c r="C3881" s="85"/>
      <c r="D3881" s="49"/>
      <c r="E3881" s="51"/>
      <c r="F3881" s="52"/>
      <c r="G3881" s="52"/>
      <c r="H3881" s="52"/>
      <c r="I3881" s="52"/>
      <c r="J3881" s="52"/>
      <c r="K3881" s="53"/>
      <c r="L3881" s="53"/>
      <c r="M3881" s="53"/>
      <c r="N3881" s="53"/>
      <c r="O3881" s="122">
        <v>83.2</v>
      </c>
      <c r="P3881" s="68"/>
    </row>
    <row r="3882" spans="1:16" ht="28.5" customHeight="1">
      <c r="A3882" s="131" t="s">
        <v>3867</v>
      </c>
      <c r="B3882" s="132"/>
      <c r="C3882" s="132"/>
      <c r="D3882" s="132"/>
      <c r="E3882" s="132"/>
      <c r="F3882" s="132"/>
      <c r="G3882" s="132"/>
      <c r="H3882" s="132"/>
      <c r="I3882" s="132"/>
      <c r="J3882" s="132"/>
      <c r="K3882" s="132"/>
      <c r="L3882" s="132"/>
      <c r="M3882" s="132"/>
      <c r="N3882" s="132"/>
      <c r="O3882" s="132"/>
    </row>
    <row r="3883" spans="1:16">
      <c r="A3883" s="48">
        <v>40401014</v>
      </c>
      <c r="B3883" s="48" t="s">
        <v>3868</v>
      </c>
      <c r="C3883" s="49">
        <v>1</v>
      </c>
      <c r="D3883" s="49" t="s">
        <v>129</v>
      </c>
      <c r="E3883" s="51"/>
      <c r="F3883" s="48"/>
      <c r="G3883" s="52"/>
      <c r="H3883" s="52"/>
      <c r="I3883" s="52"/>
      <c r="J3883" s="52"/>
      <c r="K3883" s="53">
        <f>VLOOKUP(D3883,PortePatologia2026,24,FALSE)</f>
        <v>16.38</v>
      </c>
      <c r="L3883" s="53">
        <f>ROUND(C3883*K3883,2)</f>
        <v>16.38</v>
      </c>
      <c r="M3883" s="53">
        <f>IF(E3883&gt;0,ROUND(E3883*UCO!$A$14,2),0)</f>
        <v>0</v>
      </c>
      <c r="N3883" s="53">
        <f>IF(I3883&gt;0,ROUND(I3883*Filme!$B$3,2),0)</f>
        <v>0</v>
      </c>
      <c r="O3883" s="53">
        <f>ROUND(L3883+M3883+N3883,2)</f>
        <v>16.38</v>
      </c>
    </row>
    <row r="3884" spans="1:16">
      <c r="A3884" s="48">
        <v>40401022</v>
      </c>
      <c r="B3884" s="48" t="s">
        <v>3869</v>
      </c>
      <c r="C3884" s="49">
        <v>1</v>
      </c>
      <c r="D3884" s="49" t="s">
        <v>368</v>
      </c>
      <c r="E3884" s="51"/>
      <c r="F3884" s="48"/>
      <c r="G3884" s="52"/>
      <c r="H3884" s="52"/>
      <c r="I3884" s="52"/>
      <c r="J3884" s="52"/>
      <c r="K3884" s="53">
        <f>VLOOKUP(D3884,PortePatologia2026,24,FALSE)</f>
        <v>334.24</v>
      </c>
      <c r="L3884" s="53">
        <f>ROUND(C3884*K3884,2)</f>
        <v>334.24</v>
      </c>
      <c r="M3884" s="53">
        <f>IF(E3884&gt;0,ROUND(E3884*UCO!$A$14,2),0)</f>
        <v>0</v>
      </c>
      <c r="N3884" s="53">
        <f>IF(I3884&gt;0,ROUND(I3884*Filme!$B$3,2),0)</f>
        <v>0</v>
      </c>
      <c r="O3884" s="53">
        <f>ROUND(L3884+M3884+N3884,2)</f>
        <v>334.24</v>
      </c>
    </row>
    <row r="3885" spans="1:16" ht="34.5" customHeight="1">
      <c r="A3885" s="131" t="s">
        <v>3870</v>
      </c>
      <c r="B3885" s="132"/>
      <c r="C3885" s="132"/>
      <c r="D3885" s="132"/>
      <c r="E3885" s="132"/>
      <c r="F3885" s="132"/>
      <c r="G3885" s="132"/>
      <c r="H3885" s="132"/>
      <c r="I3885" s="132"/>
      <c r="J3885" s="132"/>
      <c r="K3885" s="132"/>
      <c r="L3885" s="132"/>
      <c r="M3885" s="132"/>
      <c r="N3885" s="132"/>
      <c r="O3885" s="132"/>
    </row>
    <row r="3886" spans="1:16">
      <c r="A3886" s="48">
        <v>40402010</v>
      </c>
      <c r="B3886" s="48" t="s">
        <v>3871</v>
      </c>
      <c r="C3886" s="49">
        <v>0.1</v>
      </c>
      <c r="D3886" s="49" t="s">
        <v>129</v>
      </c>
      <c r="E3886" s="51">
        <v>104</v>
      </c>
      <c r="F3886" s="48"/>
      <c r="G3886" s="52"/>
      <c r="H3886" s="52"/>
      <c r="I3886" s="52"/>
      <c r="J3886" s="52"/>
      <c r="K3886" s="53">
        <f t="shared" ref="K3886:K3901" si="429">VLOOKUP(D3886,PortePatologia2026,24,FALSE)</f>
        <v>16.38</v>
      </c>
      <c r="L3886" s="53">
        <f t="shared" ref="L3886:L3901" si="430">ROUND(C3886*K3886,2)</f>
        <v>1.64</v>
      </c>
      <c r="M3886" s="53">
        <f>IF(E3886&gt;0,ROUND(E3886*UCO!$A$29,2),0)</f>
        <v>1961.44</v>
      </c>
      <c r="N3886" s="53">
        <f>IF(I3886&gt;0,ROUND(I3886*Filme!$B$3,2),0)</f>
        <v>0</v>
      </c>
      <c r="O3886" s="53">
        <f t="shared" ref="O3886:O3901" si="431">ROUND(L3886+M3886+N3886,2)</f>
        <v>1963.08</v>
      </c>
    </row>
    <row r="3887" spans="1:16">
      <c r="A3887" s="48">
        <v>40402029</v>
      </c>
      <c r="B3887" s="48" t="s">
        <v>3872</v>
      </c>
      <c r="C3887" s="49">
        <v>0.1</v>
      </c>
      <c r="D3887" s="49" t="s">
        <v>129</v>
      </c>
      <c r="E3887" s="51">
        <v>100</v>
      </c>
      <c r="F3887" s="48"/>
      <c r="G3887" s="52"/>
      <c r="H3887" s="52"/>
      <c r="I3887" s="52"/>
      <c r="J3887" s="52"/>
      <c r="K3887" s="53">
        <f t="shared" si="429"/>
        <v>16.38</v>
      </c>
      <c r="L3887" s="53">
        <f t="shared" si="430"/>
        <v>1.64</v>
      </c>
      <c r="M3887" s="53">
        <f>IF(E3887&gt;0,ROUND(E3887*UCO!$A$29,2),0)</f>
        <v>1886</v>
      </c>
      <c r="N3887" s="53">
        <f>IF(I3887&gt;0,ROUND(I3887*Filme!$B$3,2),0)</f>
        <v>0</v>
      </c>
      <c r="O3887" s="53">
        <f t="shared" si="431"/>
        <v>1887.64</v>
      </c>
    </row>
    <row r="3888" spans="1:16">
      <c r="A3888" s="48">
        <v>40402037</v>
      </c>
      <c r="B3888" s="48" t="s">
        <v>3873</v>
      </c>
      <c r="C3888" s="49">
        <v>1</v>
      </c>
      <c r="D3888" s="49" t="s">
        <v>129</v>
      </c>
      <c r="E3888" s="51">
        <v>3.04</v>
      </c>
      <c r="F3888" s="48"/>
      <c r="G3888" s="52"/>
      <c r="H3888" s="52"/>
      <c r="I3888" s="52"/>
      <c r="J3888" s="52"/>
      <c r="K3888" s="53">
        <f t="shared" si="429"/>
        <v>16.38</v>
      </c>
      <c r="L3888" s="53">
        <f t="shared" si="430"/>
        <v>16.38</v>
      </c>
      <c r="M3888" s="53">
        <f>IF(E3888&gt;0,ROUND(E3888*UCO!$A$29,2),0)</f>
        <v>57.33</v>
      </c>
      <c r="N3888" s="53">
        <f>IF(I3888&gt;0,ROUND(I3888*Filme!$B$3,2),0)</f>
        <v>0</v>
      </c>
      <c r="O3888" s="53">
        <f t="shared" si="431"/>
        <v>73.709999999999994</v>
      </c>
    </row>
    <row r="3889" spans="1:15">
      <c r="A3889" s="48">
        <v>40402045</v>
      </c>
      <c r="B3889" s="48" t="s">
        <v>3874</v>
      </c>
      <c r="C3889" s="49">
        <v>1</v>
      </c>
      <c r="D3889" s="49" t="s">
        <v>129</v>
      </c>
      <c r="E3889" s="51">
        <v>5.28</v>
      </c>
      <c r="F3889" s="48"/>
      <c r="G3889" s="52"/>
      <c r="H3889" s="52"/>
      <c r="I3889" s="52"/>
      <c r="J3889" s="52"/>
      <c r="K3889" s="53">
        <f t="shared" si="429"/>
        <v>16.38</v>
      </c>
      <c r="L3889" s="53">
        <f t="shared" si="430"/>
        <v>16.38</v>
      </c>
      <c r="M3889" s="53">
        <f>IF(E3889&gt;0,ROUND(E3889*UCO!$A$29,2),0)</f>
        <v>99.58</v>
      </c>
      <c r="N3889" s="53">
        <f>IF(I3889&gt;0,ROUND(I3889*Filme!$B$3,2),0)</f>
        <v>0</v>
      </c>
      <c r="O3889" s="53">
        <f t="shared" si="431"/>
        <v>115.96</v>
      </c>
    </row>
    <row r="3890" spans="1:15">
      <c r="A3890" s="48">
        <v>40402053</v>
      </c>
      <c r="B3890" s="48" t="s">
        <v>3875</v>
      </c>
      <c r="C3890" s="49">
        <v>1</v>
      </c>
      <c r="D3890" s="49" t="s">
        <v>129</v>
      </c>
      <c r="E3890" s="51">
        <v>6.69</v>
      </c>
      <c r="F3890" s="48"/>
      <c r="G3890" s="52"/>
      <c r="H3890" s="52"/>
      <c r="I3890" s="52"/>
      <c r="J3890" s="52"/>
      <c r="K3890" s="53">
        <f t="shared" si="429"/>
        <v>16.38</v>
      </c>
      <c r="L3890" s="53">
        <f t="shared" si="430"/>
        <v>16.38</v>
      </c>
      <c r="M3890" s="53">
        <f>IF(E3890&gt;0,ROUND(E3890*UCO!$A$29,2),0)</f>
        <v>126.17</v>
      </c>
      <c r="N3890" s="53">
        <f>IF(I3890&gt;0,ROUND(I3890*Filme!$B$3,2),0)</f>
        <v>0</v>
      </c>
      <c r="O3890" s="53">
        <f t="shared" si="431"/>
        <v>142.55000000000001</v>
      </c>
    </row>
    <row r="3891" spans="1:15">
      <c r="A3891" s="48">
        <v>40402061</v>
      </c>
      <c r="B3891" s="48" t="s">
        <v>3876</v>
      </c>
      <c r="C3891" s="49">
        <v>1</v>
      </c>
      <c r="D3891" s="49" t="s">
        <v>129</v>
      </c>
      <c r="E3891" s="51">
        <v>2.2799999999999998</v>
      </c>
      <c r="F3891" s="48"/>
      <c r="G3891" s="52"/>
      <c r="H3891" s="52"/>
      <c r="I3891" s="52"/>
      <c r="J3891" s="52"/>
      <c r="K3891" s="53">
        <f t="shared" si="429"/>
        <v>16.38</v>
      </c>
      <c r="L3891" s="53">
        <f t="shared" si="430"/>
        <v>16.38</v>
      </c>
      <c r="M3891" s="53">
        <f>IF(E3891&gt;0,ROUND(E3891*UCO!$A$29,2),0)</f>
        <v>43</v>
      </c>
      <c r="N3891" s="53">
        <f>IF(I3891&gt;0,ROUND(I3891*Filme!$B$3,2),0)</f>
        <v>0</v>
      </c>
      <c r="O3891" s="53">
        <f t="shared" si="431"/>
        <v>59.38</v>
      </c>
    </row>
    <row r="3892" spans="1:15">
      <c r="A3892" s="48">
        <v>40402070</v>
      </c>
      <c r="B3892" s="48" t="s">
        <v>3877</v>
      </c>
      <c r="C3892" s="49">
        <v>1</v>
      </c>
      <c r="D3892" s="49" t="s">
        <v>129</v>
      </c>
      <c r="E3892" s="51">
        <v>4.3499999999999996</v>
      </c>
      <c r="F3892" s="48"/>
      <c r="G3892" s="52"/>
      <c r="H3892" s="52"/>
      <c r="I3892" s="52"/>
      <c r="J3892" s="52"/>
      <c r="K3892" s="53">
        <f t="shared" si="429"/>
        <v>16.38</v>
      </c>
      <c r="L3892" s="53">
        <f t="shared" si="430"/>
        <v>16.38</v>
      </c>
      <c r="M3892" s="53">
        <f>IF(E3892&gt;0,ROUND(E3892*UCO!$A$29,2),0)</f>
        <v>82.04</v>
      </c>
      <c r="N3892" s="53">
        <f>IF(I3892&gt;0,ROUND(I3892*Filme!$B$3,2),0)</f>
        <v>0</v>
      </c>
      <c r="O3892" s="53">
        <f t="shared" si="431"/>
        <v>98.42</v>
      </c>
    </row>
    <row r="3893" spans="1:15">
      <c r="A3893" s="48">
        <v>40402088</v>
      </c>
      <c r="B3893" s="48" t="s">
        <v>3878</v>
      </c>
      <c r="C3893" s="49">
        <v>1</v>
      </c>
      <c r="D3893" s="49" t="s">
        <v>129</v>
      </c>
      <c r="E3893" s="51">
        <v>3.91</v>
      </c>
      <c r="F3893" s="48"/>
      <c r="G3893" s="52"/>
      <c r="H3893" s="52"/>
      <c r="I3893" s="52"/>
      <c r="J3893" s="52"/>
      <c r="K3893" s="53">
        <f t="shared" si="429"/>
        <v>16.38</v>
      </c>
      <c r="L3893" s="53">
        <f t="shared" si="430"/>
        <v>16.38</v>
      </c>
      <c r="M3893" s="53">
        <f>IF(E3893&gt;0,ROUND(E3893*UCO!$A$29,2),0)</f>
        <v>73.739999999999995</v>
      </c>
      <c r="N3893" s="53">
        <f>IF(I3893&gt;0,ROUND(I3893*Filme!$B$3,2),0)</f>
        <v>0</v>
      </c>
      <c r="O3893" s="53">
        <f t="shared" si="431"/>
        <v>90.12</v>
      </c>
    </row>
    <row r="3894" spans="1:15">
      <c r="A3894" s="48">
        <v>40402096</v>
      </c>
      <c r="B3894" s="48" t="s">
        <v>3879</v>
      </c>
      <c r="C3894" s="49">
        <v>1</v>
      </c>
      <c r="D3894" s="49" t="s">
        <v>129</v>
      </c>
      <c r="E3894" s="51">
        <v>3.74</v>
      </c>
      <c r="F3894" s="48"/>
      <c r="G3894" s="52"/>
      <c r="H3894" s="52"/>
      <c r="I3894" s="52"/>
      <c r="J3894" s="52"/>
      <c r="K3894" s="53">
        <f t="shared" si="429"/>
        <v>16.38</v>
      </c>
      <c r="L3894" s="53">
        <f t="shared" si="430"/>
        <v>16.38</v>
      </c>
      <c r="M3894" s="53">
        <f>IF(E3894&gt;0,ROUND(E3894*UCO!$A$29,2),0)</f>
        <v>70.540000000000006</v>
      </c>
      <c r="N3894" s="53">
        <f>IF(I3894&gt;0,ROUND(I3894*Filme!$B$3,2),0)</f>
        <v>0</v>
      </c>
      <c r="O3894" s="53">
        <f t="shared" si="431"/>
        <v>86.92</v>
      </c>
    </row>
    <row r="3895" spans="1:15">
      <c r="A3895" s="48">
        <v>40402100</v>
      </c>
      <c r="B3895" s="48" t="s">
        <v>3880</v>
      </c>
      <c r="C3895" s="49">
        <v>1</v>
      </c>
      <c r="D3895" s="49" t="s">
        <v>129</v>
      </c>
      <c r="E3895" s="51">
        <v>7.35</v>
      </c>
      <c r="F3895" s="48"/>
      <c r="G3895" s="52"/>
      <c r="H3895" s="52"/>
      <c r="I3895" s="52"/>
      <c r="J3895" s="52"/>
      <c r="K3895" s="53">
        <f t="shared" si="429"/>
        <v>16.38</v>
      </c>
      <c r="L3895" s="53">
        <f t="shared" si="430"/>
        <v>16.38</v>
      </c>
      <c r="M3895" s="53">
        <f>IF(E3895&gt;0,ROUND(E3895*UCO!$A$29,2),0)</f>
        <v>138.62</v>
      </c>
      <c r="N3895" s="53">
        <f>IF(I3895&gt;0,ROUND(I3895*Filme!$B$3,2),0)</f>
        <v>0</v>
      </c>
      <c r="O3895" s="53">
        <f t="shared" si="431"/>
        <v>155</v>
      </c>
    </row>
    <row r="3896" spans="1:15">
      <c r="A3896" s="48">
        <v>40402118</v>
      </c>
      <c r="B3896" s="48" t="s">
        <v>3881</v>
      </c>
      <c r="C3896" s="49">
        <v>0.1</v>
      </c>
      <c r="D3896" s="49" t="s">
        <v>129</v>
      </c>
      <c r="E3896" s="51">
        <v>17.170000000000002</v>
      </c>
      <c r="F3896" s="48"/>
      <c r="G3896" s="52"/>
      <c r="H3896" s="52"/>
      <c r="I3896" s="52"/>
      <c r="J3896" s="52"/>
      <c r="K3896" s="53">
        <f t="shared" si="429"/>
        <v>16.38</v>
      </c>
      <c r="L3896" s="53">
        <f t="shared" si="430"/>
        <v>1.64</v>
      </c>
      <c r="M3896" s="53">
        <f>IF(E3896&gt;0,ROUND(E3896*UCO!$A$29,2),0)</f>
        <v>323.83</v>
      </c>
      <c r="N3896" s="53">
        <f>IF(I3896&gt;0,ROUND(I3896*Filme!$B$3,2),0)</f>
        <v>0</v>
      </c>
      <c r="O3896" s="53">
        <f t="shared" si="431"/>
        <v>325.47000000000003</v>
      </c>
    </row>
    <row r="3897" spans="1:15">
      <c r="A3897" s="48">
        <v>40402126</v>
      </c>
      <c r="B3897" s="48" t="s">
        <v>3882</v>
      </c>
      <c r="C3897" s="49">
        <v>0.1</v>
      </c>
      <c r="D3897" s="49" t="s">
        <v>129</v>
      </c>
      <c r="E3897" s="51">
        <v>20.170000000000002</v>
      </c>
      <c r="F3897" s="48"/>
      <c r="G3897" s="52"/>
      <c r="H3897" s="52"/>
      <c r="I3897" s="52"/>
      <c r="J3897" s="52"/>
      <c r="K3897" s="53">
        <f t="shared" si="429"/>
        <v>16.38</v>
      </c>
      <c r="L3897" s="53">
        <f t="shared" si="430"/>
        <v>1.64</v>
      </c>
      <c r="M3897" s="53">
        <f>IF(E3897&gt;0,ROUND(E3897*UCO!$A$29,2),0)</f>
        <v>380.41</v>
      </c>
      <c r="N3897" s="53">
        <f>IF(I3897&gt;0,ROUND(I3897*Filme!$B$3,2),0)</f>
        <v>0</v>
      </c>
      <c r="O3897" s="53">
        <f t="shared" si="431"/>
        <v>382.05</v>
      </c>
    </row>
    <row r="3898" spans="1:15">
      <c r="A3898" s="48">
        <v>40402134</v>
      </c>
      <c r="B3898" s="48" t="s">
        <v>3883</v>
      </c>
      <c r="C3898" s="49">
        <v>0.1</v>
      </c>
      <c r="D3898" s="49" t="s">
        <v>129</v>
      </c>
      <c r="E3898" s="51">
        <v>3.08</v>
      </c>
      <c r="F3898" s="48"/>
      <c r="G3898" s="52"/>
      <c r="H3898" s="52"/>
      <c r="I3898" s="52"/>
      <c r="J3898" s="52"/>
      <c r="K3898" s="53">
        <f t="shared" si="429"/>
        <v>16.38</v>
      </c>
      <c r="L3898" s="53">
        <f t="shared" si="430"/>
        <v>1.64</v>
      </c>
      <c r="M3898" s="53">
        <f>IF(E3898&gt;0,ROUND(E3898*UCO!$A$29,2),0)</f>
        <v>58.09</v>
      </c>
      <c r="N3898" s="53">
        <f>IF(I3898&gt;0,ROUND(I3898*Filme!$B$3,2),0)</f>
        <v>0</v>
      </c>
      <c r="O3898" s="53">
        <f t="shared" si="431"/>
        <v>59.73</v>
      </c>
    </row>
    <row r="3899" spans="1:15">
      <c r="A3899" s="48">
        <v>40402142</v>
      </c>
      <c r="B3899" s="48" t="s">
        <v>3884</v>
      </c>
      <c r="C3899" s="49">
        <v>0.1</v>
      </c>
      <c r="D3899" s="49" t="s">
        <v>129</v>
      </c>
      <c r="E3899" s="51">
        <v>20.170000000000002</v>
      </c>
      <c r="F3899" s="48"/>
      <c r="G3899" s="52"/>
      <c r="H3899" s="52"/>
      <c r="I3899" s="52"/>
      <c r="J3899" s="52"/>
      <c r="K3899" s="53">
        <f t="shared" si="429"/>
        <v>16.38</v>
      </c>
      <c r="L3899" s="53">
        <f t="shared" si="430"/>
        <v>1.64</v>
      </c>
      <c r="M3899" s="53">
        <f>IF(E3899&gt;0,ROUND(E3899*UCO!$A$29,2),0)</f>
        <v>380.41</v>
      </c>
      <c r="N3899" s="53">
        <f>IF(I3899&gt;0,ROUND(I3899*Filme!$B$3,2),0)</f>
        <v>0</v>
      </c>
      <c r="O3899" s="53">
        <f t="shared" si="431"/>
        <v>382.05</v>
      </c>
    </row>
    <row r="3900" spans="1:15">
      <c r="A3900" s="48">
        <v>40402150</v>
      </c>
      <c r="B3900" s="48" t="s">
        <v>3885</v>
      </c>
      <c r="C3900" s="49">
        <v>1</v>
      </c>
      <c r="D3900" s="49" t="s">
        <v>65</v>
      </c>
      <c r="E3900" s="51">
        <v>86.69</v>
      </c>
      <c r="F3900" s="48"/>
      <c r="G3900" s="52"/>
      <c r="H3900" s="52"/>
      <c r="I3900" s="52"/>
      <c r="J3900" s="52"/>
      <c r="K3900" s="53">
        <f t="shared" si="429"/>
        <v>65.56</v>
      </c>
      <c r="L3900" s="53">
        <f t="shared" si="430"/>
        <v>65.56</v>
      </c>
      <c r="M3900" s="53">
        <f>IF(E3900&gt;0,ROUND(E3900*UCO!$A$29,2),0)</f>
        <v>1634.97</v>
      </c>
      <c r="N3900" s="53">
        <f>IF(I3900&gt;0,ROUND(I3900*Filme!$B$3,2),0)</f>
        <v>0</v>
      </c>
      <c r="O3900" s="53">
        <f t="shared" si="431"/>
        <v>1700.53</v>
      </c>
    </row>
    <row r="3901" spans="1:15">
      <c r="A3901" s="48">
        <v>40402169</v>
      </c>
      <c r="B3901" s="48" t="s">
        <v>3886</v>
      </c>
      <c r="C3901" s="49">
        <v>1</v>
      </c>
      <c r="D3901" s="49" t="s">
        <v>129</v>
      </c>
      <c r="E3901" s="51">
        <v>4.3499999999999996</v>
      </c>
      <c r="F3901" s="48"/>
      <c r="G3901" s="52"/>
      <c r="H3901" s="52"/>
      <c r="I3901" s="52"/>
      <c r="J3901" s="52"/>
      <c r="K3901" s="53">
        <f t="shared" si="429"/>
        <v>16.38</v>
      </c>
      <c r="L3901" s="53">
        <f t="shared" si="430"/>
        <v>16.38</v>
      </c>
      <c r="M3901" s="53">
        <f>IF(E3901&gt;0,ROUND(E3901*UCO!$A$29,2),0)</f>
        <v>82.04</v>
      </c>
      <c r="N3901" s="53">
        <f>IF(I3901&gt;0,ROUND(I3901*Filme!$B$3,2),0)</f>
        <v>0</v>
      </c>
      <c r="O3901" s="53">
        <f t="shared" si="431"/>
        <v>98.42</v>
      </c>
    </row>
    <row r="3902" spans="1:15" ht="30" customHeight="1">
      <c r="A3902" s="131" t="s">
        <v>3887</v>
      </c>
      <c r="B3902" s="132"/>
      <c r="C3902" s="132"/>
      <c r="D3902" s="132"/>
      <c r="E3902" s="132"/>
      <c r="F3902" s="132"/>
      <c r="G3902" s="132"/>
      <c r="H3902" s="132"/>
      <c r="I3902" s="132"/>
      <c r="J3902" s="132"/>
      <c r="K3902" s="132"/>
      <c r="L3902" s="132"/>
      <c r="M3902" s="132"/>
      <c r="N3902" s="132"/>
      <c r="O3902" s="132"/>
    </row>
    <row r="3903" spans="1:15">
      <c r="A3903" s="48">
        <v>40403017</v>
      </c>
      <c r="B3903" s="48" t="s">
        <v>3888</v>
      </c>
      <c r="C3903" s="49">
        <v>1</v>
      </c>
      <c r="D3903" s="49" t="s">
        <v>102</v>
      </c>
      <c r="E3903" s="51"/>
      <c r="F3903" s="48"/>
      <c r="G3903" s="52">
        <v>0</v>
      </c>
      <c r="H3903" s="52"/>
      <c r="I3903" s="52"/>
      <c r="J3903" s="52"/>
      <c r="K3903" s="53">
        <f t="shared" ref="K3903:K3934" si="432">VLOOKUP(D3903,PortePatologia2026,24,FALSE)</f>
        <v>183.5</v>
      </c>
      <c r="L3903" s="53">
        <f t="shared" ref="L3903:L3934" si="433">ROUND(C3903*K3903,2)</f>
        <v>183.5</v>
      </c>
      <c r="M3903" s="53">
        <f>IF(E3903&gt;0,ROUND(E3903*UCO!$A$21,2),0)</f>
        <v>0</v>
      </c>
      <c r="N3903" s="53">
        <f>IF(I3903&gt;0,ROUND(I3903*[4]Filme!$B$3,2),0)</f>
        <v>0</v>
      </c>
      <c r="O3903" s="53">
        <f t="shared" ref="O3903:O3909" si="434">ROUND(L3903+M3903+N3903,2)</f>
        <v>183.5</v>
      </c>
    </row>
    <row r="3904" spans="1:15">
      <c r="A3904" s="86">
        <v>40403025</v>
      </c>
      <c r="B3904" s="86" t="s">
        <v>3889</v>
      </c>
      <c r="C3904" s="79">
        <v>0.1</v>
      </c>
      <c r="D3904" s="79" t="s">
        <v>129</v>
      </c>
      <c r="E3904" s="87">
        <v>1.59</v>
      </c>
      <c r="F3904" s="86"/>
      <c r="G3904" s="79">
        <v>0</v>
      </c>
      <c r="H3904" s="79"/>
      <c r="I3904" s="79"/>
      <c r="J3904" s="79"/>
      <c r="K3904" s="53">
        <f t="shared" si="432"/>
        <v>16.38</v>
      </c>
      <c r="L3904" s="53">
        <f t="shared" si="433"/>
        <v>1.64</v>
      </c>
      <c r="M3904" s="53">
        <f>IF(E3904&gt;0,ROUND(E3904*UCO!$A$29,2),0)</f>
        <v>29.99</v>
      </c>
      <c r="N3904" s="53">
        <v>0</v>
      </c>
      <c r="O3904" s="53">
        <f t="shared" si="434"/>
        <v>31.63</v>
      </c>
    </row>
    <row r="3905" spans="1:15">
      <c r="A3905" s="48">
        <v>40403033</v>
      </c>
      <c r="B3905" s="48" t="s">
        <v>3890</v>
      </c>
      <c r="C3905" s="49">
        <v>1</v>
      </c>
      <c r="D3905" s="49" t="s">
        <v>93</v>
      </c>
      <c r="E3905" s="51">
        <v>4.26</v>
      </c>
      <c r="F3905" s="48"/>
      <c r="G3905" s="52">
        <v>0</v>
      </c>
      <c r="H3905" s="52"/>
      <c r="I3905" s="52"/>
      <c r="J3905" s="52"/>
      <c r="K3905" s="53">
        <f t="shared" si="432"/>
        <v>250.68</v>
      </c>
      <c r="L3905" s="53">
        <f t="shared" si="433"/>
        <v>250.68</v>
      </c>
      <c r="M3905" s="53">
        <f>IF(E3905&gt;0,ROUND(E3905*UCO!$A$29,2),0)</f>
        <v>80.34</v>
      </c>
      <c r="N3905" s="53">
        <f>IF(I3905&gt;0,ROUND(I3905*[4]Filme!$B$3,2),0)</f>
        <v>0</v>
      </c>
      <c r="O3905" s="53">
        <f t="shared" si="434"/>
        <v>331.02</v>
      </c>
    </row>
    <row r="3906" spans="1:15">
      <c r="A3906" s="48">
        <v>40403041</v>
      </c>
      <c r="B3906" s="48" t="s">
        <v>3891</v>
      </c>
      <c r="C3906" s="49">
        <v>1</v>
      </c>
      <c r="D3906" s="49" t="s">
        <v>102</v>
      </c>
      <c r="E3906" s="51">
        <v>35.299999999999997</v>
      </c>
      <c r="F3906" s="48"/>
      <c r="G3906" s="52">
        <v>0</v>
      </c>
      <c r="H3906" s="52"/>
      <c r="I3906" s="52"/>
      <c r="J3906" s="52"/>
      <c r="K3906" s="53">
        <f t="shared" si="432"/>
        <v>183.5</v>
      </c>
      <c r="L3906" s="53">
        <f t="shared" si="433"/>
        <v>183.5</v>
      </c>
      <c r="M3906" s="53">
        <f>IF(E3906&gt;0,ROUND(E3906*UCO!$A$29,2),0)</f>
        <v>665.76</v>
      </c>
      <c r="N3906" s="53">
        <f>IF(I3906&gt;0,ROUND(I3906*[4]Filme!$B$3,2),0)</f>
        <v>0</v>
      </c>
      <c r="O3906" s="53">
        <f t="shared" si="434"/>
        <v>849.26</v>
      </c>
    </row>
    <row r="3907" spans="1:15">
      <c r="A3907" s="48">
        <v>40403050</v>
      </c>
      <c r="B3907" s="48" t="s">
        <v>3892</v>
      </c>
      <c r="C3907" s="49">
        <v>1</v>
      </c>
      <c r="D3907" s="49" t="s">
        <v>368</v>
      </c>
      <c r="E3907" s="51">
        <v>101</v>
      </c>
      <c r="F3907" s="48"/>
      <c r="G3907" s="52">
        <v>0</v>
      </c>
      <c r="H3907" s="52"/>
      <c r="I3907" s="52"/>
      <c r="J3907" s="52"/>
      <c r="K3907" s="53">
        <f t="shared" si="432"/>
        <v>334.24</v>
      </c>
      <c r="L3907" s="53">
        <f t="shared" si="433"/>
        <v>334.24</v>
      </c>
      <c r="M3907" s="53">
        <f>IF(E3907&gt;0,ROUND(E3907*UCO!$A$29,2),0)</f>
        <v>1904.86</v>
      </c>
      <c r="N3907" s="53">
        <f>IF(I3907&gt;0,ROUND(I3907*[4]Filme!$B$3,2),0)</f>
        <v>0</v>
      </c>
      <c r="O3907" s="53">
        <f t="shared" si="434"/>
        <v>2239.1</v>
      </c>
    </row>
    <row r="3908" spans="1:15">
      <c r="A3908" s="48">
        <v>40403068</v>
      </c>
      <c r="B3908" s="48" t="s">
        <v>3893</v>
      </c>
      <c r="C3908" s="49">
        <v>1</v>
      </c>
      <c r="D3908" s="49" t="s">
        <v>137</v>
      </c>
      <c r="E3908" s="51">
        <v>21.57</v>
      </c>
      <c r="F3908" s="48"/>
      <c r="G3908" s="52">
        <v>2</v>
      </c>
      <c r="H3908" s="52"/>
      <c r="I3908" s="52"/>
      <c r="J3908" s="52"/>
      <c r="K3908" s="53">
        <f t="shared" si="432"/>
        <v>104.87</v>
      </c>
      <c r="L3908" s="53">
        <f t="shared" si="433"/>
        <v>104.87</v>
      </c>
      <c r="M3908" s="53">
        <f>IF(E3908&gt;0,ROUND(E3908*UCO!$A$29,2),0)</f>
        <v>406.81</v>
      </c>
      <c r="N3908" s="53">
        <f>IF(I3908&gt;0,ROUND(I3908*[4]Filme!$B$3,2),0)</f>
        <v>0</v>
      </c>
      <c r="O3908" s="53">
        <f t="shared" si="434"/>
        <v>511.68</v>
      </c>
    </row>
    <row r="3909" spans="1:15">
      <c r="A3909" s="48">
        <v>40403076</v>
      </c>
      <c r="B3909" s="48" t="s">
        <v>3894</v>
      </c>
      <c r="C3909" s="49">
        <v>1</v>
      </c>
      <c r="D3909" s="49" t="s">
        <v>639</v>
      </c>
      <c r="E3909" s="51">
        <v>28.92</v>
      </c>
      <c r="F3909" s="48"/>
      <c r="G3909" s="52">
        <v>3</v>
      </c>
      <c r="H3909" s="52"/>
      <c r="I3909" s="52"/>
      <c r="J3909" s="52"/>
      <c r="K3909" s="53">
        <f t="shared" si="432"/>
        <v>501.37</v>
      </c>
      <c r="L3909" s="53">
        <f t="shared" si="433"/>
        <v>501.37</v>
      </c>
      <c r="M3909" s="53">
        <f>IF(E3909&gt;0,ROUND(E3909*UCO!$A$29,2),0)</f>
        <v>545.42999999999995</v>
      </c>
      <c r="N3909" s="53">
        <f>IF(I3909&gt;0,ROUND(I3909*[4]Filme!$B$3,2),0)</f>
        <v>0</v>
      </c>
      <c r="O3909" s="53">
        <f t="shared" si="434"/>
        <v>1046.8</v>
      </c>
    </row>
    <row r="3910" spans="1:15">
      <c r="A3910" s="86">
        <v>40403084</v>
      </c>
      <c r="B3910" s="86" t="s">
        <v>3895</v>
      </c>
      <c r="C3910" s="79">
        <v>1</v>
      </c>
      <c r="D3910" s="79" t="s">
        <v>134</v>
      </c>
      <c r="E3910" s="87">
        <v>15</v>
      </c>
      <c r="F3910" s="79"/>
      <c r="G3910" s="79">
        <v>0</v>
      </c>
      <c r="H3910" s="79"/>
      <c r="I3910" s="79"/>
      <c r="J3910" s="79"/>
      <c r="K3910" s="53">
        <f t="shared" si="432"/>
        <v>32.78</v>
      </c>
      <c r="L3910" s="53">
        <f t="shared" si="433"/>
        <v>32.78</v>
      </c>
      <c r="M3910" s="53">
        <f>IF(E3910&gt;0,ROUND(E3910*UCO!$A$29,2),0)</f>
        <v>282.89999999999998</v>
      </c>
      <c r="N3910" s="53">
        <v>0</v>
      </c>
      <c r="O3910" s="53">
        <f t="shared" ref="O3910:O3973" si="435">ROUND(L3910+M3910+N3910,2)</f>
        <v>315.68</v>
      </c>
    </row>
    <row r="3911" spans="1:15">
      <c r="A3911" s="86">
        <v>40403092</v>
      </c>
      <c r="B3911" s="86" t="s">
        <v>3896</v>
      </c>
      <c r="C3911" s="79">
        <v>1</v>
      </c>
      <c r="D3911" s="79" t="s">
        <v>134</v>
      </c>
      <c r="E3911" s="87">
        <v>18.59</v>
      </c>
      <c r="F3911" s="79"/>
      <c r="G3911" s="79">
        <v>0</v>
      </c>
      <c r="H3911" s="79"/>
      <c r="I3911" s="79"/>
      <c r="J3911" s="79"/>
      <c r="K3911" s="53">
        <f t="shared" si="432"/>
        <v>32.78</v>
      </c>
      <c r="L3911" s="53">
        <f t="shared" si="433"/>
        <v>32.78</v>
      </c>
      <c r="M3911" s="53">
        <f>IF(E3911&gt;0,ROUND(E3911*UCO!$A$29,2),0)</f>
        <v>350.61</v>
      </c>
      <c r="N3911" s="53">
        <v>0</v>
      </c>
      <c r="O3911" s="53">
        <f t="shared" si="435"/>
        <v>383.39</v>
      </c>
    </row>
    <row r="3912" spans="1:15">
      <c r="A3912" s="86">
        <v>40403106</v>
      </c>
      <c r="B3912" s="86" t="s">
        <v>3897</v>
      </c>
      <c r="C3912" s="79">
        <v>0.1</v>
      </c>
      <c r="D3912" s="79" t="s">
        <v>129</v>
      </c>
      <c r="E3912" s="87">
        <v>0.57999999999999996</v>
      </c>
      <c r="F3912" s="79"/>
      <c r="G3912" s="79">
        <v>0</v>
      </c>
      <c r="H3912" s="79"/>
      <c r="I3912" s="79"/>
      <c r="J3912" s="79"/>
      <c r="K3912" s="53">
        <f t="shared" si="432"/>
        <v>16.38</v>
      </c>
      <c r="L3912" s="53">
        <f t="shared" si="433"/>
        <v>1.64</v>
      </c>
      <c r="M3912" s="53">
        <f>IF(E3912&gt;0,ROUND(E3912*UCO!$A$29,2),0)</f>
        <v>10.94</v>
      </c>
      <c r="N3912" s="53">
        <v>0</v>
      </c>
      <c r="O3912" s="53">
        <f t="shared" si="435"/>
        <v>12.58</v>
      </c>
    </row>
    <row r="3913" spans="1:15">
      <c r="A3913" s="86">
        <v>40403114</v>
      </c>
      <c r="B3913" s="86" t="s">
        <v>3898</v>
      </c>
      <c r="C3913" s="79">
        <v>0.1</v>
      </c>
      <c r="D3913" s="79" t="s">
        <v>129</v>
      </c>
      <c r="E3913" s="87">
        <v>0.82</v>
      </c>
      <c r="F3913" s="79"/>
      <c r="G3913" s="79">
        <v>0</v>
      </c>
      <c r="H3913" s="79"/>
      <c r="I3913" s="79"/>
      <c r="J3913" s="79"/>
      <c r="K3913" s="53">
        <f t="shared" si="432"/>
        <v>16.38</v>
      </c>
      <c r="L3913" s="53">
        <f t="shared" si="433"/>
        <v>1.64</v>
      </c>
      <c r="M3913" s="53">
        <f>IF(E3913&gt;0,ROUND(E3913*UCO!$A$29,2),0)</f>
        <v>15.47</v>
      </c>
      <c r="N3913" s="53">
        <v>0</v>
      </c>
      <c r="O3913" s="53">
        <f t="shared" si="435"/>
        <v>17.11</v>
      </c>
    </row>
    <row r="3914" spans="1:15">
      <c r="A3914" s="86">
        <v>40403122</v>
      </c>
      <c r="B3914" s="86" t="s">
        <v>3899</v>
      </c>
      <c r="C3914" s="79">
        <v>1</v>
      </c>
      <c r="D3914" s="79" t="s">
        <v>368</v>
      </c>
      <c r="E3914" s="87"/>
      <c r="F3914" s="86"/>
      <c r="G3914" s="79">
        <v>0</v>
      </c>
      <c r="H3914" s="79"/>
      <c r="I3914" s="79"/>
      <c r="J3914" s="79"/>
      <c r="K3914" s="53">
        <f t="shared" si="432"/>
        <v>334.24</v>
      </c>
      <c r="L3914" s="53">
        <f t="shared" si="433"/>
        <v>334.24</v>
      </c>
      <c r="M3914" s="53">
        <f>IF(E3914&gt;0,ROUND(E3914*UCO!$A$29,2),0)</f>
        <v>0</v>
      </c>
      <c r="N3914" s="53">
        <v>0</v>
      </c>
      <c r="O3914" s="53">
        <f t="shared" si="435"/>
        <v>334.24</v>
      </c>
    </row>
    <row r="3915" spans="1:15">
      <c r="A3915" s="86">
        <v>40403130</v>
      </c>
      <c r="B3915" s="86" t="s">
        <v>3900</v>
      </c>
      <c r="C3915" s="79">
        <v>0.1</v>
      </c>
      <c r="D3915" s="79" t="s">
        <v>129</v>
      </c>
      <c r="E3915" s="87">
        <v>1.82</v>
      </c>
      <c r="F3915" s="86"/>
      <c r="G3915" s="79">
        <v>0</v>
      </c>
      <c r="H3915" s="79"/>
      <c r="I3915" s="79"/>
      <c r="J3915" s="79"/>
      <c r="K3915" s="53">
        <f t="shared" si="432"/>
        <v>16.38</v>
      </c>
      <c r="L3915" s="53">
        <f t="shared" si="433"/>
        <v>1.64</v>
      </c>
      <c r="M3915" s="53">
        <f>IF(E3915&gt;0,ROUND(E3915*UCO!$A$29,2),0)</f>
        <v>34.33</v>
      </c>
      <c r="N3915" s="53">
        <v>0</v>
      </c>
      <c r="O3915" s="53">
        <f t="shared" si="435"/>
        <v>35.97</v>
      </c>
    </row>
    <row r="3916" spans="1:15">
      <c r="A3916" s="86">
        <v>40403149</v>
      </c>
      <c r="B3916" s="86" t="s">
        <v>3901</v>
      </c>
      <c r="C3916" s="79">
        <v>0.1</v>
      </c>
      <c r="D3916" s="79" t="s">
        <v>129</v>
      </c>
      <c r="E3916" s="87">
        <v>2.92</v>
      </c>
      <c r="F3916" s="86"/>
      <c r="G3916" s="79">
        <v>0</v>
      </c>
      <c r="H3916" s="79"/>
      <c r="I3916" s="79"/>
      <c r="J3916" s="79"/>
      <c r="K3916" s="53">
        <v>16.38</v>
      </c>
      <c r="L3916" s="53">
        <v>1.64</v>
      </c>
      <c r="M3916" s="53">
        <v>55.07</v>
      </c>
      <c r="N3916" s="53">
        <v>0</v>
      </c>
      <c r="O3916" s="53">
        <v>56.71</v>
      </c>
    </row>
    <row r="3917" spans="1:15">
      <c r="A3917" s="86">
        <v>40403157</v>
      </c>
      <c r="B3917" s="86" t="s">
        <v>3902</v>
      </c>
      <c r="C3917" s="79">
        <v>0.1</v>
      </c>
      <c r="D3917" s="79" t="s">
        <v>129</v>
      </c>
      <c r="E3917" s="87">
        <v>2.04</v>
      </c>
      <c r="F3917" s="86"/>
      <c r="G3917" s="79">
        <v>0</v>
      </c>
      <c r="H3917" s="79"/>
      <c r="I3917" s="79"/>
      <c r="J3917" s="79"/>
      <c r="K3917" s="53">
        <f t="shared" si="432"/>
        <v>16.38</v>
      </c>
      <c r="L3917" s="53">
        <f t="shared" si="433"/>
        <v>1.64</v>
      </c>
      <c r="M3917" s="53">
        <f>IF(E3917&gt;0,ROUND(E3917*UCO!$A$29,2),0)</f>
        <v>38.47</v>
      </c>
      <c r="N3917" s="53">
        <v>0</v>
      </c>
      <c r="O3917" s="53">
        <f t="shared" si="435"/>
        <v>40.11</v>
      </c>
    </row>
    <row r="3918" spans="1:15">
      <c r="A3918" s="86">
        <v>40403165</v>
      </c>
      <c r="B3918" s="86" t="s">
        <v>3903</v>
      </c>
      <c r="C3918" s="79">
        <v>0.1</v>
      </c>
      <c r="D3918" s="79" t="s">
        <v>129</v>
      </c>
      <c r="E3918" s="87">
        <v>1.74</v>
      </c>
      <c r="F3918" s="86"/>
      <c r="G3918" s="79">
        <v>0</v>
      </c>
      <c r="H3918" s="79"/>
      <c r="I3918" s="79"/>
      <c r="J3918" s="79"/>
      <c r="K3918" s="53">
        <f t="shared" si="432"/>
        <v>16.38</v>
      </c>
      <c r="L3918" s="53">
        <f t="shared" si="433"/>
        <v>1.64</v>
      </c>
      <c r="M3918" s="53">
        <f>IF(E3918&gt;0,ROUND(E3918*UCO!$A$29,2),0)</f>
        <v>32.82</v>
      </c>
      <c r="N3918" s="53">
        <v>0</v>
      </c>
      <c r="O3918" s="53">
        <f t="shared" si="435"/>
        <v>34.46</v>
      </c>
    </row>
    <row r="3919" spans="1:15">
      <c r="A3919" s="86">
        <v>40403173</v>
      </c>
      <c r="B3919" s="86" t="s">
        <v>3904</v>
      </c>
      <c r="C3919" s="79">
        <v>0.1</v>
      </c>
      <c r="D3919" s="79" t="s">
        <v>129</v>
      </c>
      <c r="E3919" s="87">
        <v>0.93</v>
      </c>
      <c r="F3919" s="86"/>
      <c r="G3919" s="79">
        <v>0</v>
      </c>
      <c r="H3919" s="79"/>
      <c r="I3919" s="79"/>
      <c r="J3919" s="79"/>
      <c r="K3919" s="53">
        <f t="shared" si="432"/>
        <v>16.38</v>
      </c>
      <c r="L3919" s="53">
        <f t="shared" si="433"/>
        <v>1.64</v>
      </c>
      <c r="M3919" s="53">
        <f>IF(E3919&gt;0,ROUND(E3919*UCO!$A$29,2),0)</f>
        <v>17.54</v>
      </c>
      <c r="N3919" s="53">
        <v>0</v>
      </c>
      <c r="O3919" s="53">
        <f t="shared" si="435"/>
        <v>19.18</v>
      </c>
    </row>
    <row r="3920" spans="1:15">
      <c r="A3920" s="86">
        <v>40403181</v>
      </c>
      <c r="B3920" s="86" t="s">
        <v>3905</v>
      </c>
      <c r="C3920" s="79">
        <v>0.1</v>
      </c>
      <c r="D3920" s="79" t="s">
        <v>129</v>
      </c>
      <c r="E3920" s="87">
        <v>1.9</v>
      </c>
      <c r="F3920" s="86"/>
      <c r="G3920" s="79">
        <v>0</v>
      </c>
      <c r="H3920" s="79"/>
      <c r="I3920" s="79"/>
      <c r="J3920" s="79"/>
      <c r="K3920" s="53">
        <f t="shared" si="432"/>
        <v>16.38</v>
      </c>
      <c r="L3920" s="53">
        <f t="shared" si="433"/>
        <v>1.64</v>
      </c>
      <c r="M3920" s="53">
        <f>IF(E3920&gt;0,ROUND(E3920*UCO!$A$29,2),0)</f>
        <v>35.83</v>
      </c>
      <c r="N3920" s="53">
        <v>0</v>
      </c>
      <c r="O3920" s="53">
        <f t="shared" si="435"/>
        <v>37.47</v>
      </c>
    </row>
    <row r="3921" spans="1:15">
      <c r="A3921" s="86">
        <v>40403190</v>
      </c>
      <c r="B3921" s="86" t="s">
        <v>3906</v>
      </c>
      <c r="C3921" s="79">
        <v>0.1</v>
      </c>
      <c r="D3921" s="79" t="s">
        <v>129</v>
      </c>
      <c r="E3921" s="87">
        <v>4.84</v>
      </c>
      <c r="F3921" s="86"/>
      <c r="G3921" s="79">
        <v>0</v>
      </c>
      <c r="H3921" s="79"/>
      <c r="I3921" s="79"/>
      <c r="J3921" s="79"/>
      <c r="K3921" s="53">
        <f t="shared" si="432"/>
        <v>16.38</v>
      </c>
      <c r="L3921" s="53">
        <f t="shared" si="433"/>
        <v>1.64</v>
      </c>
      <c r="M3921" s="53">
        <f>IF(E3921&gt;0,ROUND(E3921*UCO!$A$29,2),0)</f>
        <v>91.28</v>
      </c>
      <c r="N3921" s="53">
        <v>0</v>
      </c>
      <c r="O3921" s="53">
        <f t="shared" si="435"/>
        <v>92.92</v>
      </c>
    </row>
    <row r="3922" spans="1:15">
      <c r="A3922" s="86">
        <v>40403203</v>
      </c>
      <c r="B3922" s="86" t="s">
        <v>3907</v>
      </c>
      <c r="C3922" s="79">
        <v>0.1</v>
      </c>
      <c r="D3922" s="79" t="s">
        <v>129</v>
      </c>
      <c r="E3922" s="87">
        <v>4.2</v>
      </c>
      <c r="F3922" s="86"/>
      <c r="G3922" s="79">
        <v>0</v>
      </c>
      <c r="H3922" s="79"/>
      <c r="I3922" s="79"/>
      <c r="J3922" s="79"/>
      <c r="K3922" s="53">
        <f t="shared" si="432"/>
        <v>16.38</v>
      </c>
      <c r="L3922" s="53">
        <f t="shared" si="433"/>
        <v>1.64</v>
      </c>
      <c r="M3922" s="53">
        <f>IF(E3922&gt;0,ROUND(E3922*UCO!$A$29,2),0)</f>
        <v>79.209999999999994</v>
      </c>
      <c r="N3922" s="53">
        <v>0</v>
      </c>
      <c r="O3922" s="53">
        <f t="shared" si="435"/>
        <v>80.849999999999994</v>
      </c>
    </row>
    <row r="3923" spans="1:15">
      <c r="A3923" s="86">
        <v>40403211</v>
      </c>
      <c r="B3923" s="86" t="s">
        <v>3908</v>
      </c>
      <c r="C3923" s="79">
        <v>0.1</v>
      </c>
      <c r="D3923" s="79" t="s">
        <v>129</v>
      </c>
      <c r="E3923" s="87">
        <v>3.91</v>
      </c>
      <c r="F3923" s="86"/>
      <c r="G3923" s="79">
        <v>0</v>
      </c>
      <c r="H3923" s="79"/>
      <c r="I3923" s="79"/>
      <c r="J3923" s="79"/>
      <c r="K3923" s="53">
        <f t="shared" si="432"/>
        <v>16.38</v>
      </c>
      <c r="L3923" s="53">
        <f t="shared" si="433"/>
        <v>1.64</v>
      </c>
      <c r="M3923" s="53">
        <f>IF(E3923&gt;0,ROUND(E3923*UCO!$A$29,2),0)</f>
        <v>73.739999999999995</v>
      </c>
      <c r="N3923" s="53">
        <v>0</v>
      </c>
      <c r="O3923" s="53">
        <f t="shared" si="435"/>
        <v>75.38</v>
      </c>
    </row>
    <row r="3924" spans="1:15">
      <c r="A3924" s="86">
        <v>40403220</v>
      </c>
      <c r="B3924" s="86" t="s">
        <v>3909</v>
      </c>
      <c r="C3924" s="79">
        <v>0.1</v>
      </c>
      <c r="D3924" s="79" t="s">
        <v>129</v>
      </c>
      <c r="E3924" s="87">
        <v>4.5999999999999996</v>
      </c>
      <c r="F3924" s="86"/>
      <c r="G3924" s="79">
        <v>0</v>
      </c>
      <c r="H3924" s="79"/>
      <c r="I3924" s="79"/>
      <c r="J3924" s="79"/>
      <c r="K3924" s="53">
        <f t="shared" si="432"/>
        <v>16.38</v>
      </c>
      <c r="L3924" s="53">
        <f t="shared" si="433"/>
        <v>1.64</v>
      </c>
      <c r="M3924" s="53">
        <f>IF(E3924&gt;0,ROUND(E3924*UCO!$A$29,2),0)</f>
        <v>86.76</v>
      </c>
      <c r="N3924" s="53">
        <v>0</v>
      </c>
      <c r="O3924" s="53">
        <f t="shared" si="435"/>
        <v>88.4</v>
      </c>
    </row>
    <row r="3925" spans="1:15">
      <c r="A3925" s="86">
        <v>40403238</v>
      </c>
      <c r="B3925" s="86" t="s">
        <v>3910</v>
      </c>
      <c r="C3925" s="79">
        <v>0.1</v>
      </c>
      <c r="D3925" s="79" t="s">
        <v>129</v>
      </c>
      <c r="E3925" s="87">
        <v>4.2</v>
      </c>
      <c r="F3925" s="86"/>
      <c r="G3925" s="79">
        <v>0</v>
      </c>
      <c r="H3925" s="79"/>
      <c r="I3925" s="79"/>
      <c r="J3925" s="79"/>
      <c r="K3925" s="53">
        <f t="shared" si="432"/>
        <v>16.38</v>
      </c>
      <c r="L3925" s="53">
        <f t="shared" si="433"/>
        <v>1.64</v>
      </c>
      <c r="M3925" s="53">
        <f>IF(E3925&gt;0,ROUND(E3925*UCO!$A$29,2),0)</f>
        <v>79.209999999999994</v>
      </c>
      <c r="N3925" s="53">
        <v>0</v>
      </c>
      <c r="O3925" s="53">
        <f t="shared" si="435"/>
        <v>80.849999999999994</v>
      </c>
    </row>
    <row r="3926" spans="1:15">
      <c r="A3926" s="86">
        <v>40403246</v>
      </c>
      <c r="B3926" s="86" t="s">
        <v>3911</v>
      </c>
      <c r="C3926" s="79">
        <v>1</v>
      </c>
      <c r="D3926" s="79" t="s">
        <v>134</v>
      </c>
      <c r="E3926" s="87">
        <v>15.38</v>
      </c>
      <c r="F3926" s="86"/>
      <c r="G3926" s="79">
        <v>0</v>
      </c>
      <c r="H3926" s="79"/>
      <c r="I3926" s="79"/>
      <c r="J3926" s="79"/>
      <c r="K3926" s="53">
        <v>32.78</v>
      </c>
      <c r="L3926" s="53">
        <v>32.78</v>
      </c>
      <c r="M3926" s="53">
        <v>290.07</v>
      </c>
      <c r="N3926" s="53">
        <v>0</v>
      </c>
      <c r="O3926" s="53">
        <v>322.85000000000002</v>
      </c>
    </row>
    <row r="3927" spans="1:15">
      <c r="A3927" s="86">
        <v>40403254</v>
      </c>
      <c r="B3927" s="86" t="s">
        <v>3912</v>
      </c>
      <c r="C3927" s="79">
        <v>1</v>
      </c>
      <c r="D3927" s="79" t="s">
        <v>134</v>
      </c>
      <c r="E3927" s="87">
        <v>48.5</v>
      </c>
      <c r="F3927" s="86"/>
      <c r="G3927" s="79">
        <v>0</v>
      </c>
      <c r="H3927" s="79"/>
      <c r="I3927" s="79"/>
      <c r="J3927" s="79"/>
      <c r="K3927" s="53">
        <v>32.78</v>
      </c>
      <c r="L3927" s="53">
        <v>32.78</v>
      </c>
      <c r="M3927" s="53">
        <v>914.71</v>
      </c>
      <c r="N3927" s="53">
        <v>0</v>
      </c>
      <c r="O3927" s="53">
        <v>947.49</v>
      </c>
    </row>
    <row r="3928" spans="1:15">
      <c r="A3928" s="86">
        <v>40403262</v>
      </c>
      <c r="B3928" s="86" t="s">
        <v>3913</v>
      </c>
      <c r="C3928" s="79">
        <v>0.1</v>
      </c>
      <c r="D3928" s="79" t="s">
        <v>129</v>
      </c>
      <c r="E3928" s="87">
        <v>11.87</v>
      </c>
      <c r="F3928" s="86"/>
      <c r="G3928" s="79">
        <v>0</v>
      </c>
      <c r="H3928" s="79"/>
      <c r="I3928" s="79"/>
      <c r="J3928" s="79"/>
      <c r="K3928" s="53">
        <f t="shared" si="432"/>
        <v>16.38</v>
      </c>
      <c r="L3928" s="53">
        <f t="shared" si="433"/>
        <v>1.64</v>
      </c>
      <c r="M3928" s="53">
        <f>IF(E3928&gt;0,ROUND(E3928*UCO!$A$29,2),0)</f>
        <v>223.87</v>
      </c>
      <c r="N3928" s="53">
        <v>0</v>
      </c>
      <c r="O3928" s="53">
        <f t="shared" si="435"/>
        <v>225.51</v>
      </c>
    </row>
    <row r="3929" spans="1:15">
      <c r="A3929" s="86">
        <v>40403270</v>
      </c>
      <c r="B3929" s="86" t="s">
        <v>3914</v>
      </c>
      <c r="C3929" s="79">
        <v>0.1</v>
      </c>
      <c r="D3929" s="79" t="s">
        <v>129</v>
      </c>
      <c r="E3929" s="87">
        <v>16.96</v>
      </c>
      <c r="F3929" s="86"/>
      <c r="G3929" s="79">
        <v>0</v>
      </c>
      <c r="H3929" s="79"/>
      <c r="I3929" s="79"/>
      <c r="J3929" s="79"/>
      <c r="K3929" s="53">
        <f t="shared" si="432"/>
        <v>16.38</v>
      </c>
      <c r="L3929" s="53">
        <f t="shared" si="433"/>
        <v>1.64</v>
      </c>
      <c r="M3929" s="53">
        <f>IF(E3929&gt;0,ROUND(E3929*UCO!$A$29,2),0)</f>
        <v>319.87</v>
      </c>
      <c r="N3929" s="53">
        <v>0</v>
      </c>
      <c r="O3929" s="53">
        <f t="shared" si="435"/>
        <v>321.51</v>
      </c>
    </row>
    <row r="3930" spans="1:15">
      <c r="A3930" s="86">
        <v>40403289</v>
      </c>
      <c r="B3930" s="86" t="s">
        <v>3915</v>
      </c>
      <c r="C3930" s="79">
        <v>0.1</v>
      </c>
      <c r="D3930" s="79" t="s">
        <v>129</v>
      </c>
      <c r="E3930" s="87">
        <v>11.87</v>
      </c>
      <c r="F3930" s="86"/>
      <c r="G3930" s="79">
        <v>0</v>
      </c>
      <c r="H3930" s="79"/>
      <c r="I3930" s="79"/>
      <c r="J3930" s="79"/>
      <c r="K3930" s="53">
        <f t="shared" si="432"/>
        <v>16.38</v>
      </c>
      <c r="L3930" s="53">
        <f t="shared" si="433"/>
        <v>1.64</v>
      </c>
      <c r="M3930" s="53">
        <f>IF(E3930&gt;0,ROUND(E3930*UCO!$A$29,2),0)</f>
        <v>223.87</v>
      </c>
      <c r="N3930" s="53">
        <v>0</v>
      </c>
      <c r="O3930" s="53">
        <f t="shared" si="435"/>
        <v>225.51</v>
      </c>
    </row>
    <row r="3931" spans="1:15">
      <c r="A3931" s="86">
        <v>40403297</v>
      </c>
      <c r="B3931" s="86" t="s">
        <v>3916</v>
      </c>
      <c r="C3931" s="79">
        <v>0.1</v>
      </c>
      <c r="D3931" s="79" t="s">
        <v>129</v>
      </c>
      <c r="E3931" s="87">
        <v>16.96</v>
      </c>
      <c r="F3931" s="86"/>
      <c r="G3931" s="79">
        <v>0</v>
      </c>
      <c r="H3931" s="79"/>
      <c r="I3931" s="79"/>
      <c r="J3931" s="79"/>
      <c r="K3931" s="53">
        <f t="shared" si="432"/>
        <v>16.38</v>
      </c>
      <c r="L3931" s="53">
        <f t="shared" si="433"/>
        <v>1.64</v>
      </c>
      <c r="M3931" s="53">
        <f>IF(E3931&gt;0,ROUND(E3931*UCO!$A$29,2),0)</f>
        <v>319.87</v>
      </c>
      <c r="N3931" s="53">
        <v>0</v>
      </c>
      <c r="O3931" s="53">
        <f t="shared" si="435"/>
        <v>321.51</v>
      </c>
    </row>
    <row r="3932" spans="1:15">
      <c r="A3932" s="86">
        <v>40403300</v>
      </c>
      <c r="B3932" s="86" t="s">
        <v>3917</v>
      </c>
      <c r="C3932" s="79">
        <v>1</v>
      </c>
      <c r="D3932" s="79" t="s">
        <v>368</v>
      </c>
      <c r="E3932" s="87"/>
      <c r="F3932" s="86"/>
      <c r="G3932" s="79">
        <v>0</v>
      </c>
      <c r="H3932" s="79"/>
      <c r="I3932" s="79"/>
      <c r="J3932" s="79"/>
      <c r="K3932" s="53">
        <f t="shared" si="432"/>
        <v>334.24</v>
      </c>
      <c r="L3932" s="53">
        <f t="shared" si="433"/>
        <v>334.24</v>
      </c>
      <c r="M3932" s="53">
        <f>IF(E3932&gt;0,ROUND(E3932*UCO!$A$29,2),0)</f>
        <v>0</v>
      </c>
      <c r="N3932" s="53">
        <v>0</v>
      </c>
      <c r="O3932" s="53">
        <f t="shared" si="435"/>
        <v>334.24</v>
      </c>
    </row>
    <row r="3933" spans="1:15">
      <c r="A3933" s="86">
        <v>40403319</v>
      </c>
      <c r="B3933" s="86" t="s">
        <v>3918</v>
      </c>
      <c r="C3933" s="79">
        <v>1</v>
      </c>
      <c r="D3933" s="79" t="s">
        <v>333</v>
      </c>
      <c r="E3933" s="87"/>
      <c r="F3933" s="86"/>
      <c r="G3933" s="79"/>
      <c r="H3933" s="79"/>
      <c r="I3933" s="79"/>
      <c r="J3933" s="79"/>
      <c r="K3933" s="53">
        <f t="shared" si="432"/>
        <v>417.82</v>
      </c>
      <c r="L3933" s="53">
        <f t="shared" si="433"/>
        <v>417.82</v>
      </c>
      <c r="M3933" s="53">
        <f>IF(E3933&gt;0,ROUND(E3933*UCO!$A$29,2),0)</f>
        <v>0</v>
      </c>
      <c r="N3933" s="53">
        <v>0</v>
      </c>
      <c r="O3933" s="53">
        <f t="shared" si="435"/>
        <v>417.82</v>
      </c>
    </row>
    <row r="3934" spans="1:15">
      <c r="A3934" s="86">
        <v>40403327</v>
      </c>
      <c r="B3934" s="86" t="s">
        <v>3919</v>
      </c>
      <c r="C3934" s="79">
        <v>0.1</v>
      </c>
      <c r="D3934" s="79" t="s">
        <v>129</v>
      </c>
      <c r="E3934" s="87">
        <v>0.95</v>
      </c>
      <c r="F3934" s="86"/>
      <c r="G3934" s="79">
        <v>0</v>
      </c>
      <c r="H3934" s="79"/>
      <c r="I3934" s="79"/>
      <c r="J3934" s="79"/>
      <c r="K3934" s="53">
        <f t="shared" si="432"/>
        <v>16.38</v>
      </c>
      <c r="L3934" s="53">
        <f t="shared" si="433"/>
        <v>1.64</v>
      </c>
      <c r="M3934" s="53">
        <f>IF(E3934&gt;0,ROUND(E3934*UCO!$A$29,2),0)</f>
        <v>17.920000000000002</v>
      </c>
      <c r="N3934" s="53">
        <v>0</v>
      </c>
      <c r="O3934" s="53">
        <f t="shared" si="435"/>
        <v>19.559999999999999</v>
      </c>
    </row>
    <row r="3935" spans="1:15">
      <c r="A3935" s="86">
        <v>40403335</v>
      </c>
      <c r="B3935" s="86" t="s">
        <v>3920</v>
      </c>
      <c r="C3935" s="79">
        <v>0.1</v>
      </c>
      <c r="D3935" s="79" t="s">
        <v>129</v>
      </c>
      <c r="E3935" s="87">
        <v>0.41</v>
      </c>
      <c r="F3935" s="86"/>
      <c r="G3935" s="79">
        <v>0</v>
      </c>
      <c r="H3935" s="79"/>
      <c r="I3935" s="79"/>
      <c r="J3935" s="79"/>
      <c r="K3935" s="53">
        <f t="shared" ref="K3935:K3966" si="436">VLOOKUP(D3935,PortePatologia2026,24,FALSE)</f>
        <v>16.38</v>
      </c>
      <c r="L3935" s="53">
        <f t="shared" ref="L3935:L3966" si="437">ROUND(C3935*K3935,2)</f>
        <v>1.64</v>
      </c>
      <c r="M3935" s="53">
        <f>IF(E3935&gt;0,ROUND(E3935*UCO!$A$29,2),0)</f>
        <v>7.73</v>
      </c>
      <c r="N3935" s="53">
        <v>0</v>
      </c>
      <c r="O3935" s="53">
        <f t="shared" si="435"/>
        <v>9.3699999999999992</v>
      </c>
    </row>
    <row r="3936" spans="1:15">
      <c r="A3936" s="86">
        <v>40403343</v>
      </c>
      <c r="B3936" s="86" t="s">
        <v>3921</v>
      </c>
      <c r="C3936" s="79">
        <v>0.1</v>
      </c>
      <c r="D3936" s="79" t="s">
        <v>129</v>
      </c>
      <c r="E3936" s="87">
        <v>1.4</v>
      </c>
      <c r="F3936" s="86"/>
      <c r="G3936" s="79">
        <v>0</v>
      </c>
      <c r="H3936" s="79"/>
      <c r="I3936" s="79"/>
      <c r="J3936" s="79"/>
      <c r="K3936" s="53">
        <f t="shared" si="436"/>
        <v>16.38</v>
      </c>
      <c r="L3936" s="53">
        <f t="shared" si="437"/>
        <v>1.64</v>
      </c>
      <c r="M3936" s="53">
        <f>IF(E3936&gt;0,ROUND(E3936*UCO!$A$29,2),0)</f>
        <v>26.4</v>
      </c>
      <c r="N3936" s="53">
        <v>0</v>
      </c>
      <c r="O3936" s="53">
        <f t="shared" si="435"/>
        <v>28.04</v>
      </c>
    </row>
    <row r="3937" spans="1:15">
      <c r="A3937" s="86">
        <v>40403351</v>
      </c>
      <c r="B3937" s="86" t="s">
        <v>3922</v>
      </c>
      <c r="C3937" s="79">
        <v>0.1</v>
      </c>
      <c r="D3937" s="79" t="s">
        <v>129</v>
      </c>
      <c r="E3937" s="87">
        <v>1.5</v>
      </c>
      <c r="F3937" s="86"/>
      <c r="G3937" s="79">
        <v>0</v>
      </c>
      <c r="H3937" s="79"/>
      <c r="I3937" s="79"/>
      <c r="J3937" s="79"/>
      <c r="K3937" s="53">
        <f t="shared" si="436"/>
        <v>16.38</v>
      </c>
      <c r="L3937" s="53">
        <f t="shared" si="437"/>
        <v>1.64</v>
      </c>
      <c r="M3937" s="53">
        <f>IF(E3937&gt;0,ROUND(E3937*UCO!$A$29,2),0)</f>
        <v>28.29</v>
      </c>
      <c r="N3937" s="53">
        <v>0</v>
      </c>
      <c r="O3937" s="53">
        <f t="shared" si="435"/>
        <v>29.93</v>
      </c>
    </row>
    <row r="3938" spans="1:15">
      <c r="A3938" s="86">
        <v>40403360</v>
      </c>
      <c r="B3938" s="86" t="s">
        <v>3923</v>
      </c>
      <c r="C3938" s="79">
        <v>0.1</v>
      </c>
      <c r="D3938" s="79" t="s">
        <v>129</v>
      </c>
      <c r="E3938" s="87">
        <v>1.73</v>
      </c>
      <c r="F3938" s="86"/>
      <c r="G3938" s="79">
        <v>0</v>
      </c>
      <c r="H3938" s="79"/>
      <c r="I3938" s="79"/>
      <c r="J3938" s="79"/>
      <c r="K3938" s="53">
        <f t="shared" si="436"/>
        <v>16.38</v>
      </c>
      <c r="L3938" s="53">
        <f t="shared" si="437"/>
        <v>1.64</v>
      </c>
      <c r="M3938" s="53">
        <f>IF(E3938&gt;0,ROUND(E3938*UCO!$A$29,2),0)</f>
        <v>32.630000000000003</v>
      </c>
      <c r="N3938" s="53">
        <v>0</v>
      </c>
      <c r="O3938" s="53">
        <f t="shared" si="435"/>
        <v>34.270000000000003</v>
      </c>
    </row>
    <row r="3939" spans="1:15">
      <c r="A3939" s="86">
        <v>40403378</v>
      </c>
      <c r="B3939" s="86" t="s">
        <v>3924</v>
      </c>
      <c r="C3939" s="79">
        <v>0.1</v>
      </c>
      <c r="D3939" s="79" t="s">
        <v>129</v>
      </c>
      <c r="E3939" s="87">
        <v>0.8</v>
      </c>
      <c r="F3939" s="86"/>
      <c r="G3939" s="79">
        <v>0</v>
      </c>
      <c r="H3939" s="79"/>
      <c r="I3939" s="79"/>
      <c r="J3939" s="79"/>
      <c r="K3939" s="53">
        <f t="shared" si="436"/>
        <v>16.38</v>
      </c>
      <c r="L3939" s="53">
        <f t="shared" si="437"/>
        <v>1.64</v>
      </c>
      <c r="M3939" s="53">
        <f>IF(E3939&gt;0,ROUND(E3939*UCO!$A$29,2),0)</f>
        <v>15.09</v>
      </c>
      <c r="N3939" s="53">
        <v>0</v>
      </c>
      <c r="O3939" s="53">
        <f t="shared" si="435"/>
        <v>16.73</v>
      </c>
    </row>
    <row r="3940" spans="1:15">
      <c r="A3940" s="86">
        <v>40403386</v>
      </c>
      <c r="B3940" s="86" t="s">
        <v>3925</v>
      </c>
      <c r="C3940" s="79">
        <v>0.1</v>
      </c>
      <c r="D3940" s="79" t="s">
        <v>129</v>
      </c>
      <c r="E3940" s="87">
        <v>2.4</v>
      </c>
      <c r="F3940" s="86"/>
      <c r="G3940" s="79">
        <v>0</v>
      </c>
      <c r="H3940" s="79"/>
      <c r="I3940" s="79"/>
      <c r="J3940" s="79"/>
      <c r="K3940" s="53">
        <f t="shared" si="436"/>
        <v>16.38</v>
      </c>
      <c r="L3940" s="53">
        <f t="shared" si="437"/>
        <v>1.64</v>
      </c>
      <c r="M3940" s="53">
        <f>IF(E3940&gt;0,ROUND(E3940*UCO!$A$29,2),0)</f>
        <v>45.26</v>
      </c>
      <c r="N3940" s="53">
        <v>0</v>
      </c>
      <c r="O3940" s="53">
        <f t="shared" si="435"/>
        <v>46.9</v>
      </c>
    </row>
    <row r="3941" spans="1:15">
      <c r="A3941" s="86">
        <v>40403394</v>
      </c>
      <c r="B3941" s="86" t="s">
        <v>3926</v>
      </c>
      <c r="C3941" s="79">
        <v>0.1</v>
      </c>
      <c r="D3941" s="79" t="s">
        <v>129</v>
      </c>
      <c r="E3941" s="87">
        <v>3.43</v>
      </c>
      <c r="F3941" s="86"/>
      <c r="G3941" s="79">
        <v>0</v>
      </c>
      <c r="H3941" s="79"/>
      <c r="I3941" s="79"/>
      <c r="J3941" s="79"/>
      <c r="K3941" s="53">
        <f t="shared" si="436"/>
        <v>16.38</v>
      </c>
      <c r="L3941" s="53">
        <f t="shared" si="437"/>
        <v>1.64</v>
      </c>
      <c r="M3941" s="53">
        <f>IF(E3941&gt;0,ROUND(E3941*UCO!$A$29,2),0)</f>
        <v>64.69</v>
      </c>
      <c r="N3941" s="53">
        <v>0</v>
      </c>
      <c r="O3941" s="53">
        <f t="shared" si="435"/>
        <v>66.33</v>
      </c>
    </row>
    <row r="3942" spans="1:15">
      <c r="A3942" s="86">
        <v>40403408</v>
      </c>
      <c r="B3942" s="86" t="s">
        <v>3927</v>
      </c>
      <c r="C3942" s="79">
        <v>0.1</v>
      </c>
      <c r="D3942" s="79" t="s">
        <v>129</v>
      </c>
      <c r="E3942" s="87">
        <v>0.97</v>
      </c>
      <c r="F3942" s="86"/>
      <c r="G3942" s="79">
        <v>0</v>
      </c>
      <c r="H3942" s="79"/>
      <c r="I3942" s="79"/>
      <c r="J3942" s="79"/>
      <c r="K3942" s="53">
        <f t="shared" si="436"/>
        <v>16.38</v>
      </c>
      <c r="L3942" s="53">
        <f t="shared" si="437"/>
        <v>1.64</v>
      </c>
      <c r="M3942" s="53">
        <f>IF(E3942&gt;0,ROUND(E3942*UCO!$A$29,2),0)</f>
        <v>18.29</v>
      </c>
      <c r="N3942" s="53">
        <v>0</v>
      </c>
      <c r="O3942" s="53">
        <f t="shared" si="435"/>
        <v>19.93</v>
      </c>
    </row>
    <row r="3943" spans="1:15">
      <c r="A3943" s="86">
        <v>40403416</v>
      </c>
      <c r="B3943" s="86" t="s">
        <v>3928</v>
      </c>
      <c r="C3943" s="79">
        <v>0.1</v>
      </c>
      <c r="D3943" s="79" t="s">
        <v>129</v>
      </c>
      <c r="E3943" s="87">
        <v>1.3</v>
      </c>
      <c r="F3943" s="86"/>
      <c r="G3943" s="79">
        <v>0</v>
      </c>
      <c r="H3943" s="79"/>
      <c r="I3943" s="79"/>
      <c r="J3943" s="79"/>
      <c r="K3943" s="53">
        <f t="shared" si="436"/>
        <v>16.38</v>
      </c>
      <c r="L3943" s="53">
        <f t="shared" si="437"/>
        <v>1.64</v>
      </c>
      <c r="M3943" s="53">
        <f>IF(E3943&gt;0,ROUND(E3943*UCO!$A$29,2),0)</f>
        <v>24.52</v>
      </c>
      <c r="N3943" s="53">
        <v>0</v>
      </c>
      <c r="O3943" s="53">
        <f t="shared" si="435"/>
        <v>26.16</v>
      </c>
    </row>
    <row r="3944" spans="1:15">
      <c r="A3944" s="86">
        <v>40403424</v>
      </c>
      <c r="B3944" s="86" t="s">
        <v>3929</v>
      </c>
      <c r="C3944" s="79">
        <v>0.1</v>
      </c>
      <c r="D3944" s="79" t="s">
        <v>129</v>
      </c>
      <c r="E3944" s="87">
        <v>3.01</v>
      </c>
      <c r="F3944" s="79"/>
      <c r="G3944" s="79">
        <v>0</v>
      </c>
      <c r="H3944" s="79"/>
      <c r="I3944" s="79"/>
      <c r="J3944" s="79"/>
      <c r="K3944" s="53">
        <f t="shared" si="436"/>
        <v>16.38</v>
      </c>
      <c r="L3944" s="53">
        <f t="shared" si="437"/>
        <v>1.64</v>
      </c>
      <c r="M3944" s="53">
        <f>IF(E3944&gt;0,ROUND(E3944*UCO!$A$29,2),0)</f>
        <v>56.77</v>
      </c>
      <c r="N3944" s="53">
        <v>0</v>
      </c>
      <c r="O3944" s="53">
        <f t="shared" si="435"/>
        <v>58.41</v>
      </c>
    </row>
    <row r="3945" spans="1:15">
      <c r="A3945" s="86">
        <v>40403432</v>
      </c>
      <c r="B3945" s="86" t="s">
        <v>3930</v>
      </c>
      <c r="C3945" s="79">
        <v>0.1</v>
      </c>
      <c r="D3945" s="79" t="s">
        <v>129</v>
      </c>
      <c r="E3945" s="87">
        <v>4.3</v>
      </c>
      <c r="F3945" s="79"/>
      <c r="G3945" s="79">
        <v>0</v>
      </c>
      <c r="H3945" s="79"/>
      <c r="I3945" s="79"/>
      <c r="J3945" s="79"/>
      <c r="K3945" s="53">
        <f t="shared" si="436"/>
        <v>16.38</v>
      </c>
      <c r="L3945" s="53">
        <f t="shared" si="437"/>
        <v>1.64</v>
      </c>
      <c r="M3945" s="53">
        <f>IF(E3945&gt;0,ROUND(E3945*UCO!$A$29,2),0)</f>
        <v>81.099999999999994</v>
      </c>
      <c r="N3945" s="53">
        <v>0</v>
      </c>
      <c r="O3945" s="53">
        <f t="shared" si="435"/>
        <v>82.74</v>
      </c>
    </row>
    <row r="3946" spans="1:15">
      <c r="A3946" s="86">
        <v>40403440</v>
      </c>
      <c r="B3946" s="86" t="s">
        <v>3931</v>
      </c>
      <c r="C3946" s="79">
        <v>0.1</v>
      </c>
      <c r="D3946" s="79" t="s">
        <v>129</v>
      </c>
      <c r="E3946" s="87">
        <v>1.4</v>
      </c>
      <c r="F3946" s="79"/>
      <c r="G3946" s="79">
        <v>0</v>
      </c>
      <c r="H3946" s="79"/>
      <c r="I3946" s="79"/>
      <c r="J3946" s="79"/>
      <c r="K3946" s="53">
        <f t="shared" si="436"/>
        <v>16.38</v>
      </c>
      <c r="L3946" s="53">
        <f t="shared" si="437"/>
        <v>1.64</v>
      </c>
      <c r="M3946" s="53">
        <f>IF(E3946&gt;0,ROUND(E3946*UCO!$A$29,2),0)</f>
        <v>26.4</v>
      </c>
      <c r="N3946" s="53">
        <v>0</v>
      </c>
      <c r="O3946" s="53">
        <f t="shared" si="435"/>
        <v>28.04</v>
      </c>
    </row>
    <row r="3947" spans="1:15">
      <c r="A3947" s="86">
        <v>40403459</v>
      </c>
      <c r="B3947" s="86" t="s">
        <v>3932</v>
      </c>
      <c r="C3947" s="79">
        <v>0.1</v>
      </c>
      <c r="D3947" s="79" t="s">
        <v>129</v>
      </c>
      <c r="E3947" s="87">
        <v>2</v>
      </c>
      <c r="F3947" s="79"/>
      <c r="G3947" s="79">
        <v>0</v>
      </c>
      <c r="H3947" s="79"/>
      <c r="I3947" s="79"/>
      <c r="J3947" s="79"/>
      <c r="K3947" s="53">
        <f t="shared" si="436"/>
        <v>16.38</v>
      </c>
      <c r="L3947" s="53">
        <f t="shared" si="437"/>
        <v>1.64</v>
      </c>
      <c r="M3947" s="53">
        <f>IF(E3947&gt;0,ROUND(E3947*UCO!$A$29,2),0)</f>
        <v>37.72</v>
      </c>
      <c r="N3947" s="53">
        <v>0</v>
      </c>
      <c r="O3947" s="53">
        <f t="shared" si="435"/>
        <v>39.36</v>
      </c>
    </row>
    <row r="3948" spans="1:15">
      <c r="A3948" s="86">
        <v>40403467</v>
      </c>
      <c r="B3948" s="86" t="s">
        <v>3933</v>
      </c>
      <c r="C3948" s="79">
        <v>0.1</v>
      </c>
      <c r="D3948" s="79" t="s">
        <v>129</v>
      </c>
      <c r="E3948" s="87">
        <v>1.36</v>
      </c>
      <c r="F3948" s="79"/>
      <c r="G3948" s="79">
        <v>0</v>
      </c>
      <c r="H3948" s="79"/>
      <c r="I3948" s="79"/>
      <c r="J3948" s="79"/>
      <c r="K3948" s="53">
        <f t="shared" si="436"/>
        <v>16.38</v>
      </c>
      <c r="L3948" s="53">
        <f t="shared" si="437"/>
        <v>1.64</v>
      </c>
      <c r="M3948" s="53">
        <f>IF(E3948&gt;0,ROUND(E3948*UCO!$A$29,2),0)</f>
        <v>25.65</v>
      </c>
      <c r="N3948" s="53">
        <v>0</v>
      </c>
      <c r="O3948" s="53">
        <f t="shared" si="435"/>
        <v>27.29</v>
      </c>
    </row>
    <row r="3949" spans="1:15">
      <c r="A3949" s="86">
        <v>40403475</v>
      </c>
      <c r="B3949" s="86" t="s">
        <v>3934</v>
      </c>
      <c r="C3949" s="79">
        <v>0.1</v>
      </c>
      <c r="D3949" s="79" t="s">
        <v>129</v>
      </c>
      <c r="E3949" s="87">
        <v>2.0299999999999998</v>
      </c>
      <c r="F3949" s="79"/>
      <c r="G3949" s="79">
        <v>0</v>
      </c>
      <c r="H3949" s="79"/>
      <c r="I3949" s="79"/>
      <c r="J3949" s="79"/>
      <c r="K3949" s="53">
        <f t="shared" si="436"/>
        <v>16.38</v>
      </c>
      <c r="L3949" s="53">
        <f t="shared" si="437"/>
        <v>1.64</v>
      </c>
      <c r="M3949" s="53">
        <f>IF(E3949&gt;0,ROUND(E3949*UCO!$A$29,2),0)</f>
        <v>38.29</v>
      </c>
      <c r="N3949" s="53">
        <v>0</v>
      </c>
      <c r="O3949" s="53">
        <f t="shared" si="435"/>
        <v>39.93</v>
      </c>
    </row>
    <row r="3950" spans="1:15">
      <c r="A3950" s="86">
        <v>40403483</v>
      </c>
      <c r="B3950" s="86" t="s">
        <v>3935</v>
      </c>
      <c r="C3950" s="79">
        <v>0.1</v>
      </c>
      <c r="D3950" s="79" t="s">
        <v>129</v>
      </c>
      <c r="E3950" s="87">
        <v>3.07</v>
      </c>
      <c r="F3950" s="79"/>
      <c r="G3950" s="79">
        <v>0</v>
      </c>
      <c r="H3950" s="79"/>
      <c r="I3950" s="79"/>
      <c r="J3950" s="79"/>
      <c r="K3950" s="53">
        <f t="shared" si="436"/>
        <v>16.38</v>
      </c>
      <c r="L3950" s="53">
        <f t="shared" si="437"/>
        <v>1.64</v>
      </c>
      <c r="M3950" s="53">
        <f>IF(E3950&gt;0,ROUND(E3950*UCO!$A$29,2),0)</f>
        <v>57.9</v>
      </c>
      <c r="N3950" s="53">
        <v>0</v>
      </c>
      <c r="O3950" s="53">
        <f t="shared" si="435"/>
        <v>59.54</v>
      </c>
    </row>
    <row r="3951" spans="1:15">
      <c r="A3951" s="86">
        <v>40403491</v>
      </c>
      <c r="B3951" s="86" t="s">
        <v>3936</v>
      </c>
      <c r="C3951" s="79">
        <v>0.1</v>
      </c>
      <c r="D3951" s="79" t="s">
        <v>129</v>
      </c>
      <c r="E3951" s="87">
        <v>4.38</v>
      </c>
      <c r="F3951" s="79"/>
      <c r="G3951" s="79">
        <v>0</v>
      </c>
      <c r="H3951" s="79"/>
      <c r="I3951" s="79"/>
      <c r="J3951" s="79"/>
      <c r="K3951" s="53">
        <f t="shared" si="436"/>
        <v>16.38</v>
      </c>
      <c r="L3951" s="53">
        <f t="shared" si="437"/>
        <v>1.64</v>
      </c>
      <c r="M3951" s="53">
        <f>IF(E3951&gt;0,ROUND(E3951*UCO!$A$29,2),0)</f>
        <v>82.61</v>
      </c>
      <c r="N3951" s="53">
        <v>0</v>
      </c>
      <c r="O3951" s="53">
        <f t="shared" si="435"/>
        <v>84.25</v>
      </c>
    </row>
    <row r="3952" spans="1:15">
      <c r="A3952" s="86">
        <v>40403505</v>
      </c>
      <c r="B3952" s="86" t="s">
        <v>3937</v>
      </c>
      <c r="C3952" s="79">
        <v>0.1</v>
      </c>
      <c r="D3952" s="79" t="s">
        <v>129</v>
      </c>
      <c r="E3952" s="87">
        <v>2.85</v>
      </c>
      <c r="F3952" s="79"/>
      <c r="G3952" s="79">
        <v>0</v>
      </c>
      <c r="H3952" s="79"/>
      <c r="I3952" s="79"/>
      <c r="J3952" s="79"/>
      <c r="K3952" s="53">
        <f t="shared" si="436"/>
        <v>16.38</v>
      </c>
      <c r="L3952" s="53">
        <f t="shared" si="437"/>
        <v>1.64</v>
      </c>
      <c r="M3952" s="53">
        <f>IF(E3952&gt;0,ROUND(E3952*UCO!$A$29,2),0)</f>
        <v>53.75</v>
      </c>
      <c r="N3952" s="53">
        <v>0</v>
      </c>
      <c r="O3952" s="53">
        <f t="shared" si="435"/>
        <v>55.39</v>
      </c>
    </row>
    <row r="3953" spans="1:15">
      <c r="A3953" s="86">
        <v>40403513</v>
      </c>
      <c r="B3953" s="86" t="s">
        <v>3938</v>
      </c>
      <c r="C3953" s="79">
        <v>0.1</v>
      </c>
      <c r="D3953" s="79" t="s">
        <v>129</v>
      </c>
      <c r="E3953" s="87">
        <v>3.6</v>
      </c>
      <c r="F3953" s="79"/>
      <c r="G3953" s="79">
        <v>0</v>
      </c>
      <c r="H3953" s="79"/>
      <c r="I3953" s="79"/>
      <c r="J3953" s="79"/>
      <c r="K3953" s="53">
        <f t="shared" si="436"/>
        <v>16.38</v>
      </c>
      <c r="L3953" s="53">
        <f t="shared" si="437"/>
        <v>1.64</v>
      </c>
      <c r="M3953" s="53">
        <f>IF(E3953&gt;0,ROUND(E3953*UCO!$A$29,2),0)</f>
        <v>67.900000000000006</v>
      </c>
      <c r="N3953" s="53">
        <v>0</v>
      </c>
      <c r="O3953" s="53">
        <f t="shared" si="435"/>
        <v>69.540000000000006</v>
      </c>
    </row>
    <row r="3954" spans="1:15">
      <c r="A3954" s="86">
        <v>40403521</v>
      </c>
      <c r="B3954" s="86" t="s">
        <v>3939</v>
      </c>
      <c r="C3954" s="79">
        <v>0.1</v>
      </c>
      <c r="D3954" s="79" t="s">
        <v>129</v>
      </c>
      <c r="E3954" s="87">
        <v>0.74</v>
      </c>
      <c r="F3954" s="79"/>
      <c r="G3954" s="79">
        <v>0</v>
      </c>
      <c r="H3954" s="79"/>
      <c r="I3954" s="79"/>
      <c r="J3954" s="79"/>
      <c r="K3954" s="53">
        <f t="shared" si="436"/>
        <v>16.38</v>
      </c>
      <c r="L3954" s="53">
        <f t="shared" si="437"/>
        <v>1.64</v>
      </c>
      <c r="M3954" s="53">
        <f>IF(E3954&gt;0,ROUND(E3954*UCO!$A$29,2),0)</f>
        <v>13.96</v>
      </c>
      <c r="N3954" s="53">
        <v>0</v>
      </c>
      <c r="O3954" s="53">
        <f t="shared" si="435"/>
        <v>15.6</v>
      </c>
    </row>
    <row r="3955" spans="1:15">
      <c r="A3955" s="86">
        <v>40403530</v>
      </c>
      <c r="B3955" s="86" t="s">
        <v>3940</v>
      </c>
      <c r="C3955" s="79">
        <v>0.1</v>
      </c>
      <c r="D3955" s="79" t="s">
        <v>129</v>
      </c>
      <c r="E3955" s="87">
        <v>1.5</v>
      </c>
      <c r="F3955" s="79"/>
      <c r="G3955" s="79">
        <v>0</v>
      </c>
      <c r="H3955" s="79"/>
      <c r="I3955" s="79"/>
      <c r="J3955" s="79"/>
      <c r="K3955" s="53">
        <f t="shared" si="436"/>
        <v>16.38</v>
      </c>
      <c r="L3955" s="53">
        <f t="shared" si="437"/>
        <v>1.64</v>
      </c>
      <c r="M3955" s="53">
        <f>IF(E3955&gt;0,ROUND(E3955*UCO!$A$29,2),0)</f>
        <v>28.29</v>
      </c>
      <c r="N3955" s="53">
        <v>0</v>
      </c>
      <c r="O3955" s="53">
        <f t="shared" si="435"/>
        <v>29.93</v>
      </c>
    </row>
    <row r="3956" spans="1:15">
      <c r="A3956" s="86">
        <v>40403548</v>
      </c>
      <c r="B3956" s="86" t="s">
        <v>3941</v>
      </c>
      <c r="C3956" s="79">
        <v>0.1</v>
      </c>
      <c r="D3956" s="79" t="s">
        <v>129</v>
      </c>
      <c r="E3956" s="87">
        <v>1.41</v>
      </c>
      <c r="F3956" s="79"/>
      <c r="G3956" s="79">
        <v>0</v>
      </c>
      <c r="H3956" s="79"/>
      <c r="I3956" s="79"/>
      <c r="J3956" s="79"/>
      <c r="K3956" s="53">
        <f t="shared" si="436"/>
        <v>16.38</v>
      </c>
      <c r="L3956" s="53">
        <f t="shared" si="437"/>
        <v>1.64</v>
      </c>
      <c r="M3956" s="53">
        <f>IF(E3956&gt;0,ROUND(E3956*UCO!$A$29,2),0)</f>
        <v>26.59</v>
      </c>
      <c r="N3956" s="53">
        <v>0</v>
      </c>
      <c r="O3956" s="53">
        <f t="shared" si="435"/>
        <v>28.23</v>
      </c>
    </row>
    <row r="3957" spans="1:15">
      <c r="A3957" s="86">
        <v>40403556</v>
      </c>
      <c r="B3957" s="86" t="s">
        <v>3942</v>
      </c>
      <c r="C3957" s="79">
        <v>0.1</v>
      </c>
      <c r="D3957" s="79" t="s">
        <v>129</v>
      </c>
      <c r="E3957" s="87">
        <v>2.0099999999999998</v>
      </c>
      <c r="F3957" s="79"/>
      <c r="G3957" s="79">
        <v>0</v>
      </c>
      <c r="H3957" s="79"/>
      <c r="I3957" s="79"/>
      <c r="J3957" s="79"/>
      <c r="K3957" s="53">
        <f t="shared" si="436"/>
        <v>16.38</v>
      </c>
      <c r="L3957" s="53">
        <f t="shared" si="437"/>
        <v>1.64</v>
      </c>
      <c r="M3957" s="53">
        <f>IF(E3957&gt;0,ROUND(E3957*UCO!$A$29,2),0)</f>
        <v>37.909999999999997</v>
      </c>
      <c r="N3957" s="53">
        <v>0</v>
      </c>
      <c r="O3957" s="53">
        <f t="shared" si="435"/>
        <v>39.549999999999997</v>
      </c>
    </row>
    <row r="3958" spans="1:15">
      <c r="A3958" s="86">
        <v>40403564</v>
      </c>
      <c r="B3958" s="86" t="s">
        <v>3943</v>
      </c>
      <c r="C3958" s="79">
        <v>0.1</v>
      </c>
      <c r="D3958" s="79" t="s">
        <v>129</v>
      </c>
      <c r="E3958" s="87">
        <v>1.19</v>
      </c>
      <c r="F3958" s="79"/>
      <c r="G3958" s="79">
        <v>0</v>
      </c>
      <c r="H3958" s="79"/>
      <c r="I3958" s="79"/>
      <c r="J3958" s="79"/>
      <c r="K3958" s="53">
        <f t="shared" si="436"/>
        <v>16.38</v>
      </c>
      <c r="L3958" s="53">
        <f t="shared" si="437"/>
        <v>1.64</v>
      </c>
      <c r="M3958" s="53">
        <f>IF(E3958&gt;0,ROUND(E3958*UCO!$A$29,2),0)</f>
        <v>22.44</v>
      </c>
      <c r="N3958" s="53">
        <v>0</v>
      </c>
      <c r="O3958" s="53">
        <f t="shared" si="435"/>
        <v>24.08</v>
      </c>
    </row>
    <row r="3959" spans="1:15">
      <c r="A3959" s="86">
        <v>40403572</v>
      </c>
      <c r="B3959" s="86" t="s">
        <v>3944</v>
      </c>
      <c r="C3959" s="79">
        <v>0.1</v>
      </c>
      <c r="D3959" s="79" t="s">
        <v>129</v>
      </c>
      <c r="E3959" s="87">
        <v>1.7</v>
      </c>
      <c r="F3959" s="79"/>
      <c r="G3959" s="79">
        <v>0</v>
      </c>
      <c r="H3959" s="79"/>
      <c r="I3959" s="79"/>
      <c r="J3959" s="79"/>
      <c r="K3959" s="53">
        <f t="shared" si="436"/>
        <v>16.38</v>
      </c>
      <c r="L3959" s="53">
        <f t="shared" si="437"/>
        <v>1.64</v>
      </c>
      <c r="M3959" s="53">
        <f>IF(E3959&gt;0,ROUND(E3959*UCO!$A$29,2),0)</f>
        <v>32.06</v>
      </c>
      <c r="N3959" s="53">
        <v>0</v>
      </c>
      <c r="O3959" s="53">
        <f t="shared" si="435"/>
        <v>33.700000000000003</v>
      </c>
    </row>
    <row r="3960" spans="1:15">
      <c r="A3960" s="86">
        <v>40403580</v>
      </c>
      <c r="B3960" s="86" t="s">
        <v>3945</v>
      </c>
      <c r="C3960" s="79">
        <v>0.1</v>
      </c>
      <c r="D3960" s="79" t="s">
        <v>129</v>
      </c>
      <c r="E3960" s="87">
        <v>0.91</v>
      </c>
      <c r="F3960" s="79"/>
      <c r="G3960" s="79">
        <v>0</v>
      </c>
      <c r="H3960" s="79"/>
      <c r="I3960" s="79"/>
      <c r="J3960" s="79"/>
      <c r="K3960" s="53">
        <f t="shared" si="436"/>
        <v>16.38</v>
      </c>
      <c r="L3960" s="53">
        <f t="shared" si="437"/>
        <v>1.64</v>
      </c>
      <c r="M3960" s="53">
        <f>IF(E3960&gt;0,ROUND(E3960*UCO!$A$29,2),0)</f>
        <v>17.16</v>
      </c>
      <c r="N3960" s="53">
        <v>0</v>
      </c>
      <c r="O3960" s="53">
        <f t="shared" si="435"/>
        <v>18.8</v>
      </c>
    </row>
    <row r="3961" spans="1:15">
      <c r="A3961" s="86">
        <v>40403599</v>
      </c>
      <c r="B3961" s="86" t="s">
        <v>3946</v>
      </c>
      <c r="C3961" s="79">
        <v>0.1</v>
      </c>
      <c r="D3961" s="79" t="s">
        <v>129</v>
      </c>
      <c r="E3961" s="87">
        <v>1.43</v>
      </c>
      <c r="F3961" s="79"/>
      <c r="G3961" s="79">
        <v>0</v>
      </c>
      <c r="H3961" s="79"/>
      <c r="I3961" s="79"/>
      <c r="J3961" s="79"/>
      <c r="K3961" s="53">
        <f t="shared" si="436"/>
        <v>16.38</v>
      </c>
      <c r="L3961" s="53">
        <f t="shared" si="437"/>
        <v>1.64</v>
      </c>
      <c r="M3961" s="53">
        <f>IF(E3961&gt;0,ROUND(E3961*UCO!$A$29,2),0)</f>
        <v>26.97</v>
      </c>
      <c r="N3961" s="53">
        <v>0</v>
      </c>
      <c r="O3961" s="53">
        <f t="shared" si="435"/>
        <v>28.61</v>
      </c>
    </row>
    <row r="3962" spans="1:15">
      <c r="A3962" s="86">
        <v>40403602</v>
      </c>
      <c r="B3962" s="86" t="s">
        <v>3947</v>
      </c>
      <c r="C3962" s="79">
        <v>0.1</v>
      </c>
      <c r="D3962" s="79" t="s">
        <v>129</v>
      </c>
      <c r="E3962" s="87">
        <v>0.22</v>
      </c>
      <c r="F3962" s="79"/>
      <c r="G3962" s="79">
        <v>0</v>
      </c>
      <c r="H3962" s="79"/>
      <c r="I3962" s="79"/>
      <c r="J3962" s="79"/>
      <c r="K3962" s="53">
        <f t="shared" si="436"/>
        <v>16.38</v>
      </c>
      <c r="L3962" s="53">
        <f t="shared" si="437"/>
        <v>1.64</v>
      </c>
      <c r="M3962" s="53">
        <f>IF(E3962&gt;0,ROUND(E3962*UCO!$A$29,2),0)</f>
        <v>4.1500000000000004</v>
      </c>
      <c r="N3962" s="53">
        <v>0</v>
      </c>
      <c r="O3962" s="53">
        <f t="shared" si="435"/>
        <v>5.79</v>
      </c>
    </row>
    <row r="3963" spans="1:15">
      <c r="A3963" s="86">
        <v>40403610</v>
      </c>
      <c r="B3963" s="86" t="s">
        <v>3948</v>
      </c>
      <c r="C3963" s="79">
        <v>0.1</v>
      </c>
      <c r="D3963" s="79" t="s">
        <v>129</v>
      </c>
      <c r="E3963" s="87">
        <v>0.5</v>
      </c>
      <c r="F3963" s="79"/>
      <c r="G3963" s="79">
        <v>0</v>
      </c>
      <c r="H3963" s="79"/>
      <c r="I3963" s="79"/>
      <c r="J3963" s="79"/>
      <c r="K3963" s="53">
        <f t="shared" si="436"/>
        <v>16.38</v>
      </c>
      <c r="L3963" s="53">
        <f t="shared" si="437"/>
        <v>1.64</v>
      </c>
      <c r="M3963" s="53">
        <f>IF(E3963&gt;0,ROUND(E3963*UCO!$A$29,2),0)</f>
        <v>9.43</v>
      </c>
      <c r="N3963" s="53">
        <v>0</v>
      </c>
      <c r="O3963" s="53">
        <f t="shared" si="435"/>
        <v>11.07</v>
      </c>
    </row>
    <row r="3964" spans="1:15">
      <c r="A3964" s="86">
        <v>40403629</v>
      </c>
      <c r="B3964" s="86" t="s">
        <v>3949</v>
      </c>
      <c r="C3964" s="79">
        <v>0.1</v>
      </c>
      <c r="D3964" s="79" t="s">
        <v>129</v>
      </c>
      <c r="E3964" s="87">
        <v>0.7</v>
      </c>
      <c r="F3964" s="79"/>
      <c r="G3964" s="79">
        <v>0</v>
      </c>
      <c r="H3964" s="79"/>
      <c r="I3964" s="79"/>
      <c r="J3964" s="79"/>
      <c r="K3964" s="53">
        <f t="shared" si="436"/>
        <v>16.38</v>
      </c>
      <c r="L3964" s="53">
        <f t="shared" si="437"/>
        <v>1.64</v>
      </c>
      <c r="M3964" s="53">
        <f>IF(E3964&gt;0,ROUND(E3964*UCO!$A$29,2),0)</f>
        <v>13.2</v>
      </c>
      <c r="N3964" s="53">
        <v>0</v>
      </c>
      <c r="O3964" s="53">
        <f t="shared" si="435"/>
        <v>14.84</v>
      </c>
    </row>
    <row r="3965" spans="1:15">
      <c r="A3965" s="86">
        <v>40403637</v>
      </c>
      <c r="B3965" s="86" t="s">
        <v>3950</v>
      </c>
      <c r="C3965" s="79">
        <v>0.1</v>
      </c>
      <c r="D3965" s="79" t="s">
        <v>129</v>
      </c>
      <c r="E3965" s="87">
        <v>0.97</v>
      </c>
      <c r="F3965" s="79"/>
      <c r="G3965" s="79">
        <v>0</v>
      </c>
      <c r="H3965" s="79"/>
      <c r="I3965" s="79"/>
      <c r="J3965" s="79"/>
      <c r="K3965" s="53">
        <f t="shared" si="436"/>
        <v>16.38</v>
      </c>
      <c r="L3965" s="53">
        <f t="shared" si="437"/>
        <v>1.64</v>
      </c>
      <c r="M3965" s="53">
        <f>IF(E3965&gt;0,ROUND(E3965*UCO!$A$29,2),0)</f>
        <v>18.29</v>
      </c>
      <c r="N3965" s="53">
        <v>0</v>
      </c>
      <c r="O3965" s="53">
        <f t="shared" si="435"/>
        <v>19.93</v>
      </c>
    </row>
    <row r="3966" spans="1:15">
      <c r="A3966" s="86">
        <v>40403645</v>
      </c>
      <c r="B3966" s="86" t="s">
        <v>3951</v>
      </c>
      <c r="C3966" s="79">
        <v>0.1</v>
      </c>
      <c r="D3966" s="79" t="s">
        <v>129</v>
      </c>
      <c r="E3966" s="87">
        <v>1.07</v>
      </c>
      <c r="F3966" s="79"/>
      <c r="G3966" s="79">
        <v>0</v>
      </c>
      <c r="H3966" s="79"/>
      <c r="I3966" s="79"/>
      <c r="J3966" s="79"/>
      <c r="K3966" s="53">
        <f t="shared" si="436"/>
        <v>16.38</v>
      </c>
      <c r="L3966" s="53">
        <f t="shared" si="437"/>
        <v>1.64</v>
      </c>
      <c r="M3966" s="53">
        <f>IF(E3966&gt;0,ROUND(E3966*UCO!$A$29,2),0)</f>
        <v>20.18</v>
      </c>
      <c r="N3966" s="53">
        <v>0</v>
      </c>
      <c r="O3966" s="53">
        <f t="shared" si="435"/>
        <v>21.82</v>
      </c>
    </row>
    <row r="3967" spans="1:15">
      <c r="A3967" s="86">
        <v>40403653</v>
      </c>
      <c r="B3967" s="86" t="s">
        <v>3952</v>
      </c>
      <c r="C3967" s="79">
        <v>0.1</v>
      </c>
      <c r="D3967" s="79" t="s">
        <v>129</v>
      </c>
      <c r="E3967" s="87">
        <v>1.49</v>
      </c>
      <c r="F3967" s="79"/>
      <c r="G3967" s="79">
        <v>0</v>
      </c>
      <c r="H3967" s="79"/>
      <c r="I3967" s="79"/>
      <c r="J3967" s="79"/>
      <c r="K3967" s="53">
        <f t="shared" ref="K3967:K3998" si="438">VLOOKUP(D3967,PortePatologia2026,24,FALSE)</f>
        <v>16.38</v>
      </c>
      <c r="L3967" s="53">
        <f t="shared" ref="L3967:L3998" si="439">ROUND(C3967*K3967,2)</f>
        <v>1.64</v>
      </c>
      <c r="M3967" s="53">
        <f>IF(E3967&gt;0,ROUND(E3967*UCO!$A$29,2),0)</f>
        <v>28.1</v>
      </c>
      <c r="N3967" s="53">
        <v>0</v>
      </c>
      <c r="O3967" s="53">
        <f t="shared" si="435"/>
        <v>29.74</v>
      </c>
    </row>
    <row r="3968" spans="1:15">
      <c r="A3968" s="86">
        <v>40403661</v>
      </c>
      <c r="B3968" s="86" t="s">
        <v>3953</v>
      </c>
      <c r="C3968" s="79">
        <v>0.1</v>
      </c>
      <c r="D3968" s="79" t="s">
        <v>129</v>
      </c>
      <c r="E3968" s="87">
        <v>1.26</v>
      </c>
      <c r="F3968" s="79"/>
      <c r="G3968" s="79">
        <v>0</v>
      </c>
      <c r="H3968" s="79"/>
      <c r="I3968" s="79"/>
      <c r="J3968" s="79"/>
      <c r="K3968" s="53">
        <f t="shared" si="438"/>
        <v>16.38</v>
      </c>
      <c r="L3968" s="53">
        <f t="shared" si="439"/>
        <v>1.64</v>
      </c>
      <c r="M3968" s="53">
        <f>IF(E3968&gt;0,ROUND(E3968*UCO!$A$29,2),0)</f>
        <v>23.76</v>
      </c>
      <c r="N3968" s="53">
        <v>0</v>
      </c>
      <c r="O3968" s="53">
        <f t="shared" si="435"/>
        <v>25.4</v>
      </c>
    </row>
    <row r="3969" spans="1:15">
      <c r="A3969" s="86">
        <v>40403670</v>
      </c>
      <c r="B3969" s="86" t="s">
        <v>3954</v>
      </c>
      <c r="C3969" s="79">
        <v>0.1</v>
      </c>
      <c r="D3969" s="79" t="s">
        <v>129</v>
      </c>
      <c r="E3969" s="87">
        <v>1.81</v>
      </c>
      <c r="F3969" s="79"/>
      <c r="G3969" s="79">
        <v>0</v>
      </c>
      <c r="H3969" s="79"/>
      <c r="I3969" s="79"/>
      <c r="J3969" s="79"/>
      <c r="K3969" s="53">
        <f t="shared" si="438"/>
        <v>16.38</v>
      </c>
      <c r="L3969" s="53">
        <f t="shared" si="439"/>
        <v>1.64</v>
      </c>
      <c r="M3969" s="53">
        <f>IF(E3969&gt;0,ROUND(E3969*UCO!$A$29,2),0)</f>
        <v>34.14</v>
      </c>
      <c r="N3969" s="53">
        <v>0</v>
      </c>
      <c r="O3969" s="53">
        <f t="shared" si="435"/>
        <v>35.78</v>
      </c>
    </row>
    <row r="3970" spans="1:15">
      <c r="A3970" s="86">
        <v>40403688</v>
      </c>
      <c r="B3970" s="86" t="s">
        <v>3955</v>
      </c>
      <c r="C3970" s="79">
        <v>0.1</v>
      </c>
      <c r="D3970" s="79" t="s">
        <v>129</v>
      </c>
      <c r="E3970" s="87">
        <v>0.8</v>
      </c>
      <c r="F3970" s="79"/>
      <c r="G3970" s="79">
        <v>0</v>
      </c>
      <c r="H3970" s="79"/>
      <c r="I3970" s="79"/>
      <c r="J3970" s="79"/>
      <c r="K3970" s="53">
        <f t="shared" si="438"/>
        <v>16.38</v>
      </c>
      <c r="L3970" s="53">
        <f t="shared" si="439"/>
        <v>1.64</v>
      </c>
      <c r="M3970" s="53">
        <f>IF(E3970&gt;0,ROUND(E3970*UCO!$A$29,2),0)</f>
        <v>15.09</v>
      </c>
      <c r="N3970" s="53">
        <v>0</v>
      </c>
      <c r="O3970" s="53">
        <f t="shared" si="435"/>
        <v>16.73</v>
      </c>
    </row>
    <row r="3971" spans="1:15">
      <c r="A3971" s="86">
        <v>40403696</v>
      </c>
      <c r="B3971" s="86" t="s">
        <v>3956</v>
      </c>
      <c r="C3971" s="79">
        <v>0.1</v>
      </c>
      <c r="D3971" s="79" t="s">
        <v>129</v>
      </c>
      <c r="E3971" s="87">
        <v>0.53</v>
      </c>
      <c r="F3971" s="79"/>
      <c r="G3971" s="79">
        <v>0</v>
      </c>
      <c r="H3971" s="79"/>
      <c r="I3971" s="79"/>
      <c r="J3971" s="79"/>
      <c r="K3971" s="53">
        <f t="shared" si="438"/>
        <v>16.38</v>
      </c>
      <c r="L3971" s="53">
        <f t="shared" si="439"/>
        <v>1.64</v>
      </c>
      <c r="M3971" s="53">
        <f>IF(E3971&gt;0,ROUND(E3971*UCO!$A$29,2),0)</f>
        <v>10</v>
      </c>
      <c r="N3971" s="53">
        <v>0</v>
      </c>
      <c r="O3971" s="53">
        <f t="shared" si="435"/>
        <v>11.64</v>
      </c>
    </row>
    <row r="3972" spans="1:15">
      <c r="A3972" s="86">
        <v>40403700</v>
      </c>
      <c r="B3972" s="86" t="s">
        <v>3957</v>
      </c>
      <c r="C3972" s="79">
        <v>0.1</v>
      </c>
      <c r="D3972" s="79" t="s">
        <v>129</v>
      </c>
      <c r="E3972" s="87">
        <v>3.47</v>
      </c>
      <c r="F3972" s="79"/>
      <c r="G3972" s="79">
        <v>0</v>
      </c>
      <c r="H3972" s="79"/>
      <c r="I3972" s="79"/>
      <c r="J3972" s="79"/>
      <c r="K3972" s="53">
        <f t="shared" si="438"/>
        <v>16.38</v>
      </c>
      <c r="L3972" s="53">
        <f t="shared" si="439"/>
        <v>1.64</v>
      </c>
      <c r="M3972" s="53">
        <f>IF(E3972&gt;0,ROUND(E3972*UCO!$A$29,2),0)</f>
        <v>65.44</v>
      </c>
      <c r="N3972" s="53">
        <v>0</v>
      </c>
      <c r="O3972" s="53">
        <f t="shared" si="435"/>
        <v>67.08</v>
      </c>
    </row>
    <row r="3973" spans="1:15">
      <c r="A3973" s="86">
        <v>40403718</v>
      </c>
      <c r="B3973" s="86" t="s">
        <v>3958</v>
      </c>
      <c r="C3973" s="79">
        <v>0.1</v>
      </c>
      <c r="D3973" s="79" t="s">
        <v>129</v>
      </c>
      <c r="E3973" s="87">
        <v>3.47</v>
      </c>
      <c r="F3973" s="79"/>
      <c r="G3973" s="79">
        <v>0</v>
      </c>
      <c r="H3973" s="79"/>
      <c r="I3973" s="79"/>
      <c r="J3973" s="79"/>
      <c r="K3973" s="53">
        <f t="shared" si="438"/>
        <v>16.38</v>
      </c>
      <c r="L3973" s="53">
        <f t="shared" si="439"/>
        <v>1.64</v>
      </c>
      <c r="M3973" s="53">
        <f>IF(E3973&gt;0,ROUND(E3973*UCO!$A$29,2),0)</f>
        <v>65.44</v>
      </c>
      <c r="N3973" s="53">
        <v>0</v>
      </c>
      <c r="O3973" s="53">
        <f t="shared" si="435"/>
        <v>67.08</v>
      </c>
    </row>
    <row r="3974" spans="1:15">
      <c r="A3974" s="86">
        <v>40403726</v>
      </c>
      <c r="B3974" s="86" t="s">
        <v>3959</v>
      </c>
      <c r="C3974" s="79">
        <v>0.1</v>
      </c>
      <c r="D3974" s="79" t="s">
        <v>129</v>
      </c>
      <c r="E3974" s="87">
        <v>48.4</v>
      </c>
      <c r="F3974" s="79"/>
      <c r="G3974" s="79">
        <v>0</v>
      </c>
      <c r="H3974" s="79"/>
      <c r="I3974" s="79"/>
      <c r="J3974" s="79"/>
      <c r="K3974" s="53">
        <f t="shared" si="438"/>
        <v>16.38</v>
      </c>
      <c r="L3974" s="53">
        <f t="shared" si="439"/>
        <v>1.64</v>
      </c>
      <c r="M3974" s="53">
        <f>IF(E3974&gt;0,ROUND(E3974*UCO!$A$29,2),0)</f>
        <v>912.82</v>
      </c>
      <c r="N3974" s="53">
        <v>0</v>
      </c>
      <c r="O3974" s="53">
        <f t="shared" ref="O3974:O3993" si="440">ROUND(L3974+M3974+N3974,2)</f>
        <v>914.46</v>
      </c>
    </row>
    <row r="3975" spans="1:15">
      <c r="A3975" s="86">
        <v>40403734</v>
      </c>
      <c r="B3975" s="86" t="s">
        <v>3960</v>
      </c>
      <c r="C3975" s="79">
        <v>0.1</v>
      </c>
      <c r="D3975" s="79" t="s">
        <v>129</v>
      </c>
      <c r="E3975" s="87">
        <v>22.9</v>
      </c>
      <c r="F3975" s="79"/>
      <c r="G3975" s="79">
        <v>0</v>
      </c>
      <c r="H3975" s="79"/>
      <c r="I3975" s="79"/>
      <c r="J3975" s="79"/>
      <c r="K3975" s="53">
        <f t="shared" si="438"/>
        <v>16.38</v>
      </c>
      <c r="L3975" s="53">
        <f t="shared" si="439"/>
        <v>1.64</v>
      </c>
      <c r="M3975" s="53">
        <f>IF(E3975&gt;0,ROUND(E3975*UCO!$A$29,2),0)</f>
        <v>431.89</v>
      </c>
      <c r="N3975" s="53">
        <v>0</v>
      </c>
      <c r="O3975" s="53">
        <f t="shared" si="440"/>
        <v>433.53</v>
      </c>
    </row>
    <row r="3976" spans="1:15">
      <c r="A3976" s="86">
        <v>40403742</v>
      </c>
      <c r="B3976" s="86" t="s">
        <v>3961</v>
      </c>
      <c r="C3976" s="79">
        <v>0.1</v>
      </c>
      <c r="D3976" s="79" t="s">
        <v>129</v>
      </c>
      <c r="E3976" s="87">
        <v>7.14</v>
      </c>
      <c r="F3976" s="79"/>
      <c r="G3976" s="79">
        <v>0</v>
      </c>
      <c r="H3976" s="79"/>
      <c r="I3976" s="79"/>
      <c r="J3976" s="79"/>
      <c r="K3976" s="53">
        <f t="shared" si="438"/>
        <v>16.38</v>
      </c>
      <c r="L3976" s="53">
        <f t="shared" si="439"/>
        <v>1.64</v>
      </c>
      <c r="M3976" s="53">
        <f>IF(E3976&gt;0,ROUND(E3976*UCO!$A$29,2),0)</f>
        <v>134.66</v>
      </c>
      <c r="N3976" s="53">
        <v>0</v>
      </c>
      <c r="O3976" s="53">
        <f t="shared" si="440"/>
        <v>136.30000000000001</v>
      </c>
    </row>
    <row r="3977" spans="1:15">
      <c r="A3977" s="86">
        <v>40403750</v>
      </c>
      <c r="B3977" s="86" t="s">
        <v>3962</v>
      </c>
      <c r="C3977" s="79">
        <v>0.1</v>
      </c>
      <c r="D3977" s="79" t="s">
        <v>129</v>
      </c>
      <c r="E3977" s="87">
        <v>62.4</v>
      </c>
      <c r="F3977" s="79"/>
      <c r="G3977" s="79">
        <v>0</v>
      </c>
      <c r="H3977" s="79"/>
      <c r="I3977" s="79"/>
      <c r="J3977" s="79"/>
      <c r="K3977" s="53">
        <v>16.38</v>
      </c>
      <c r="L3977" s="53">
        <v>1.64</v>
      </c>
      <c r="M3977" s="53">
        <v>1176.8599999999999</v>
      </c>
      <c r="N3977" s="53">
        <v>0</v>
      </c>
      <c r="O3977" s="53">
        <v>1178.5</v>
      </c>
    </row>
    <row r="3978" spans="1:15">
      <c r="A3978" s="86">
        <v>40403769</v>
      </c>
      <c r="B3978" s="86" t="s">
        <v>3963</v>
      </c>
      <c r="C3978" s="79">
        <v>0.1</v>
      </c>
      <c r="D3978" s="79" t="s">
        <v>129</v>
      </c>
      <c r="E3978" s="87">
        <v>28.8</v>
      </c>
      <c r="F3978" s="79"/>
      <c r="G3978" s="79">
        <v>0</v>
      </c>
      <c r="H3978" s="79"/>
      <c r="I3978" s="79"/>
      <c r="J3978" s="79"/>
      <c r="K3978" s="53">
        <f t="shared" si="438"/>
        <v>16.38</v>
      </c>
      <c r="L3978" s="53">
        <f t="shared" si="439"/>
        <v>1.64</v>
      </c>
      <c r="M3978" s="53">
        <f>IF(E3978&gt;0,ROUND(E3978*UCO!$A$29,2),0)</f>
        <v>543.16999999999996</v>
      </c>
      <c r="N3978" s="53">
        <v>0</v>
      </c>
      <c r="O3978" s="53">
        <f t="shared" si="440"/>
        <v>544.80999999999995</v>
      </c>
    </row>
    <row r="3979" spans="1:15">
      <c r="A3979" s="86">
        <v>40403777</v>
      </c>
      <c r="B3979" s="86" t="s">
        <v>3964</v>
      </c>
      <c r="C3979" s="79">
        <v>0.1</v>
      </c>
      <c r="D3979" s="79" t="s">
        <v>129</v>
      </c>
      <c r="E3979" s="87">
        <v>35.47</v>
      </c>
      <c r="F3979" s="79"/>
      <c r="G3979" s="79">
        <v>0</v>
      </c>
      <c r="H3979" s="79"/>
      <c r="I3979" s="79"/>
      <c r="J3979" s="79"/>
      <c r="K3979" s="53">
        <f t="shared" si="438"/>
        <v>16.38</v>
      </c>
      <c r="L3979" s="53">
        <f t="shared" si="439"/>
        <v>1.64</v>
      </c>
      <c r="M3979" s="53">
        <f>IF(E3979&gt;0,ROUND(E3979*UCO!$A$29,2),0)</f>
        <v>668.96</v>
      </c>
      <c r="N3979" s="53">
        <v>0</v>
      </c>
      <c r="O3979" s="53">
        <f t="shared" si="440"/>
        <v>670.6</v>
      </c>
    </row>
    <row r="3980" spans="1:15">
      <c r="A3980" s="86">
        <v>40403785</v>
      </c>
      <c r="B3980" s="86" t="s">
        <v>3965</v>
      </c>
      <c r="C3980" s="79">
        <v>0.1</v>
      </c>
      <c r="D3980" s="79" t="s">
        <v>129</v>
      </c>
      <c r="E3980" s="87">
        <v>11.41</v>
      </c>
      <c r="F3980" s="79"/>
      <c r="G3980" s="79">
        <v>0</v>
      </c>
      <c r="H3980" s="79"/>
      <c r="I3980" s="79"/>
      <c r="J3980" s="79"/>
      <c r="K3980" s="53">
        <f t="shared" si="438"/>
        <v>16.38</v>
      </c>
      <c r="L3980" s="53">
        <f t="shared" si="439"/>
        <v>1.64</v>
      </c>
      <c r="M3980" s="53">
        <f>IF(E3980&gt;0,ROUND(E3980*UCO!$A$29,2),0)</f>
        <v>215.19</v>
      </c>
      <c r="N3980" s="53">
        <v>0</v>
      </c>
      <c r="O3980" s="53">
        <f t="shared" si="440"/>
        <v>216.83</v>
      </c>
    </row>
    <row r="3981" spans="1:15">
      <c r="A3981" s="86">
        <v>40403793</v>
      </c>
      <c r="B3981" s="86" t="s">
        <v>3966</v>
      </c>
      <c r="C3981" s="79">
        <v>0.1</v>
      </c>
      <c r="D3981" s="79" t="s">
        <v>129</v>
      </c>
      <c r="E3981" s="87">
        <v>3.8</v>
      </c>
      <c r="F3981" s="79"/>
      <c r="G3981" s="79">
        <v>0</v>
      </c>
      <c r="H3981" s="79"/>
      <c r="I3981" s="79"/>
      <c r="J3981" s="79"/>
      <c r="K3981" s="53">
        <f t="shared" si="438"/>
        <v>16.38</v>
      </c>
      <c r="L3981" s="53">
        <f t="shared" si="439"/>
        <v>1.64</v>
      </c>
      <c r="M3981" s="53">
        <f>IF(E3981&gt;0,ROUND(E3981*UCO!$A$29,2),0)</f>
        <v>71.67</v>
      </c>
      <c r="N3981" s="53">
        <v>0</v>
      </c>
      <c r="O3981" s="53">
        <f t="shared" si="440"/>
        <v>73.31</v>
      </c>
    </row>
    <row r="3982" spans="1:15">
      <c r="A3982" s="86">
        <v>40403807</v>
      </c>
      <c r="B3982" s="86" t="s">
        <v>3967</v>
      </c>
      <c r="C3982" s="79">
        <v>0.1</v>
      </c>
      <c r="D3982" s="79" t="s">
        <v>129</v>
      </c>
      <c r="E3982" s="87">
        <v>20</v>
      </c>
      <c r="F3982" s="79"/>
      <c r="G3982" s="79">
        <v>0</v>
      </c>
      <c r="H3982" s="79"/>
      <c r="I3982" s="79"/>
      <c r="J3982" s="79"/>
      <c r="K3982" s="53">
        <f t="shared" si="438"/>
        <v>16.38</v>
      </c>
      <c r="L3982" s="53">
        <f t="shared" si="439"/>
        <v>1.64</v>
      </c>
      <c r="M3982" s="53">
        <f>IF(E3982&gt;0,ROUND(E3982*UCO!$A$29,2),0)</f>
        <v>377.2</v>
      </c>
      <c r="N3982" s="53">
        <v>0</v>
      </c>
      <c r="O3982" s="53">
        <f t="shared" si="440"/>
        <v>378.84</v>
      </c>
    </row>
    <row r="3983" spans="1:15">
      <c r="A3983" s="86">
        <v>40403815</v>
      </c>
      <c r="B3983" s="86" t="s">
        <v>3968</v>
      </c>
      <c r="C3983" s="79">
        <v>0.1</v>
      </c>
      <c r="D3983" s="79" t="s">
        <v>129</v>
      </c>
      <c r="E3983" s="87">
        <v>18.88</v>
      </c>
      <c r="F3983" s="79"/>
      <c r="G3983" s="79">
        <v>0</v>
      </c>
      <c r="H3983" s="79"/>
      <c r="I3983" s="79"/>
      <c r="J3983" s="79"/>
      <c r="K3983" s="53">
        <f t="shared" si="438"/>
        <v>16.38</v>
      </c>
      <c r="L3983" s="53">
        <f t="shared" si="439"/>
        <v>1.64</v>
      </c>
      <c r="M3983" s="53">
        <f>IF(E3983&gt;0,ROUND(E3983*UCO!$A$29,2),0)</f>
        <v>356.08</v>
      </c>
      <c r="N3983" s="53">
        <v>0</v>
      </c>
      <c r="O3983" s="53">
        <f t="shared" si="440"/>
        <v>357.72</v>
      </c>
    </row>
    <row r="3984" spans="1:15">
      <c r="A3984" s="86">
        <v>40403823</v>
      </c>
      <c r="B3984" s="86" t="s">
        <v>3969</v>
      </c>
      <c r="C3984" s="79">
        <v>0.1</v>
      </c>
      <c r="D3984" s="79" t="s">
        <v>129</v>
      </c>
      <c r="E3984" s="87">
        <v>18.88</v>
      </c>
      <c r="F3984" s="79"/>
      <c r="G3984" s="79">
        <v>0</v>
      </c>
      <c r="H3984" s="79"/>
      <c r="I3984" s="79"/>
      <c r="J3984" s="79"/>
      <c r="K3984" s="53">
        <f t="shared" si="438"/>
        <v>16.38</v>
      </c>
      <c r="L3984" s="53">
        <f t="shared" si="439"/>
        <v>1.64</v>
      </c>
      <c r="M3984" s="53">
        <f>IF(E3984&gt;0,ROUND(E3984*UCO!$A$29,2),0)</f>
        <v>356.08</v>
      </c>
      <c r="N3984" s="53">
        <v>0</v>
      </c>
      <c r="O3984" s="53">
        <f t="shared" si="440"/>
        <v>357.72</v>
      </c>
    </row>
    <row r="3985" spans="1:15">
      <c r="A3985" s="86">
        <v>40403831</v>
      </c>
      <c r="B3985" s="86" t="s">
        <v>3970</v>
      </c>
      <c r="C3985" s="79">
        <v>1</v>
      </c>
      <c r="D3985" s="79" t="s">
        <v>134</v>
      </c>
      <c r="E3985" s="87"/>
      <c r="F3985" s="79"/>
      <c r="G3985" s="79">
        <v>0</v>
      </c>
      <c r="H3985" s="79"/>
      <c r="I3985" s="79"/>
      <c r="J3985" s="79"/>
      <c r="K3985" s="53">
        <f t="shared" si="438"/>
        <v>32.78</v>
      </c>
      <c r="L3985" s="53">
        <f t="shared" si="439"/>
        <v>32.78</v>
      </c>
      <c r="M3985" s="53">
        <f>IF(E3985&gt;0,ROUND(E3985*UCO!$A$29,2),0)</f>
        <v>0</v>
      </c>
      <c r="N3985" s="53">
        <v>0</v>
      </c>
      <c r="O3985" s="53">
        <f t="shared" si="440"/>
        <v>32.78</v>
      </c>
    </row>
    <row r="3986" spans="1:15">
      <c r="A3986" s="86">
        <v>40403840</v>
      </c>
      <c r="B3986" s="86" t="s">
        <v>3971</v>
      </c>
      <c r="C3986" s="79">
        <v>0.1</v>
      </c>
      <c r="D3986" s="79" t="s">
        <v>129</v>
      </c>
      <c r="E3986" s="87">
        <v>0.51</v>
      </c>
      <c r="F3986" s="79"/>
      <c r="G3986" s="79">
        <v>0</v>
      </c>
      <c r="H3986" s="79"/>
      <c r="I3986" s="79"/>
      <c r="J3986" s="79"/>
      <c r="K3986" s="53">
        <f t="shared" si="438"/>
        <v>16.38</v>
      </c>
      <c r="L3986" s="53">
        <f t="shared" si="439"/>
        <v>1.64</v>
      </c>
      <c r="M3986" s="53">
        <f>IF(E3986&gt;0,ROUND(E3986*UCO!$A$29,2),0)</f>
        <v>9.6199999999999992</v>
      </c>
      <c r="N3986" s="53">
        <v>0</v>
      </c>
      <c r="O3986" s="53">
        <f t="shared" si="440"/>
        <v>11.26</v>
      </c>
    </row>
    <row r="3987" spans="1:15">
      <c r="A3987" s="86">
        <v>40403858</v>
      </c>
      <c r="B3987" s="86" t="s">
        <v>3972</v>
      </c>
      <c r="C3987" s="79">
        <v>0.1</v>
      </c>
      <c r="D3987" s="79" t="s">
        <v>129</v>
      </c>
      <c r="E3987" s="87">
        <v>0.76</v>
      </c>
      <c r="F3987" s="79"/>
      <c r="G3987" s="79">
        <v>0</v>
      </c>
      <c r="H3987" s="79"/>
      <c r="I3987" s="79"/>
      <c r="J3987" s="79"/>
      <c r="K3987" s="53">
        <f t="shared" si="438"/>
        <v>16.38</v>
      </c>
      <c r="L3987" s="53">
        <f t="shared" si="439"/>
        <v>1.64</v>
      </c>
      <c r="M3987" s="53">
        <f>IF(E3987&gt;0,ROUND(E3987*UCO!$A$29,2),0)</f>
        <v>14.33</v>
      </c>
      <c r="N3987" s="53">
        <v>0</v>
      </c>
      <c r="O3987" s="53">
        <f t="shared" si="440"/>
        <v>15.97</v>
      </c>
    </row>
    <row r="3988" spans="1:15">
      <c r="A3988" s="86">
        <v>40403866</v>
      </c>
      <c r="B3988" s="86" t="s">
        <v>3973</v>
      </c>
      <c r="C3988" s="79">
        <v>1</v>
      </c>
      <c r="D3988" s="79" t="s">
        <v>368</v>
      </c>
      <c r="E3988" s="87"/>
      <c r="F3988" s="79"/>
      <c r="G3988" s="79">
        <v>0</v>
      </c>
      <c r="H3988" s="79"/>
      <c r="I3988" s="79"/>
      <c r="J3988" s="79"/>
      <c r="K3988" s="53">
        <f t="shared" si="438"/>
        <v>334.24</v>
      </c>
      <c r="L3988" s="53">
        <f t="shared" si="439"/>
        <v>334.24</v>
      </c>
      <c r="M3988" s="53">
        <f>IF(E3988&gt;0,ROUND(E3988*UCO!$A$29,2),0)</f>
        <v>0</v>
      </c>
      <c r="N3988" s="53">
        <v>0</v>
      </c>
      <c r="O3988" s="53">
        <f t="shared" si="440"/>
        <v>334.24</v>
      </c>
    </row>
    <row r="3989" spans="1:15" ht="22.5">
      <c r="A3989" s="86">
        <v>40403874</v>
      </c>
      <c r="B3989" s="86" t="s">
        <v>3974</v>
      </c>
      <c r="C3989" s="79">
        <v>0.5</v>
      </c>
      <c r="D3989" s="79" t="s">
        <v>129</v>
      </c>
      <c r="E3989" s="87">
        <v>8.1</v>
      </c>
      <c r="F3989" s="79"/>
      <c r="G3989" s="79">
        <v>0</v>
      </c>
      <c r="H3989" s="79"/>
      <c r="I3989" s="79"/>
      <c r="J3989" s="79"/>
      <c r="K3989" s="53">
        <f t="shared" si="438"/>
        <v>16.38</v>
      </c>
      <c r="L3989" s="53">
        <f t="shared" si="439"/>
        <v>8.19</v>
      </c>
      <c r="M3989" s="53">
        <f>IF(E3989&gt;0,ROUND(E3989*UCO!$A$29,2),0)</f>
        <v>152.77000000000001</v>
      </c>
      <c r="N3989" s="53">
        <v>0</v>
      </c>
      <c r="O3989" s="53">
        <f t="shared" si="440"/>
        <v>160.96</v>
      </c>
    </row>
    <row r="3990" spans="1:15">
      <c r="A3990" s="86">
        <v>40403882</v>
      </c>
      <c r="B3990" s="86" t="s">
        <v>3975</v>
      </c>
      <c r="C3990" s="79">
        <v>0.5</v>
      </c>
      <c r="D3990" s="79" t="s">
        <v>129</v>
      </c>
      <c r="E3990" s="87">
        <v>24.3</v>
      </c>
      <c r="F3990" s="79"/>
      <c r="G3990" s="79">
        <v>0</v>
      </c>
      <c r="H3990" s="79"/>
      <c r="I3990" s="79"/>
      <c r="J3990" s="79"/>
      <c r="K3990" s="53">
        <f t="shared" si="438"/>
        <v>16.38</v>
      </c>
      <c r="L3990" s="53">
        <f t="shared" si="439"/>
        <v>8.19</v>
      </c>
      <c r="M3990" s="53">
        <f>IF(E3990&gt;0,ROUND(E3990*UCO!$A$29,2),0)</f>
        <v>458.3</v>
      </c>
      <c r="N3990" s="53">
        <v>0</v>
      </c>
      <c r="O3990" s="53">
        <f t="shared" si="440"/>
        <v>466.49</v>
      </c>
    </row>
    <row r="3991" spans="1:15">
      <c r="A3991" s="86">
        <v>40403890</v>
      </c>
      <c r="B3991" s="86" t="s">
        <v>3976</v>
      </c>
      <c r="C3991" s="79">
        <v>0.1</v>
      </c>
      <c r="D3991" s="79" t="s">
        <v>129</v>
      </c>
      <c r="E3991" s="87">
        <v>11.87</v>
      </c>
      <c r="F3991" s="86"/>
      <c r="G3991" s="79">
        <v>0</v>
      </c>
      <c r="H3991" s="79"/>
      <c r="I3991" s="79"/>
      <c r="J3991" s="79"/>
      <c r="K3991" s="53">
        <f t="shared" si="438"/>
        <v>16.38</v>
      </c>
      <c r="L3991" s="53">
        <f t="shared" si="439"/>
        <v>1.64</v>
      </c>
      <c r="M3991" s="53">
        <f>IF(E3991&gt;0,ROUND(E3991*UCO!$A$29,2),0)</f>
        <v>223.87</v>
      </c>
      <c r="N3991" s="53">
        <v>0</v>
      </c>
      <c r="O3991" s="53">
        <f t="shared" si="440"/>
        <v>225.51</v>
      </c>
    </row>
    <row r="3992" spans="1:15">
      <c r="A3992" s="86">
        <v>40403904</v>
      </c>
      <c r="B3992" s="86" t="s">
        <v>3977</v>
      </c>
      <c r="C3992" s="79">
        <v>0.1</v>
      </c>
      <c r="D3992" s="79" t="s">
        <v>129</v>
      </c>
      <c r="E3992" s="87">
        <v>16.96</v>
      </c>
      <c r="F3992" s="86"/>
      <c r="G3992" s="79">
        <v>0</v>
      </c>
      <c r="H3992" s="79"/>
      <c r="I3992" s="79"/>
      <c r="J3992" s="79"/>
      <c r="K3992" s="53">
        <f t="shared" si="438"/>
        <v>16.38</v>
      </c>
      <c r="L3992" s="53">
        <f t="shared" si="439"/>
        <v>1.64</v>
      </c>
      <c r="M3992" s="53">
        <f>IF(E3992&gt;0,ROUND(E3992*UCO!$A$29,2),0)</f>
        <v>319.87</v>
      </c>
      <c r="N3992" s="53">
        <v>0</v>
      </c>
      <c r="O3992" s="53">
        <f t="shared" si="440"/>
        <v>321.51</v>
      </c>
    </row>
    <row r="3993" spans="1:15">
      <c r="A3993" s="86">
        <v>40403912</v>
      </c>
      <c r="B3993" s="86" t="s">
        <v>3978</v>
      </c>
      <c r="C3993" s="79">
        <v>1</v>
      </c>
      <c r="D3993" s="79" t="s">
        <v>137</v>
      </c>
      <c r="E3993" s="87">
        <v>456.16</v>
      </c>
      <c r="F3993" s="79"/>
      <c r="G3993" s="79"/>
      <c r="H3993" s="79"/>
      <c r="I3993" s="79"/>
      <c r="J3993" s="79"/>
      <c r="K3993" s="53">
        <f t="shared" si="438"/>
        <v>104.87</v>
      </c>
      <c r="L3993" s="53">
        <f t="shared" si="439"/>
        <v>104.87</v>
      </c>
      <c r="M3993" s="53">
        <f>IF(E3993&gt;0,ROUND(E3993*UCO!$A$29,2),0)</f>
        <v>8603.18</v>
      </c>
      <c r="N3993" s="53">
        <v>0</v>
      </c>
      <c r="O3993" s="53">
        <f t="shared" si="440"/>
        <v>8708.0499999999993</v>
      </c>
    </row>
    <row r="3994" spans="1:15">
      <c r="A3994" s="86">
        <v>40403920</v>
      </c>
      <c r="B3994" s="86" t="s">
        <v>3979</v>
      </c>
      <c r="C3994" s="79">
        <v>0.1</v>
      </c>
      <c r="D3994" s="79" t="s">
        <v>129</v>
      </c>
      <c r="E3994" s="87">
        <v>0.55800000000000005</v>
      </c>
      <c r="F3994" s="79"/>
      <c r="G3994" s="79"/>
      <c r="H3994" s="79"/>
      <c r="I3994" s="79"/>
      <c r="J3994" s="79"/>
      <c r="K3994" s="53">
        <v>16.38</v>
      </c>
      <c r="L3994" s="53">
        <v>1.64</v>
      </c>
      <c r="M3994" s="53">
        <v>10.52</v>
      </c>
      <c r="N3994" s="53">
        <v>0</v>
      </c>
      <c r="O3994" s="53">
        <v>12.16</v>
      </c>
    </row>
    <row r="3995" spans="1:15">
      <c r="A3995" s="48">
        <v>40403939</v>
      </c>
      <c r="B3995" s="48" t="s">
        <v>3980</v>
      </c>
      <c r="C3995" s="49">
        <v>1</v>
      </c>
      <c r="D3995" s="49" t="s">
        <v>333</v>
      </c>
      <c r="E3995" s="51">
        <v>104</v>
      </c>
      <c r="F3995" s="52"/>
      <c r="G3995" s="52"/>
      <c r="H3995" s="52"/>
      <c r="I3995" s="52"/>
      <c r="J3995" s="52"/>
      <c r="K3995" s="53">
        <f t="shared" si="438"/>
        <v>417.82</v>
      </c>
      <c r="L3995" s="53">
        <f t="shared" si="439"/>
        <v>417.82</v>
      </c>
      <c r="M3995" s="53">
        <f>IF(E3995&gt;0,ROUND(E3995*UCO!$A$29,2),0)</f>
        <v>1961.44</v>
      </c>
      <c r="N3995" s="53">
        <f>IF(I3995&gt;0,ROUND(I3995*[4]Filme!$B$3,2),0)</f>
        <v>0</v>
      </c>
      <c r="O3995" s="53">
        <f t="shared" ref="O3995:O4012" si="441">ROUND(L3995+M3995+N3995,2)</f>
        <v>2379.2600000000002</v>
      </c>
    </row>
    <row r="3996" spans="1:15">
      <c r="A3996" s="48">
        <v>40403947</v>
      </c>
      <c r="B3996" s="48" t="s">
        <v>3981</v>
      </c>
      <c r="C3996" s="49">
        <v>1</v>
      </c>
      <c r="D3996" s="49" t="s">
        <v>99</v>
      </c>
      <c r="E3996" s="51">
        <v>4.3499999999999996</v>
      </c>
      <c r="F3996" s="52"/>
      <c r="G3996" s="52"/>
      <c r="H3996" s="52"/>
      <c r="I3996" s="52"/>
      <c r="J3996" s="52"/>
      <c r="K3996" s="53">
        <f t="shared" si="438"/>
        <v>49.16</v>
      </c>
      <c r="L3996" s="53">
        <f t="shared" si="439"/>
        <v>49.16</v>
      </c>
      <c r="M3996" s="53">
        <f>IF(E3996&gt;0,ROUND(E3996*UCO!$A$29,2),0)</f>
        <v>82.04</v>
      </c>
      <c r="N3996" s="53">
        <f>IF(I3996&gt;0,ROUND(I3996*[4]Filme!$B$3,2),0)</f>
        <v>0</v>
      </c>
      <c r="O3996" s="53">
        <f t="shared" si="441"/>
        <v>131.19999999999999</v>
      </c>
    </row>
    <row r="3997" spans="1:15">
      <c r="A3997" s="48">
        <v>40403955</v>
      </c>
      <c r="B3997" s="48" t="s">
        <v>3982</v>
      </c>
      <c r="C3997" s="49">
        <v>1</v>
      </c>
      <c r="D3997" s="49" t="s">
        <v>134</v>
      </c>
      <c r="E3997" s="51">
        <v>28.18</v>
      </c>
      <c r="F3997" s="52"/>
      <c r="G3997" s="52"/>
      <c r="H3997" s="52"/>
      <c r="I3997" s="52"/>
      <c r="J3997" s="52"/>
      <c r="K3997" s="53">
        <f t="shared" si="438"/>
        <v>32.78</v>
      </c>
      <c r="L3997" s="53">
        <f t="shared" si="439"/>
        <v>32.78</v>
      </c>
      <c r="M3997" s="53">
        <f>IF(E3997&gt;0,ROUND(E3997*UCO!$A$29,2),0)</f>
        <v>531.47</v>
      </c>
      <c r="N3997" s="53">
        <f>IF(I3997&gt;0,ROUND(I3997*[4]Filme!$B$3,2),0)</f>
        <v>0</v>
      </c>
      <c r="O3997" s="53">
        <f t="shared" si="441"/>
        <v>564.25</v>
      </c>
    </row>
    <row r="3998" spans="1:15">
      <c r="A3998" s="78">
        <v>40403963</v>
      </c>
      <c r="B3998" s="78" t="s">
        <v>3983</v>
      </c>
      <c r="C3998" s="79">
        <v>0.2</v>
      </c>
      <c r="D3998" s="79" t="s">
        <v>129</v>
      </c>
      <c r="E3998" s="80">
        <v>1.73</v>
      </c>
      <c r="F3998" s="81"/>
      <c r="G3998" s="81"/>
      <c r="H3998" s="81"/>
      <c r="I3998" s="81"/>
      <c r="J3998" s="81"/>
      <c r="K3998" s="53">
        <f t="shared" si="438"/>
        <v>16.38</v>
      </c>
      <c r="L3998" s="53">
        <f t="shared" si="439"/>
        <v>3.28</v>
      </c>
      <c r="M3998" s="53">
        <f>IF(E3998&gt;0,ROUND(E3998*UCO!$A$29,2),0)</f>
        <v>32.630000000000003</v>
      </c>
      <c r="N3998" s="82">
        <v>0</v>
      </c>
      <c r="O3998" s="53">
        <f t="shared" si="441"/>
        <v>35.909999999999997</v>
      </c>
    </row>
    <row r="3999" spans="1:15" ht="22.5">
      <c r="A3999" s="78">
        <v>40403971</v>
      </c>
      <c r="B3999" s="78" t="s">
        <v>3984</v>
      </c>
      <c r="C3999" s="79">
        <v>0.3</v>
      </c>
      <c r="D3999" s="79" t="s">
        <v>129</v>
      </c>
      <c r="E3999" s="80">
        <v>6.24</v>
      </c>
      <c r="F3999" s="78"/>
      <c r="G3999" s="81"/>
      <c r="H3999" s="81"/>
      <c r="I3999" s="81"/>
      <c r="J3999" s="81"/>
      <c r="K3999" s="53">
        <f t="shared" ref="K3999:K4028" si="442">VLOOKUP(D3999,PortePatologia2026,24,FALSE)</f>
        <v>16.38</v>
      </c>
      <c r="L3999" s="53">
        <f t="shared" ref="L3999:L4028" si="443">ROUND(C3999*K3999,2)</f>
        <v>4.91</v>
      </c>
      <c r="M3999" s="53">
        <f>IF(E3999&gt;0,ROUND(E3999*UCO!$A$29,2),0)</f>
        <v>117.69</v>
      </c>
      <c r="N3999" s="82">
        <v>0</v>
      </c>
      <c r="O3999" s="53">
        <f t="shared" si="441"/>
        <v>122.6</v>
      </c>
    </row>
    <row r="4000" spans="1:15">
      <c r="A4000" s="78">
        <v>40403980</v>
      </c>
      <c r="B4000" s="78" t="s">
        <v>3985</v>
      </c>
      <c r="C4000" s="79">
        <v>0.1</v>
      </c>
      <c r="D4000" s="79" t="s">
        <v>129</v>
      </c>
      <c r="E4000" s="80">
        <v>2.17</v>
      </c>
      <c r="F4000" s="78"/>
      <c r="G4000" s="81"/>
      <c r="H4000" s="81"/>
      <c r="I4000" s="81"/>
      <c r="J4000" s="81"/>
      <c r="K4000" s="53">
        <f t="shared" si="442"/>
        <v>16.38</v>
      </c>
      <c r="L4000" s="53">
        <f t="shared" si="443"/>
        <v>1.64</v>
      </c>
      <c r="M4000" s="53">
        <f>IF(E4000&gt;0,ROUND(E4000*UCO!$A$29,2),0)</f>
        <v>40.93</v>
      </c>
      <c r="N4000" s="82">
        <v>0</v>
      </c>
      <c r="O4000" s="53">
        <f t="shared" si="441"/>
        <v>42.57</v>
      </c>
    </row>
    <row r="4001" spans="1:15">
      <c r="A4001" s="78">
        <v>40403998</v>
      </c>
      <c r="B4001" s="78" t="s">
        <v>3986</v>
      </c>
      <c r="C4001" s="79">
        <v>0.1</v>
      </c>
      <c r="D4001" s="79" t="s">
        <v>129</v>
      </c>
      <c r="E4001" s="80">
        <v>0.55800000000000005</v>
      </c>
      <c r="F4001" s="81"/>
      <c r="G4001" s="81"/>
      <c r="H4001" s="81"/>
      <c r="I4001" s="81"/>
      <c r="J4001" s="81"/>
      <c r="K4001" s="53">
        <f t="shared" si="442"/>
        <v>16.38</v>
      </c>
      <c r="L4001" s="53">
        <f t="shared" si="443"/>
        <v>1.64</v>
      </c>
      <c r="M4001" s="53">
        <f>IF(E4001&gt;0,ROUND(E4001*UCO!$A$29,2),0)</f>
        <v>10.52</v>
      </c>
      <c r="N4001" s="82">
        <v>0</v>
      </c>
      <c r="O4001" s="53">
        <f t="shared" si="441"/>
        <v>12.16</v>
      </c>
    </row>
    <row r="4002" spans="1:15">
      <c r="A4002" s="48">
        <v>40404021</v>
      </c>
      <c r="B4002" s="48" t="s">
        <v>3987</v>
      </c>
      <c r="C4002" s="49">
        <v>1</v>
      </c>
      <c r="D4002" s="49" t="s">
        <v>368</v>
      </c>
      <c r="E4002" s="51"/>
      <c r="F4002" s="48"/>
      <c r="G4002" s="52"/>
      <c r="H4002" s="52"/>
      <c r="I4002" s="52"/>
      <c r="J4002" s="52"/>
      <c r="K4002" s="53">
        <f t="shared" si="442"/>
        <v>334.24</v>
      </c>
      <c r="L4002" s="53">
        <f t="shared" si="443"/>
        <v>334.24</v>
      </c>
      <c r="M4002" s="53">
        <f>IF(E4002&gt;0,ROUND(E4002*UCO!$A$29,2),0)</f>
        <v>0</v>
      </c>
      <c r="N4002" s="53">
        <f>IF(I4002&gt;0,ROUND(I4002*[4]Filme!$B$3,2),0)</f>
        <v>0</v>
      </c>
      <c r="O4002" s="53">
        <f t="shared" si="441"/>
        <v>334.24</v>
      </c>
    </row>
    <row r="4003" spans="1:15">
      <c r="A4003" s="86">
        <v>40404030</v>
      </c>
      <c r="B4003" s="86" t="s">
        <v>3988</v>
      </c>
      <c r="C4003" s="79">
        <v>0.25</v>
      </c>
      <c r="D4003" s="79" t="s">
        <v>129</v>
      </c>
      <c r="E4003" s="87">
        <v>25.245000000000001</v>
      </c>
      <c r="F4003" s="86"/>
      <c r="G4003" s="79"/>
      <c r="H4003" s="79"/>
      <c r="I4003" s="79"/>
      <c r="J4003" s="79"/>
      <c r="K4003" s="53">
        <f t="shared" si="442"/>
        <v>16.38</v>
      </c>
      <c r="L4003" s="53">
        <f t="shared" si="443"/>
        <v>4.0999999999999996</v>
      </c>
      <c r="M4003" s="53">
        <f>IF(E4003&gt;0,ROUND(E4003*UCO!$A$29,2),0)</f>
        <v>476.12</v>
      </c>
      <c r="N4003" s="53">
        <v>0</v>
      </c>
      <c r="O4003" s="53">
        <f t="shared" si="441"/>
        <v>480.22</v>
      </c>
    </row>
    <row r="4004" spans="1:15">
      <c r="A4004" s="86">
        <v>40404048</v>
      </c>
      <c r="B4004" s="86" t="s">
        <v>3989</v>
      </c>
      <c r="C4004" s="79">
        <v>0.1</v>
      </c>
      <c r="D4004" s="79" t="s">
        <v>129</v>
      </c>
      <c r="E4004" s="87">
        <v>62.4</v>
      </c>
      <c r="F4004" s="86"/>
      <c r="G4004" s="79"/>
      <c r="H4004" s="79"/>
      <c r="I4004" s="79"/>
      <c r="J4004" s="79"/>
      <c r="K4004" s="53">
        <f t="shared" si="442"/>
        <v>16.38</v>
      </c>
      <c r="L4004" s="53">
        <f t="shared" si="443"/>
        <v>1.64</v>
      </c>
      <c r="M4004" s="53">
        <f>IF(E4004&gt;0,ROUND(E4004*UCO!$A$29,2),0)</f>
        <v>1176.8599999999999</v>
      </c>
      <c r="N4004" s="53">
        <v>0</v>
      </c>
      <c r="O4004" s="53">
        <f t="shared" si="441"/>
        <v>1178.5</v>
      </c>
    </row>
    <row r="4005" spans="1:15">
      <c r="A4005" s="86">
        <v>40404056</v>
      </c>
      <c r="B4005" s="86" t="s">
        <v>3990</v>
      </c>
      <c r="C4005" s="79">
        <v>0.1</v>
      </c>
      <c r="D4005" s="79" t="s">
        <v>129</v>
      </c>
      <c r="E4005" s="87">
        <v>62.4</v>
      </c>
      <c r="F4005" s="86"/>
      <c r="G4005" s="79"/>
      <c r="H4005" s="79"/>
      <c r="I4005" s="79"/>
      <c r="J4005" s="79"/>
      <c r="K4005" s="53">
        <f t="shared" si="442"/>
        <v>16.38</v>
      </c>
      <c r="L4005" s="53">
        <f t="shared" si="443"/>
        <v>1.64</v>
      </c>
      <c r="M4005" s="53">
        <f>IF(E4005&gt;0,ROUND(E4005*UCO!$A$29,2),0)</f>
        <v>1176.8599999999999</v>
      </c>
      <c r="N4005" s="53">
        <v>0</v>
      </c>
      <c r="O4005" s="53">
        <f t="shared" si="441"/>
        <v>1178.5</v>
      </c>
    </row>
    <row r="4006" spans="1:15">
      <c r="A4006" s="86">
        <v>40404064</v>
      </c>
      <c r="B4006" s="86" t="s">
        <v>3991</v>
      </c>
      <c r="C4006" s="79">
        <v>0.1</v>
      </c>
      <c r="D4006" s="79" t="s">
        <v>129</v>
      </c>
      <c r="E4006" s="87">
        <v>62.4</v>
      </c>
      <c r="F4006" s="86"/>
      <c r="G4006" s="79"/>
      <c r="H4006" s="79"/>
      <c r="I4006" s="79"/>
      <c r="J4006" s="79"/>
      <c r="K4006" s="53">
        <f t="shared" si="442"/>
        <v>16.38</v>
      </c>
      <c r="L4006" s="53">
        <f t="shared" si="443"/>
        <v>1.64</v>
      </c>
      <c r="M4006" s="53">
        <f>IF(E4006&gt;0,ROUND(E4006*UCO!$A$29,2),0)</f>
        <v>1176.8599999999999</v>
      </c>
      <c r="N4006" s="53">
        <v>0</v>
      </c>
      <c r="O4006" s="53">
        <f t="shared" si="441"/>
        <v>1178.5</v>
      </c>
    </row>
    <row r="4007" spans="1:15" ht="22.5">
      <c r="A4007" s="48">
        <v>40404072</v>
      </c>
      <c r="B4007" s="48" t="s">
        <v>3992</v>
      </c>
      <c r="C4007" s="49">
        <v>1</v>
      </c>
      <c r="D4007" s="77" t="s">
        <v>368</v>
      </c>
      <c r="E4007" s="51">
        <v>101</v>
      </c>
      <c r="F4007" s="48"/>
      <c r="G4007" s="52"/>
      <c r="H4007" s="52"/>
      <c r="I4007" s="52"/>
      <c r="J4007" s="52"/>
      <c r="K4007" s="53">
        <f t="shared" si="442"/>
        <v>334.24</v>
      </c>
      <c r="L4007" s="53">
        <f t="shared" si="443"/>
        <v>334.24</v>
      </c>
      <c r="M4007" s="53">
        <f>IF(E4007&gt;0,ROUND(E4007*UCO!$A$29,2),0)</f>
        <v>1904.86</v>
      </c>
      <c r="N4007" s="53">
        <f>IF(I4007&gt;0,ROUND(I4007*[4]Filme!$B$3,2),0)</f>
        <v>0</v>
      </c>
      <c r="O4007" s="53">
        <f t="shared" si="441"/>
        <v>2239.1</v>
      </c>
    </row>
    <row r="4008" spans="1:15">
      <c r="A4008" s="86">
        <v>40404080</v>
      </c>
      <c r="B4008" s="86" t="s">
        <v>3993</v>
      </c>
      <c r="C4008" s="79">
        <v>0.1</v>
      </c>
      <c r="D4008" s="79" t="s">
        <v>129</v>
      </c>
      <c r="E4008" s="87">
        <v>3.177</v>
      </c>
      <c r="F4008" s="86"/>
      <c r="G4008" s="79"/>
      <c r="H4008" s="79"/>
      <c r="I4008" s="79"/>
      <c r="J4008" s="79"/>
      <c r="K4008" s="53">
        <f t="shared" si="442"/>
        <v>16.38</v>
      </c>
      <c r="L4008" s="53">
        <f t="shared" si="443"/>
        <v>1.64</v>
      </c>
      <c r="M4008" s="53">
        <f>IF(E4008&gt;0,ROUND(E4008*UCO!$A$29,2),0)</f>
        <v>59.92</v>
      </c>
      <c r="N4008" s="53">
        <v>0</v>
      </c>
      <c r="O4008" s="53">
        <f t="shared" si="441"/>
        <v>61.56</v>
      </c>
    </row>
    <row r="4009" spans="1:15">
      <c r="A4009" s="86">
        <v>40404099</v>
      </c>
      <c r="B4009" s="86" t="s">
        <v>3994</v>
      </c>
      <c r="C4009" s="79">
        <v>0.1</v>
      </c>
      <c r="D4009" s="79" t="s">
        <v>129</v>
      </c>
      <c r="E4009" s="87">
        <v>3.177</v>
      </c>
      <c r="F4009" s="79"/>
      <c r="G4009" s="79"/>
      <c r="H4009" s="79"/>
      <c r="I4009" s="79"/>
      <c r="J4009" s="79"/>
      <c r="K4009" s="53">
        <f t="shared" si="442"/>
        <v>16.38</v>
      </c>
      <c r="L4009" s="53">
        <f t="shared" si="443"/>
        <v>1.64</v>
      </c>
      <c r="M4009" s="53">
        <f>IF(E4009&gt;0,ROUND(E4009*UCO!$A$29,2),0)</f>
        <v>59.92</v>
      </c>
      <c r="N4009" s="53">
        <v>0</v>
      </c>
      <c r="O4009" s="53">
        <f t="shared" si="441"/>
        <v>61.56</v>
      </c>
    </row>
    <row r="4010" spans="1:15">
      <c r="A4010" s="86">
        <v>40404102</v>
      </c>
      <c r="B4010" s="86" t="s">
        <v>3995</v>
      </c>
      <c r="C4010" s="79">
        <v>1</v>
      </c>
      <c r="D4010" s="79" t="s">
        <v>368</v>
      </c>
      <c r="E4010" s="87"/>
      <c r="F4010" s="79"/>
      <c r="G4010" s="79"/>
      <c r="H4010" s="79"/>
      <c r="I4010" s="79"/>
      <c r="J4010" s="79"/>
      <c r="K4010" s="53">
        <f t="shared" si="442"/>
        <v>334.24</v>
      </c>
      <c r="L4010" s="53">
        <f t="shared" si="443"/>
        <v>334.24</v>
      </c>
      <c r="M4010" s="53">
        <f>IF(E4010&gt;0,ROUND(E4010*UCO!$A$29,2),0)</f>
        <v>0</v>
      </c>
      <c r="N4010" s="53">
        <v>0</v>
      </c>
      <c r="O4010" s="53">
        <f t="shared" si="441"/>
        <v>334.24</v>
      </c>
    </row>
    <row r="4011" spans="1:15">
      <c r="A4011" s="86">
        <v>40404110</v>
      </c>
      <c r="B4011" s="86" t="s">
        <v>3996</v>
      </c>
      <c r="C4011" s="79">
        <v>0.25</v>
      </c>
      <c r="D4011" s="79" t="s">
        <v>129</v>
      </c>
      <c r="E4011" s="87">
        <v>25.245000000000001</v>
      </c>
      <c r="F4011" s="86"/>
      <c r="G4011" s="79"/>
      <c r="H4011" s="79"/>
      <c r="I4011" s="79"/>
      <c r="J4011" s="79"/>
      <c r="K4011" s="53">
        <f t="shared" si="442"/>
        <v>16.38</v>
      </c>
      <c r="L4011" s="53">
        <f t="shared" si="443"/>
        <v>4.0999999999999996</v>
      </c>
      <c r="M4011" s="53">
        <f>IF(E4011&gt;0,ROUND(E4011*UCO!$A$29,2),0)</f>
        <v>476.12</v>
      </c>
      <c r="N4011" s="53">
        <v>0</v>
      </c>
      <c r="O4011" s="53">
        <f t="shared" si="441"/>
        <v>480.22</v>
      </c>
    </row>
    <row r="4012" spans="1:15">
      <c r="A4012" s="86">
        <v>40404129</v>
      </c>
      <c r="B4012" s="86" t="s">
        <v>3997</v>
      </c>
      <c r="C4012" s="79">
        <v>0.25</v>
      </c>
      <c r="D4012" s="79" t="s">
        <v>129</v>
      </c>
      <c r="E4012" s="87">
        <v>25.245000000000001</v>
      </c>
      <c r="F4012" s="86"/>
      <c r="G4012" s="79"/>
      <c r="H4012" s="79"/>
      <c r="I4012" s="79"/>
      <c r="J4012" s="79"/>
      <c r="K4012" s="53">
        <f t="shared" si="442"/>
        <v>16.38</v>
      </c>
      <c r="L4012" s="53">
        <f t="shared" si="443"/>
        <v>4.0999999999999996</v>
      </c>
      <c r="M4012" s="53">
        <f>IF(E4012&gt;0,ROUND(E4012*UCO!$A$29,2),0)</f>
        <v>476.12</v>
      </c>
      <c r="N4012" s="53">
        <v>0</v>
      </c>
      <c r="O4012" s="53">
        <f t="shared" si="441"/>
        <v>480.22</v>
      </c>
    </row>
    <row r="4013" spans="1:15">
      <c r="A4013" s="86">
        <v>40404137</v>
      </c>
      <c r="B4013" s="86" t="s">
        <v>3998</v>
      </c>
      <c r="C4013" s="79">
        <v>0.25</v>
      </c>
      <c r="D4013" s="79" t="s">
        <v>129</v>
      </c>
      <c r="E4013" s="87">
        <v>25.245000000000001</v>
      </c>
      <c r="F4013" s="86"/>
      <c r="G4013" s="79"/>
      <c r="H4013" s="79"/>
      <c r="I4013" s="79"/>
      <c r="J4013" s="79"/>
      <c r="K4013" s="53">
        <f t="shared" si="442"/>
        <v>16.38</v>
      </c>
      <c r="L4013" s="53">
        <f t="shared" si="443"/>
        <v>4.0999999999999996</v>
      </c>
      <c r="M4013" s="53">
        <f>IF(E4013&gt;0,ROUND(E4013*UCO!$A$29,2),0)</f>
        <v>476.12</v>
      </c>
      <c r="N4013" s="53">
        <v>0</v>
      </c>
      <c r="O4013" s="53">
        <f t="shared" ref="O4013:O4028" si="444">ROUND(L4013+M4013+N4013,2)</f>
        <v>480.22</v>
      </c>
    </row>
    <row r="4014" spans="1:15">
      <c r="A4014" s="86">
        <v>40404145</v>
      </c>
      <c r="B4014" s="86" t="s">
        <v>3999</v>
      </c>
      <c r="C4014" s="79">
        <v>0.25</v>
      </c>
      <c r="D4014" s="79" t="s">
        <v>129</v>
      </c>
      <c r="E4014" s="87">
        <v>25.245000000000001</v>
      </c>
      <c r="F4014" s="86"/>
      <c r="G4014" s="79"/>
      <c r="H4014" s="79"/>
      <c r="I4014" s="79"/>
      <c r="J4014" s="79"/>
      <c r="K4014" s="53">
        <f t="shared" si="442"/>
        <v>16.38</v>
      </c>
      <c r="L4014" s="53">
        <f t="shared" si="443"/>
        <v>4.0999999999999996</v>
      </c>
      <c r="M4014" s="53">
        <f>IF(E4014&gt;0,ROUND(E4014*UCO!$A$29,2),0)</f>
        <v>476.12</v>
      </c>
      <c r="N4014" s="53">
        <v>0</v>
      </c>
      <c r="O4014" s="53">
        <f t="shared" si="444"/>
        <v>480.22</v>
      </c>
    </row>
    <row r="4015" spans="1:15">
      <c r="A4015" s="86">
        <v>40404153</v>
      </c>
      <c r="B4015" s="86" t="s">
        <v>4000</v>
      </c>
      <c r="C4015" s="79">
        <v>0.25</v>
      </c>
      <c r="D4015" s="79" t="s">
        <v>129</v>
      </c>
      <c r="E4015" s="87">
        <v>25.245000000000001</v>
      </c>
      <c r="F4015" s="86"/>
      <c r="G4015" s="79"/>
      <c r="H4015" s="79"/>
      <c r="I4015" s="79"/>
      <c r="J4015" s="79"/>
      <c r="K4015" s="53">
        <v>16.38</v>
      </c>
      <c r="L4015" s="53">
        <v>4.0999999999999996</v>
      </c>
      <c r="M4015" s="53">
        <v>476.12</v>
      </c>
      <c r="N4015" s="53">
        <v>0</v>
      </c>
      <c r="O4015" s="53">
        <v>480.22</v>
      </c>
    </row>
    <row r="4016" spans="1:15">
      <c r="A4016" s="86">
        <v>40404161</v>
      </c>
      <c r="B4016" s="86" t="s">
        <v>4001</v>
      </c>
      <c r="C4016" s="79">
        <v>0.25</v>
      </c>
      <c r="D4016" s="79" t="s">
        <v>129</v>
      </c>
      <c r="E4016" s="87">
        <v>25.245000000000001</v>
      </c>
      <c r="F4016" s="86"/>
      <c r="G4016" s="79"/>
      <c r="H4016" s="79"/>
      <c r="I4016" s="79"/>
      <c r="J4016" s="79"/>
      <c r="K4016" s="53">
        <v>16.38</v>
      </c>
      <c r="L4016" s="53">
        <v>4.0999999999999996</v>
      </c>
      <c r="M4016" s="53">
        <v>476.12</v>
      </c>
      <c r="N4016" s="53">
        <v>0</v>
      </c>
      <c r="O4016" s="53">
        <v>480.22</v>
      </c>
    </row>
    <row r="4017" spans="1:15">
      <c r="A4017" s="86">
        <v>40404170</v>
      </c>
      <c r="B4017" s="86" t="s">
        <v>4002</v>
      </c>
      <c r="C4017" s="79">
        <v>1</v>
      </c>
      <c r="D4017" s="79" t="s">
        <v>134</v>
      </c>
      <c r="E4017" s="87">
        <v>15</v>
      </c>
      <c r="F4017" s="86"/>
      <c r="G4017" s="79"/>
      <c r="H4017" s="79"/>
      <c r="I4017" s="79"/>
      <c r="J4017" s="79"/>
      <c r="K4017" s="53">
        <f t="shared" si="442"/>
        <v>32.78</v>
      </c>
      <c r="L4017" s="53">
        <f t="shared" si="443"/>
        <v>32.78</v>
      </c>
      <c r="M4017" s="53">
        <f>IF(E4017&gt;0,ROUND(E4017*UCO!$A$29,2),0)</f>
        <v>282.89999999999998</v>
      </c>
      <c r="N4017" s="53">
        <v>0</v>
      </c>
      <c r="O4017" s="53">
        <f t="shared" si="444"/>
        <v>315.68</v>
      </c>
    </row>
    <row r="4018" spans="1:15">
      <c r="A4018" s="86">
        <v>40404188</v>
      </c>
      <c r="B4018" s="86" t="s">
        <v>4003</v>
      </c>
      <c r="C4018" s="79">
        <v>1</v>
      </c>
      <c r="D4018" s="79" t="s">
        <v>134</v>
      </c>
      <c r="E4018" s="87">
        <v>15</v>
      </c>
      <c r="F4018" s="86"/>
      <c r="G4018" s="79"/>
      <c r="H4018" s="79"/>
      <c r="I4018" s="79"/>
      <c r="J4018" s="79"/>
      <c r="K4018" s="53">
        <f t="shared" si="442"/>
        <v>32.78</v>
      </c>
      <c r="L4018" s="53">
        <f t="shared" si="443"/>
        <v>32.78</v>
      </c>
      <c r="M4018" s="53">
        <f>IF(E4018&gt;0,ROUND(E4018*UCO!$A$29,2),0)</f>
        <v>282.89999999999998</v>
      </c>
      <c r="N4018" s="53">
        <v>0</v>
      </c>
      <c r="O4018" s="53">
        <f t="shared" si="444"/>
        <v>315.68</v>
      </c>
    </row>
    <row r="4019" spans="1:15">
      <c r="A4019" s="86">
        <v>40404196</v>
      </c>
      <c r="B4019" s="86" t="s">
        <v>4004</v>
      </c>
      <c r="C4019" s="79">
        <v>1</v>
      </c>
      <c r="D4019" s="79" t="s">
        <v>134</v>
      </c>
      <c r="E4019" s="87">
        <v>15</v>
      </c>
      <c r="F4019" s="86"/>
      <c r="G4019" s="79"/>
      <c r="H4019" s="79"/>
      <c r="I4019" s="79"/>
      <c r="J4019" s="79"/>
      <c r="K4019" s="53">
        <f t="shared" si="442"/>
        <v>32.78</v>
      </c>
      <c r="L4019" s="53">
        <f t="shared" si="443"/>
        <v>32.78</v>
      </c>
      <c r="M4019" s="53">
        <f>IF(E4019&gt;0,ROUND(E4019*UCO!$A$29,2),0)</f>
        <v>282.89999999999998</v>
      </c>
      <c r="N4019" s="53">
        <v>0</v>
      </c>
      <c r="O4019" s="53">
        <f t="shared" si="444"/>
        <v>315.68</v>
      </c>
    </row>
    <row r="4020" spans="1:15" ht="22.5">
      <c r="A4020" s="86">
        <v>40404200</v>
      </c>
      <c r="B4020" s="86" t="s">
        <v>4005</v>
      </c>
      <c r="C4020" s="79">
        <v>1</v>
      </c>
      <c r="D4020" s="79" t="s">
        <v>134</v>
      </c>
      <c r="E4020" s="87">
        <v>15</v>
      </c>
      <c r="F4020" s="86"/>
      <c r="G4020" s="79"/>
      <c r="H4020" s="79"/>
      <c r="I4020" s="79"/>
      <c r="J4020" s="79"/>
      <c r="K4020" s="53">
        <f t="shared" si="442"/>
        <v>32.78</v>
      </c>
      <c r="L4020" s="53">
        <f t="shared" si="443"/>
        <v>32.78</v>
      </c>
      <c r="M4020" s="53">
        <f>IF(E4020&gt;0,ROUND(E4020*UCO!$A$29,2),0)</f>
        <v>282.89999999999998</v>
      </c>
      <c r="N4020" s="53">
        <v>0</v>
      </c>
      <c r="O4020" s="53">
        <f t="shared" si="444"/>
        <v>315.68</v>
      </c>
    </row>
    <row r="4021" spans="1:15">
      <c r="A4021" s="86">
        <v>40404218</v>
      </c>
      <c r="B4021" s="86" t="s">
        <v>4006</v>
      </c>
      <c r="C4021" s="79">
        <v>1</v>
      </c>
      <c r="D4021" s="79" t="s">
        <v>134</v>
      </c>
      <c r="E4021" s="87">
        <v>15</v>
      </c>
      <c r="F4021" s="86"/>
      <c r="G4021" s="79"/>
      <c r="H4021" s="79"/>
      <c r="I4021" s="79"/>
      <c r="J4021" s="79"/>
      <c r="K4021" s="53">
        <f t="shared" si="442"/>
        <v>32.78</v>
      </c>
      <c r="L4021" s="53">
        <f t="shared" si="443"/>
        <v>32.78</v>
      </c>
      <c r="M4021" s="53">
        <f>IF(E4021&gt;0,ROUND(E4021*UCO!$A$29,2),0)</f>
        <v>282.89999999999998</v>
      </c>
      <c r="N4021" s="53">
        <v>0</v>
      </c>
      <c r="O4021" s="53">
        <f t="shared" si="444"/>
        <v>315.68</v>
      </c>
    </row>
    <row r="4022" spans="1:15">
      <c r="A4022" s="86">
        <v>40404226</v>
      </c>
      <c r="B4022" s="86" t="s">
        <v>4007</v>
      </c>
      <c r="C4022" s="79">
        <v>1</v>
      </c>
      <c r="D4022" s="79" t="s">
        <v>134</v>
      </c>
      <c r="E4022" s="87">
        <v>15</v>
      </c>
      <c r="F4022" s="86"/>
      <c r="G4022" s="79"/>
      <c r="H4022" s="79"/>
      <c r="I4022" s="79"/>
      <c r="J4022" s="79"/>
      <c r="K4022" s="53">
        <f t="shared" si="442"/>
        <v>32.78</v>
      </c>
      <c r="L4022" s="53">
        <f t="shared" si="443"/>
        <v>32.78</v>
      </c>
      <c r="M4022" s="53">
        <f>IF(E4022&gt;0,ROUND(E4022*UCO!$A$29,2),0)</f>
        <v>282.89999999999998</v>
      </c>
      <c r="N4022" s="53">
        <v>0</v>
      </c>
      <c r="O4022" s="53">
        <f t="shared" si="444"/>
        <v>315.68</v>
      </c>
    </row>
    <row r="4023" spans="1:15" ht="22.5">
      <c r="A4023" s="86">
        <v>40404234</v>
      </c>
      <c r="B4023" s="86" t="s">
        <v>4008</v>
      </c>
      <c r="C4023" s="79">
        <v>0.01</v>
      </c>
      <c r="D4023" s="79" t="s">
        <v>129</v>
      </c>
      <c r="E4023" s="87">
        <v>0.63</v>
      </c>
      <c r="F4023" s="79"/>
      <c r="G4023" s="87"/>
      <c r="H4023" s="79"/>
      <c r="I4023" s="79"/>
      <c r="J4023" s="79"/>
      <c r="K4023" s="53">
        <f t="shared" si="442"/>
        <v>16.38</v>
      </c>
      <c r="L4023" s="53">
        <f t="shared" si="443"/>
        <v>0.16</v>
      </c>
      <c r="M4023" s="53">
        <f>IF(E4023&gt;0,ROUND(E4023*UCO!$A$29,2),0)</f>
        <v>11.88</v>
      </c>
      <c r="N4023" s="53">
        <v>0</v>
      </c>
      <c r="O4023" s="53">
        <f t="shared" si="444"/>
        <v>12.04</v>
      </c>
    </row>
    <row r="4024" spans="1:15">
      <c r="A4024" s="86">
        <v>40404242</v>
      </c>
      <c r="B4024" s="86" t="s">
        <v>4009</v>
      </c>
      <c r="C4024" s="79">
        <v>0.01</v>
      </c>
      <c r="D4024" s="79" t="s">
        <v>129</v>
      </c>
      <c r="E4024" s="87">
        <v>0.63</v>
      </c>
      <c r="F4024" s="79"/>
      <c r="G4024" s="79"/>
      <c r="H4024" s="79"/>
      <c r="I4024" s="79"/>
      <c r="J4024" s="79"/>
      <c r="K4024" s="53">
        <f t="shared" si="442"/>
        <v>16.38</v>
      </c>
      <c r="L4024" s="53">
        <f t="shared" si="443"/>
        <v>0.16</v>
      </c>
      <c r="M4024" s="53">
        <f>IF(E4024&gt;0,ROUND(E4024*UCO!$A$29,2),0)</f>
        <v>11.88</v>
      </c>
      <c r="N4024" s="53">
        <v>0</v>
      </c>
      <c r="O4024" s="53">
        <f t="shared" si="444"/>
        <v>12.04</v>
      </c>
    </row>
    <row r="4025" spans="1:15">
      <c r="A4025" s="86">
        <v>40404250</v>
      </c>
      <c r="B4025" s="86" t="s">
        <v>4010</v>
      </c>
      <c r="C4025" s="79">
        <v>1</v>
      </c>
      <c r="D4025" s="79" t="s">
        <v>368</v>
      </c>
      <c r="E4025" s="87"/>
      <c r="F4025" s="79"/>
      <c r="G4025" s="79"/>
      <c r="H4025" s="79"/>
      <c r="I4025" s="79"/>
      <c r="J4025" s="79"/>
      <c r="K4025" s="53">
        <f t="shared" si="442"/>
        <v>334.24</v>
      </c>
      <c r="L4025" s="53">
        <f t="shared" si="443"/>
        <v>334.24</v>
      </c>
      <c r="M4025" s="53">
        <f>IF(E4025&gt;0,ROUND(E4025*UCO!$A$29,2),0)</f>
        <v>0</v>
      </c>
      <c r="N4025" s="53">
        <v>0</v>
      </c>
      <c r="O4025" s="53">
        <f t="shared" si="444"/>
        <v>334.24</v>
      </c>
    </row>
    <row r="4026" spans="1:15" ht="22.5">
      <c r="A4026" s="86">
        <v>40404269</v>
      </c>
      <c r="B4026" s="86" t="s">
        <v>4011</v>
      </c>
      <c r="C4026" s="79">
        <v>1</v>
      </c>
      <c r="D4026" s="79" t="s">
        <v>134</v>
      </c>
      <c r="E4026" s="87">
        <v>15</v>
      </c>
      <c r="F4026" s="79"/>
      <c r="G4026" s="79"/>
      <c r="H4026" s="79"/>
      <c r="I4026" s="79"/>
      <c r="J4026" s="79"/>
      <c r="K4026" s="53">
        <f t="shared" si="442"/>
        <v>32.78</v>
      </c>
      <c r="L4026" s="53">
        <f t="shared" si="443"/>
        <v>32.78</v>
      </c>
      <c r="M4026" s="53">
        <f>IF(E4026&gt;0,ROUND(E4026*UCO!$A$29,2),0)</f>
        <v>282.89999999999998</v>
      </c>
      <c r="N4026" s="53">
        <v>0</v>
      </c>
      <c r="O4026" s="53">
        <f t="shared" si="444"/>
        <v>315.68</v>
      </c>
    </row>
    <row r="4027" spans="1:15">
      <c r="A4027" s="86">
        <v>40404277</v>
      </c>
      <c r="B4027" s="86" t="s">
        <v>4012</v>
      </c>
      <c r="C4027" s="79">
        <v>1</v>
      </c>
      <c r="D4027" s="79" t="s">
        <v>134</v>
      </c>
      <c r="E4027" s="87">
        <v>15</v>
      </c>
      <c r="F4027" s="79"/>
      <c r="G4027" s="79"/>
      <c r="H4027" s="79"/>
      <c r="I4027" s="79"/>
      <c r="J4027" s="79"/>
      <c r="K4027" s="53">
        <f t="shared" si="442"/>
        <v>32.78</v>
      </c>
      <c r="L4027" s="53">
        <f t="shared" si="443"/>
        <v>32.78</v>
      </c>
      <c r="M4027" s="53">
        <f>IF(E4027&gt;0,ROUND(E4027*UCO!$A$29,2),0)</f>
        <v>282.89999999999998</v>
      </c>
      <c r="N4027" s="53">
        <v>0</v>
      </c>
      <c r="O4027" s="53">
        <f t="shared" si="444"/>
        <v>315.68</v>
      </c>
    </row>
    <row r="4028" spans="1:15">
      <c r="A4028" s="86">
        <v>40404285</v>
      </c>
      <c r="B4028" s="86" t="s">
        <v>4013</v>
      </c>
      <c r="C4028" s="79">
        <v>1</v>
      </c>
      <c r="D4028" s="79" t="s">
        <v>134</v>
      </c>
      <c r="E4028" s="87">
        <v>15</v>
      </c>
      <c r="F4028" s="79"/>
      <c r="G4028" s="79"/>
      <c r="H4028" s="79"/>
      <c r="I4028" s="79"/>
      <c r="J4028" s="79"/>
      <c r="K4028" s="53">
        <f t="shared" si="442"/>
        <v>32.78</v>
      </c>
      <c r="L4028" s="53">
        <f t="shared" si="443"/>
        <v>32.78</v>
      </c>
      <c r="M4028" s="53">
        <f>IF(E4028&gt;0,ROUND(E4028*UCO!$A$29,2),0)</f>
        <v>282.89999999999998</v>
      </c>
      <c r="N4028" s="53">
        <v>0</v>
      </c>
      <c r="O4028" s="53">
        <f t="shared" si="444"/>
        <v>315.68</v>
      </c>
    </row>
    <row r="4029" spans="1:15" ht="51.75" customHeight="1">
      <c r="A4029" s="129" t="s">
        <v>4014</v>
      </c>
      <c r="B4029" s="130"/>
      <c r="C4029" s="130"/>
      <c r="D4029" s="130"/>
      <c r="E4029" s="130"/>
      <c r="F4029" s="130"/>
      <c r="G4029" s="130"/>
      <c r="H4029" s="130"/>
      <c r="I4029" s="130"/>
      <c r="J4029" s="130"/>
      <c r="K4029" s="130"/>
      <c r="L4029" s="130"/>
      <c r="M4029" s="130"/>
      <c r="N4029" s="130"/>
      <c r="O4029" s="130"/>
    </row>
    <row r="4030" spans="1:15" ht="39" customHeight="1">
      <c r="A4030" s="129" t="s">
        <v>4015</v>
      </c>
      <c r="B4030" s="130"/>
      <c r="C4030" s="130"/>
      <c r="D4030" s="130"/>
      <c r="E4030" s="130"/>
      <c r="F4030" s="130"/>
      <c r="G4030" s="130"/>
      <c r="H4030" s="130"/>
      <c r="I4030" s="130"/>
      <c r="J4030" s="130"/>
      <c r="K4030" s="130"/>
      <c r="L4030" s="130"/>
      <c r="M4030" s="130"/>
      <c r="N4030" s="130"/>
      <c r="O4030" s="130"/>
    </row>
    <row r="4031" spans="1:15" ht="36" customHeight="1">
      <c r="A4031" s="129" t="s">
        <v>4016</v>
      </c>
      <c r="B4031" s="130"/>
      <c r="C4031" s="130"/>
      <c r="D4031" s="130"/>
      <c r="E4031" s="130"/>
      <c r="F4031" s="130"/>
      <c r="G4031" s="130"/>
      <c r="H4031" s="130"/>
      <c r="I4031" s="130"/>
      <c r="J4031" s="130"/>
      <c r="K4031" s="130"/>
      <c r="L4031" s="130"/>
      <c r="M4031" s="130"/>
      <c r="N4031" s="130"/>
      <c r="O4031" s="130"/>
    </row>
    <row r="4032" spans="1:15" ht="45.75" customHeight="1">
      <c r="A4032" s="129" t="s">
        <v>4017</v>
      </c>
      <c r="B4032" s="130"/>
      <c r="C4032" s="130"/>
      <c r="D4032" s="130"/>
      <c r="E4032" s="130"/>
      <c r="F4032" s="130"/>
      <c r="G4032" s="130"/>
      <c r="H4032" s="130"/>
      <c r="I4032" s="130"/>
      <c r="J4032" s="130"/>
      <c r="K4032" s="130"/>
      <c r="L4032" s="130"/>
      <c r="M4032" s="130"/>
      <c r="N4032" s="130"/>
      <c r="O4032" s="130"/>
    </row>
    <row r="4033" spans="1:15" ht="12.75" customHeight="1">
      <c r="A4033" s="129" t="s">
        <v>4018</v>
      </c>
      <c r="B4033" s="130"/>
      <c r="C4033" s="130"/>
      <c r="D4033" s="130"/>
      <c r="E4033" s="130"/>
      <c r="F4033" s="130"/>
      <c r="G4033" s="130"/>
      <c r="H4033" s="130"/>
      <c r="I4033" s="130"/>
      <c r="J4033" s="130"/>
      <c r="K4033" s="130"/>
      <c r="L4033" s="130"/>
      <c r="M4033" s="130"/>
      <c r="N4033" s="130"/>
      <c r="O4033" s="130"/>
    </row>
    <row r="4034" spans="1:15" ht="36.75" customHeight="1">
      <c r="A4034" s="129" t="s">
        <v>4019</v>
      </c>
      <c r="B4034" s="130"/>
      <c r="C4034" s="130"/>
      <c r="D4034" s="130"/>
      <c r="E4034" s="130"/>
      <c r="F4034" s="130"/>
      <c r="G4034" s="130"/>
      <c r="H4034" s="130"/>
      <c r="I4034" s="130"/>
      <c r="J4034" s="130"/>
      <c r="K4034" s="130"/>
      <c r="L4034" s="130"/>
      <c r="M4034" s="130"/>
      <c r="N4034" s="130"/>
      <c r="O4034" s="130"/>
    </row>
    <row r="4035" spans="1:15" ht="36" customHeight="1">
      <c r="A4035" s="129" t="s">
        <v>4020</v>
      </c>
      <c r="B4035" s="130"/>
      <c r="C4035" s="130"/>
      <c r="D4035" s="130"/>
      <c r="E4035" s="130"/>
      <c r="F4035" s="130"/>
      <c r="G4035" s="130"/>
      <c r="H4035" s="130"/>
      <c r="I4035" s="130"/>
      <c r="J4035" s="130"/>
      <c r="K4035" s="130"/>
      <c r="L4035" s="130"/>
      <c r="M4035" s="130"/>
      <c r="N4035" s="130"/>
      <c r="O4035" s="130"/>
    </row>
    <row r="4036" spans="1:15" ht="32.25" customHeight="1">
      <c r="A4036" s="131" t="s">
        <v>4021</v>
      </c>
      <c r="B4036" s="132"/>
      <c r="C4036" s="132"/>
      <c r="D4036" s="132"/>
      <c r="E4036" s="132"/>
      <c r="F4036" s="132"/>
      <c r="G4036" s="132"/>
      <c r="H4036" s="132"/>
      <c r="I4036" s="132"/>
      <c r="J4036" s="132"/>
      <c r="K4036" s="132"/>
      <c r="L4036" s="132"/>
      <c r="M4036" s="132"/>
      <c r="N4036" s="132"/>
      <c r="O4036" s="132"/>
    </row>
    <row r="4037" spans="1:15">
      <c r="A4037" s="76">
        <v>40501019</v>
      </c>
      <c r="B4037" s="76" t="s">
        <v>4022</v>
      </c>
      <c r="C4037" s="49">
        <v>1</v>
      </c>
      <c r="D4037" s="49" t="s">
        <v>51</v>
      </c>
      <c r="E4037" s="77">
        <v>63.6</v>
      </c>
      <c r="F4037" s="49"/>
      <c r="G4037" s="49"/>
      <c r="H4037" s="49"/>
      <c r="I4037" s="49"/>
      <c r="J4037" s="49"/>
      <c r="K4037" s="53">
        <v>88.48</v>
      </c>
      <c r="L4037" s="53">
        <v>88.48</v>
      </c>
      <c r="M4037" s="53">
        <v>1199.5</v>
      </c>
      <c r="N4037" s="53">
        <v>0</v>
      </c>
      <c r="O4037" s="53">
        <v>1287.98</v>
      </c>
    </row>
    <row r="4038" spans="1:15">
      <c r="A4038" s="76">
        <v>40501027</v>
      </c>
      <c r="B4038" s="76" t="s">
        <v>4023</v>
      </c>
      <c r="C4038" s="49">
        <v>1</v>
      </c>
      <c r="D4038" s="49" t="s">
        <v>53</v>
      </c>
      <c r="E4038" s="77">
        <v>38.24</v>
      </c>
      <c r="F4038" s="49"/>
      <c r="G4038" s="49"/>
      <c r="H4038" s="49"/>
      <c r="I4038" s="49"/>
      <c r="J4038" s="49"/>
      <c r="K4038" s="53">
        <v>144.19999999999999</v>
      </c>
      <c r="L4038" s="53">
        <v>144.19999999999999</v>
      </c>
      <c r="M4038" s="53">
        <v>721.21</v>
      </c>
      <c r="N4038" s="53">
        <v>0</v>
      </c>
      <c r="O4038" s="53">
        <v>865.41</v>
      </c>
    </row>
    <row r="4039" spans="1:15">
      <c r="A4039" s="76">
        <v>40501035</v>
      </c>
      <c r="B4039" s="76" t="s">
        <v>4024</v>
      </c>
      <c r="C4039" s="49">
        <v>1</v>
      </c>
      <c r="D4039" s="49" t="s">
        <v>53</v>
      </c>
      <c r="E4039" s="77">
        <v>51.47</v>
      </c>
      <c r="F4039" s="49"/>
      <c r="G4039" s="49"/>
      <c r="H4039" s="49"/>
      <c r="I4039" s="49"/>
      <c r="J4039" s="49"/>
      <c r="K4039" s="53">
        <v>144.19999999999999</v>
      </c>
      <c r="L4039" s="53">
        <v>144.19999999999999</v>
      </c>
      <c r="M4039" s="53">
        <v>970.72</v>
      </c>
      <c r="N4039" s="53">
        <v>0</v>
      </c>
      <c r="O4039" s="53">
        <v>1114.92</v>
      </c>
    </row>
    <row r="4040" spans="1:15">
      <c r="A4040" s="76">
        <v>40501043</v>
      </c>
      <c r="B4040" s="76" t="s">
        <v>4025</v>
      </c>
      <c r="C4040" s="49">
        <v>1</v>
      </c>
      <c r="D4040" s="49" t="s">
        <v>53</v>
      </c>
      <c r="E4040" s="77">
        <v>40.479999999999997</v>
      </c>
      <c r="F4040" s="49"/>
      <c r="G4040" s="49"/>
      <c r="H4040" s="49"/>
      <c r="I4040" s="49"/>
      <c r="J4040" s="49"/>
      <c r="K4040" s="53">
        <v>144.19999999999999</v>
      </c>
      <c r="L4040" s="53">
        <v>144.19999999999999</v>
      </c>
      <c r="M4040" s="53">
        <v>763.45</v>
      </c>
      <c r="N4040" s="53">
        <v>0</v>
      </c>
      <c r="O4040" s="53">
        <v>907.65</v>
      </c>
    </row>
    <row r="4041" spans="1:15">
      <c r="A4041" s="76">
        <v>40501051</v>
      </c>
      <c r="B4041" s="76" t="s">
        <v>4026</v>
      </c>
      <c r="C4041" s="49">
        <v>1</v>
      </c>
      <c r="D4041" s="49" t="s">
        <v>53</v>
      </c>
      <c r="E4041" s="77">
        <v>28.35</v>
      </c>
      <c r="F4041" s="49"/>
      <c r="G4041" s="49"/>
      <c r="H4041" s="49"/>
      <c r="I4041" s="49"/>
      <c r="J4041" s="49"/>
      <c r="K4041" s="53">
        <v>144.19999999999999</v>
      </c>
      <c r="L4041" s="53">
        <v>144.19999999999999</v>
      </c>
      <c r="M4041" s="53">
        <v>534.67999999999995</v>
      </c>
      <c r="N4041" s="53">
        <v>0</v>
      </c>
      <c r="O4041" s="53">
        <v>678.88</v>
      </c>
    </row>
    <row r="4042" spans="1:15">
      <c r="A4042" s="76">
        <v>40501060</v>
      </c>
      <c r="B4042" s="76" t="s">
        <v>4027</v>
      </c>
      <c r="C4042" s="49">
        <v>1</v>
      </c>
      <c r="D4042" s="49" t="s">
        <v>102</v>
      </c>
      <c r="E4042" s="77">
        <v>31.55</v>
      </c>
      <c r="F4042" s="49"/>
      <c r="G4042" s="49"/>
      <c r="H4042" s="49"/>
      <c r="I4042" s="49"/>
      <c r="J4042" s="49"/>
      <c r="K4042" s="53">
        <v>183.5</v>
      </c>
      <c r="L4042" s="53">
        <v>183.5</v>
      </c>
      <c r="M4042" s="53">
        <v>595.03</v>
      </c>
      <c r="N4042" s="53">
        <v>0</v>
      </c>
      <c r="O4042" s="53">
        <v>778.53</v>
      </c>
    </row>
    <row r="4043" spans="1:15">
      <c r="A4043" s="76">
        <v>40501078</v>
      </c>
      <c r="B4043" s="76" t="s">
        <v>4028</v>
      </c>
      <c r="C4043" s="49">
        <v>1</v>
      </c>
      <c r="D4043" s="49" t="s">
        <v>53</v>
      </c>
      <c r="E4043" s="77">
        <v>39.86</v>
      </c>
      <c r="F4043" s="49"/>
      <c r="G4043" s="49"/>
      <c r="H4043" s="49"/>
      <c r="I4043" s="49"/>
      <c r="J4043" s="49"/>
      <c r="K4043" s="53">
        <v>144.19999999999999</v>
      </c>
      <c r="L4043" s="53">
        <v>144.19999999999999</v>
      </c>
      <c r="M4043" s="53">
        <v>751.76</v>
      </c>
      <c r="N4043" s="53">
        <v>0</v>
      </c>
      <c r="O4043" s="53">
        <v>895.96</v>
      </c>
    </row>
    <row r="4044" spans="1:15">
      <c r="A4044" s="76">
        <v>40501086</v>
      </c>
      <c r="B4044" s="76" t="s">
        <v>4029</v>
      </c>
      <c r="C4044" s="49">
        <v>1</v>
      </c>
      <c r="D4044" s="49" t="s">
        <v>53</v>
      </c>
      <c r="E4044" s="77">
        <v>39.380000000000003</v>
      </c>
      <c r="F4044" s="49"/>
      <c r="G4044" s="49"/>
      <c r="H4044" s="49"/>
      <c r="I4044" s="49"/>
      <c r="J4044" s="49"/>
      <c r="K4044" s="53">
        <v>144.19999999999999</v>
      </c>
      <c r="L4044" s="53">
        <v>144.19999999999999</v>
      </c>
      <c r="M4044" s="53">
        <v>742.71</v>
      </c>
      <c r="N4044" s="53">
        <v>0</v>
      </c>
      <c r="O4044" s="53">
        <v>886.91</v>
      </c>
    </row>
    <row r="4045" spans="1:15">
      <c r="A4045" s="76">
        <v>40501094</v>
      </c>
      <c r="B4045" s="76" t="s">
        <v>4030</v>
      </c>
      <c r="C4045" s="49">
        <v>1</v>
      </c>
      <c r="D4045" s="49" t="s">
        <v>102</v>
      </c>
      <c r="E4045" s="77">
        <v>56.34</v>
      </c>
      <c r="F4045" s="49"/>
      <c r="G4045" s="49"/>
      <c r="H4045" s="49"/>
      <c r="I4045" s="49"/>
      <c r="J4045" s="49"/>
      <c r="K4045" s="53">
        <v>183.5</v>
      </c>
      <c r="L4045" s="53">
        <v>183.5</v>
      </c>
      <c r="M4045" s="53">
        <v>1062.57</v>
      </c>
      <c r="N4045" s="53">
        <v>0</v>
      </c>
      <c r="O4045" s="53">
        <v>1246.07</v>
      </c>
    </row>
    <row r="4046" spans="1:15">
      <c r="A4046" s="76">
        <v>40501108</v>
      </c>
      <c r="B4046" s="76" t="s">
        <v>4031</v>
      </c>
      <c r="C4046" s="49">
        <v>1</v>
      </c>
      <c r="D4046" s="49" t="s">
        <v>53</v>
      </c>
      <c r="E4046" s="77">
        <v>40.479999999999997</v>
      </c>
      <c r="F4046" s="49"/>
      <c r="G4046" s="49"/>
      <c r="H4046" s="49"/>
      <c r="I4046" s="49"/>
      <c r="J4046" s="49"/>
      <c r="K4046" s="53">
        <v>144.19999999999999</v>
      </c>
      <c r="L4046" s="53">
        <v>144.19999999999999</v>
      </c>
      <c r="M4046" s="53">
        <v>763.45</v>
      </c>
      <c r="N4046" s="53">
        <v>0</v>
      </c>
      <c r="O4046" s="53">
        <v>907.65</v>
      </c>
    </row>
    <row r="4047" spans="1:15">
      <c r="A4047" s="76">
        <v>40501116</v>
      </c>
      <c r="B4047" s="76" t="s">
        <v>4032</v>
      </c>
      <c r="C4047" s="49">
        <v>1</v>
      </c>
      <c r="D4047" s="49" t="s">
        <v>129</v>
      </c>
      <c r="E4047" s="77">
        <v>5.42</v>
      </c>
      <c r="F4047" s="49"/>
      <c r="G4047" s="49"/>
      <c r="H4047" s="49"/>
      <c r="I4047" s="49"/>
      <c r="J4047" s="49"/>
      <c r="K4047" s="53">
        <v>16.38</v>
      </c>
      <c r="L4047" s="53">
        <v>16.38</v>
      </c>
      <c r="M4047" s="53">
        <v>102.22</v>
      </c>
      <c r="N4047" s="53">
        <v>0</v>
      </c>
      <c r="O4047" s="53">
        <v>118.6</v>
      </c>
    </row>
    <row r="4048" spans="1:15">
      <c r="A4048" s="76">
        <v>40501124</v>
      </c>
      <c r="B4048" s="76" t="s">
        <v>4033</v>
      </c>
      <c r="C4048" s="49">
        <v>1</v>
      </c>
      <c r="D4048" s="49" t="s">
        <v>99</v>
      </c>
      <c r="E4048" s="77">
        <v>63.6</v>
      </c>
      <c r="F4048" s="49"/>
      <c r="G4048" s="49"/>
      <c r="H4048" s="49"/>
      <c r="I4048" s="49"/>
      <c r="J4048" s="49"/>
      <c r="K4048" s="53">
        <v>49.16</v>
      </c>
      <c r="L4048" s="53">
        <v>49.16</v>
      </c>
      <c r="M4048" s="53">
        <v>1199.5</v>
      </c>
      <c r="N4048" s="53">
        <v>0</v>
      </c>
      <c r="O4048" s="53">
        <v>1248.6600000000001</v>
      </c>
    </row>
    <row r="4049" spans="1:15">
      <c r="A4049" s="76">
        <v>40501132</v>
      </c>
      <c r="B4049" s="76" t="s">
        <v>4034</v>
      </c>
      <c r="C4049" s="49">
        <v>1</v>
      </c>
      <c r="D4049" s="49" t="s">
        <v>99</v>
      </c>
      <c r="E4049" s="77">
        <v>56.27</v>
      </c>
      <c r="F4049" s="49"/>
      <c r="G4049" s="49"/>
      <c r="H4049" s="49"/>
      <c r="I4049" s="49"/>
      <c r="J4049" s="49"/>
      <c r="K4049" s="53">
        <v>49.16</v>
      </c>
      <c r="L4049" s="53">
        <v>49.16</v>
      </c>
      <c r="M4049" s="53">
        <v>1061.25</v>
      </c>
      <c r="N4049" s="53">
        <v>0</v>
      </c>
      <c r="O4049" s="53">
        <v>1110.4100000000001</v>
      </c>
    </row>
    <row r="4050" spans="1:15">
      <c r="A4050" s="76">
        <v>40501140</v>
      </c>
      <c r="B4050" s="76" t="s">
        <v>4035</v>
      </c>
      <c r="C4050" s="49">
        <v>1</v>
      </c>
      <c r="D4050" s="49" t="s">
        <v>102</v>
      </c>
      <c r="E4050" s="77">
        <v>17.39</v>
      </c>
      <c r="F4050" s="49"/>
      <c r="G4050" s="49"/>
      <c r="H4050" s="49"/>
      <c r="I4050" s="49"/>
      <c r="J4050" s="49"/>
      <c r="K4050" s="53">
        <v>183.5</v>
      </c>
      <c r="L4050" s="53">
        <v>183.5</v>
      </c>
      <c r="M4050" s="53">
        <v>327.98</v>
      </c>
      <c r="N4050" s="53">
        <v>0</v>
      </c>
      <c r="O4050" s="53">
        <v>511.48</v>
      </c>
    </row>
    <row r="4051" spans="1:15">
      <c r="A4051" s="76">
        <v>40501159</v>
      </c>
      <c r="B4051" s="76" t="s">
        <v>4036</v>
      </c>
      <c r="C4051" s="49">
        <v>1</v>
      </c>
      <c r="D4051" s="49" t="s">
        <v>51</v>
      </c>
      <c r="E4051" s="77">
        <v>19.14</v>
      </c>
      <c r="F4051" s="49"/>
      <c r="G4051" s="49"/>
      <c r="H4051" s="49"/>
      <c r="I4051" s="49"/>
      <c r="J4051" s="49"/>
      <c r="K4051" s="53">
        <v>88.48</v>
      </c>
      <c r="L4051" s="53">
        <v>88.48</v>
      </c>
      <c r="M4051" s="53">
        <v>360.98</v>
      </c>
      <c r="N4051" s="53">
        <v>0</v>
      </c>
      <c r="O4051" s="53">
        <v>449.46</v>
      </c>
    </row>
    <row r="4052" spans="1:15">
      <c r="A4052" s="76">
        <v>40501167</v>
      </c>
      <c r="B4052" s="76" t="s">
        <v>4037</v>
      </c>
      <c r="C4052" s="49">
        <v>1</v>
      </c>
      <c r="D4052" s="49" t="s">
        <v>102</v>
      </c>
      <c r="E4052" s="77">
        <v>17.39</v>
      </c>
      <c r="F4052" s="49"/>
      <c r="G4052" s="49"/>
      <c r="H4052" s="49"/>
      <c r="I4052" s="49"/>
      <c r="J4052" s="49"/>
      <c r="K4052" s="53">
        <v>183.5</v>
      </c>
      <c r="L4052" s="53">
        <v>183.5</v>
      </c>
      <c r="M4052" s="53">
        <v>327.98</v>
      </c>
      <c r="N4052" s="53">
        <v>0</v>
      </c>
      <c r="O4052" s="53">
        <v>511.48</v>
      </c>
    </row>
    <row r="4053" spans="1:15">
      <c r="A4053" s="76">
        <v>40501175</v>
      </c>
      <c r="B4053" s="76" t="s">
        <v>4038</v>
      </c>
      <c r="C4053" s="49">
        <v>1</v>
      </c>
      <c r="D4053" s="49" t="s">
        <v>102</v>
      </c>
      <c r="E4053" s="77">
        <v>56.34</v>
      </c>
      <c r="F4053" s="49"/>
      <c r="G4053" s="49"/>
      <c r="H4053" s="49"/>
      <c r="I4053" s="49"/>
      <c r="J4053" s="49"/>
      <c r="K4053" s="53">
        <v>183.5</v>
      </c>
      <c r="L4053" s="53">
        <v>183.5</v>
      </c>
      <c r="M4053" s="53">
        <v>1062.57</v>
      </c>
      <c r="N4053" s="53">
        <v>0</v>
      </c>
      <c r="O4053" s="53">
        <v>1246.07</v>
      </c>
    </row>
    <row r="4054" spans="1:15">
      <c r="A4054" s="76">
        <v>40501183</v>
      </c>
      <c r="B4054" s="76" t="s">
        <v>4039</v>
      </c>
      <c r="C4054" s="49">
        <v>1</v>
      </c>
      <c r="D4054" s="49" t="s">
        <v>99</v>
      </c>
      <c r="E4054" s="77">
        <v>42.5</v>
      </c>
      <c r="F4054" s="49"/>
      <c r="G4054" s="49"/>
      <c r="H4054" s="49"/>
      <c r="I4054" s="49"/>
      <c r="J4054" s="49"/>
      <c r="K4054" s="53">
        <v>49.16</v>
      </c>
      <c r="L4054" s="53">
        <v>49.16</v>
      </c>
      <c r="M4054" s="53">
        <v>801.55</v>
      </c>
      <c r="N4054" s="53">
        <v>0</v>
      </c>
      <c r="O4054" s="53">
        <v>850.71</v>
      </c>
    </row>
    <row r="4055" spans="1:15">
      <c r="A4055" s="76">
        <v>40501191</v>
      </c>
      <c r="B4055" s="76" t="s">
        <v>4040</v>
      </c>
      <c r="C4055" s="49">
        <v>1</v>
      </c>
      <c r="D4055" s="49" t="s">
        <v>99</v>
      </c>
      <c r="E4055" s="77">
        <v>42.5</v>
      </c>
      <c r="F4055" s="49"/>
      <c r="G4055" s="49"/>
      <c r="H4055" s="49"/>
      <c r="I4055" s="49"/>
      <c r="J4055" s="49"/>
      <c r="K4055" s="53">
        <v>49.16</v>
      </c>
      <c r="L4055" s="53">
        <v>49.16</v>
      </c>
      <c r="M4055" s="53">
        <v>801.55</v>
      </c>
      <c r="N4055" s="53">
        <v>0</v>
      </c>
      <c r="O4055" s="53">
        <v>850.71</v>
      </c>
    </row>
    <row r="4056" spans="1:15">
      <c r="A4056" s="76">
        <v>40501205</v>
      </c>
      <c r="B4056" s="76" t="s">
        <v>4041</v>
      </c>
      <c r="C4056" s="49">
        <v>1</v>
      </c>
      <c r="D4056" s="49" t="s">
        <v>51</v>
      </c>
      <c r="E4056" s="77">
        <v>19.14</v>
      </c>
      <c r="F4056" s="49"/>
      <c r="G4056" s="49"/>
      <c r="H4056" s="49"/>
      <c r="I4056" s="49"/>
      <c r="J4056" s="49"/>
      <c r="K4056" s="53">
        <v>88.48</v>
      </c>
      <c r="L4056" s="53">
        <v>88.48</v>
      </c>
      <c r="M4056" s="53">
        <v>360.98</v>
      </c>
      <c r="N4056" s="53">
        <v>0</v>
      </c>
      <c r="O4056" s="53">
        <v>449.46</v>
      </c>
    </row>
    <row r="4057" spans="1:15">
      <c r="A4057" s="76">
        <v>40501213</v>
      </c>
      <c r="B4057" s="76" t="s">
        <v>4042</v>
      </c>
      <c r="C4057" s="49">
        <v>1</v>
      </c>
      <c r="D4057" s="49" t="s">
        <v>99</v>
      </c>
      <c r="E4057" s="77">
        <v>19.14</v>
      </c>
      <c r="F4057" s="49"/>
      <c r="G4057" s="49"/>
      <c r="H4057" s="49"/>
      <c r="I4057" s="49"/>
      <c r="J4057" s="49"/>
      <c r="K4057" s="53">
        <v>49.16</v>
      </c>
      <c r="L4057" s="53">
        <v>49.16</v>
      </c>
      <c r="M4057" s="53">
        <v>360.98</v>
      </c>
      <c r="N4057" s="53">
        <v>0</v>
      </c>
      <c r="O4057" s="53">
        <v>410.14</v>
      </c>
    </row>
    <row r="4058" spans="1:15">
      <c r="A4058" s="76">
        <v>40501221</v>
      </c>
      <c r="B4058" s="76" t="s">
        <v>4043</v>
      </c>
      <c r="C4058" s="49">
        <v>1</v>
      </c>
      <c r="D4058" s="49" t="s">
        <v>53</v>
      </c>
      <c r="E4058" s="77">
        <v>60</v>
      </c>
      <c r="F4058" s="49"/>
      <c r="G4058" s="49"/>
      <c r="H4058" s="49"/>
      <c r="I4058" s="49"/>
      <c r="J4058" s="49"/>
      <c r="K4058" s="53">
        <v>144.19999999999999</v>
      </c>
      <c r="L4058" s="53">
        <v>144.19999999999999</v>
      </c>
      <c r="M4058" s="53">
        <v>1131.5999999999999</v>
      </c>
      <c r="N4058" s="53">
        <v>0</v>
      </c>
      <c r="O4058" s="53">
        <v>1275.8</v>
      </c>
    </row>
    <row r="4059" spans="1:15" ht="39" customHeight="1">
      <c r="A4059" s="131" t="s">
        <v>4044</v>
      </c>
      <c r="B4059" s="132"/>
      <c r="C4059" s="132"/>
      <c r="D4059" s="132"/>
      <c r="E4059" s="132"/>
      <c r="F4059" s="132"/>
      <c r="G4059" s="132"/>
      <c r="H4059" s="132"/>
      <c r="I4059" s="132"/>
      <c r="J4059" s="132"/>
      <c r="K4059" s="132"/>
      <c r="L4059" s="132"/>
      <c r="M4059" s="132"/>
      <c r="N4059" s="132"/>
      <c r="O4059" s="132"/>
    </row>
    <row r="4060" spans="1:15">
      <c r="A4060" s="76">
        <v>40502015</v>
      </c>
      <c r="B4060" s="76" t="s">
        <v>4045</v>
      </c>
      <c r="C4060" s="49">
        <v>1</v>
      </c>
      <c r="D4060" s="49" t="s">
        <v>129</v>
      </c>
      <c r="E4060" s="77">
        <v>9</v>
      </c>
      <c r="F4060" s="49"/>
      <c r="G4060" s="49"/>
      <c r="H4060" s="49"/>
      <c r="I4060" s="49"/>
      <c r="J4060" s="49"/>
      <c r="K4060" s="53">
        <f t="shared" ref="K4060:K4078" si="445">VLOOKUP(D4060,PORTES2026,21,FALSE())</f>
        <v>16.38</v>
      </c>
      <c r="L4060" s="53">
        <f t="shared" ref="L4060:L4078" si="446">ROUND(C4060*K4060,2)</f>
        <v>16.38</v>
      </c>
      <c r="M4060" s="53">
        <v>169.74</v>
      </c>
      <c r="N4060" s="53">
        <f>IF(I4060&gt;0,ROUND(I4060*#REF!,2),0)</f>
        <v>0</v>
      </c>
      <c r="O4060" s="53">
        <f t="shared" ref="O4060:O4078" si="447">ROUND(L4060+M4060+N4060,2)</f>
        <v>186.12</v>
      </c>
    </row>
    <row r="4061" spans="1:15">
      <c r="A4061" s="76">
        <v>40502058</v>
      </c>
      <c r="B4061" s="76" t="s">
        <v>4046</v>
      </c>
      <c r="C4061" s="49">
        <v>1</v>
      </c>
      <c r="D4061" s="49" t="s">
        <v>129</v>
      </c>
      <c r="E4061" s="77">
        <v>8.33</v>
      </c>
      <c r="F4061" s="49"/>
      <c r="G4061" s="49"/>
      <c r="H4061" s="49"/>
      <c r="I4061" s="49"/>
      <c r="J4061" s="49"/>
      <c r="K4061" s="53">
        <f t="shared" si="445"/>
        <v>16.38</v>
      </c>
      <c r="L4061" s="53">
        <f t="shared" si="446"/>
        <v>16.38</v>
      </c>
      <c r="M4061" s="53">
        <v>157.1</v>
      </c>
      <c r="N4061" s="53">
        <f>IF(I4061&gt;0,ROUND(I4061*#REF!,2),0)</f>
        <v>0</v>
      </c>
      <c r="O4061" s="53">
        <f t="shared" si="447"/>
        <v>173.48</v>
      </c>
    </row>
    <row r="4062" spans="1:15">
      <c r="A4062" s="76">
        <v>40502074</v>
      </c>
      <c r="B4062" s="76" t="s">
        <v>4047</v>
      </c>
      <c r="C4062" s="49">
        <v>1</v>
      </c>
      <c r="D4062" s="49" t="s">
        <v>51</v>
      </c>
      <c r="E4062" s="77">
        <v>125</v>
      </c>
      <c r="F4062" s="49"/>
      <c r="G4062" s="49"/>
      <c r="H4062" s="49"/>
      <c r="I4062" s="49"/>
      <c r="J4062" s="49"/>
      <c r="K4062" s="53">
        <f t="shared" si="445"/>
        <v>88.48</v>
      </c>
      <c r="L4062" s="53">
        <f t="shared" si="446"/>
        <v>88.48</v>
      </c>
      <c r="M4062" s="53">
        <v>2357.5</v>
      </c>
      <c r="N4062" s="53">
        <f>IF(I4062&gt;0,ROUND(I4062*#REF!,2),0)</f>
        <v>0</v>
      </c>
      <c r="O4062" s="53">
        <f t="shared" si="447"/>
        <v>2445.98</v>
      </c>
    </row>
    <row r="4063" spans="1:15">
      <c r="A4063" s="76">
        <v>40502082</v>
      </c>
      <c r="B4063" s="76" t="s">
        <v>4048</v>
      </c>
      <c r="C4063" s="49">
        <v>1</v>
      </c>
      <c r="D4063" s="49" t="s">
        <v>51</v>
      </c>
      <c r="E4063" s="77">
        <v>83.33</v>
      </c>
      <c r="F4063" s="49"/>
      <c r="G4063" s="49"/>
      <c r="H4063" s="49"/>
      <c r="I4063" s="49"/>
      <c r="J4063" s="49"/>
      <c r="K4063" s="53">
        <f t="shared" si="445"/>
        <v>88.48</v>
      </c>
      <c r="L4063" s="53">
        <f t="shared" si="446"/>
        <v>88.48</v>
      </c>
      <c r="M4063" s="53">
        <v>1571.6</v>
      </c>
      <c r="N4063" s="53">
        <f>IF(I4063&gt;0,ROUND(I4063*#REF!,2),0)</f>
        <v>0</v>
      </c>
      <c r="O4063" s="53">
        <f t="shared" si="447"/>
        <v>1660.08</v>
      </c>
    </row>
    <row r="4064" spans="1:15" ht="22.5">
      <c r="A4064" s="76">
        <v>40502090</v>
      </c>
      <c r="B4064" s="76" t="s">
        <v>4049</v>
      </c>
      <c r="C4064" s="49">
        <v>1</v>
      </c>
      <c r="D4064" s="49" t="s">
        <v>129</v>
      </c>
      <c r="E4064" s="77">
        <v>29.17</v>
      </c>
      <c r="F4064" s="49"/>
      <c r="G4064" s="49"/>
      <c r="H4064" s="49"/>
      <c r="I4064" s="49"/>
      <c r="J4064" s="49"/>
      <c r="K4064" s="53">
        <f t="shared" si="445"/>
        <v>16.38</v>
      </c>
      <c r="L4064" s="53">
        <f t="shared" si="446"/>
        <v>16.38</v>
      </c>
      <c r="M4064" s="53">
        <v>550.15</v>
      </c>
      <c r="N4064" s="53">
        <f>IF(I4064&gt;0,ROUND(I4064*#REF!,2),0)</f>
        <v>0</v>
      </c>
      <c r="O4064" s="53">
        <f t="shared" si="447"/>
        <v>566.53</v>
      </c>
    </row>
    <row r="4065" spans="1:15" ht="22.5">
      <c r="A4065" s="76">
        <v>40502104</v>
      </c>
      <c r="B4065" s="76" t="s">
        <v>4050</v>
      </c>
      <c r="C4065" s="49">
        <v>1</v>
      </c>
      <c r="D4065" s="49" t="s">
        <v>51</v>
      </c>
      <c r="E4065" s="77">
        <v>125</v>
      </c>
      <c r="F4065" s="49"/>
      <c r="G4065" s="49"/>
      <c r="H4065" s="49"/>
      <c r="I4065" s="49"/>
      <c r="J4065" s="49"/>
      <c r="K4065" s="53">
        <f t="shared" si="445"/>
        <v>88.48</v>
      </c>
      <c r="L4065" s="53">
        <f t="shared" si="446"/>
        <v>88.48</v>
      </c>
      <c r="M4065" s="53">
        <v>2357.5</v>
      </c>
      <c r="N4065" s="53">
        <f>IF(I4065&gt;0,ROUND(I4065*#REF!,2),0)</f>
        <v>0</v>
      </c>
      <c r="O4065" s="53">
        <f t="shared" si="447"/>
        <v>2445.98</v>
      </c>
    </row>
    <row r="4066" spans="1:15" ht="22.5">
      <c r="A4066" s="76">
        <v>40502112</v>
      </c>
      <c r="B4066" s="76" t="s">
        <v>4051</v>
      </c>
      <c r="C4066" s="49">
        <v>1</v>
      </c>
      <c r="D4066" s="49" t="s">
        <v>51</v>
      </c>
      <c r="E4066" s="77">
        <v>108.33</v>
      </c>
      <c r="F4066" s="49"/>
      <c r="G4066" s="49"/>
      <c r="H4066" s="49"/>
      <c r="I4066" s="49"/>
      <c r="J4066" s="49"/>
      <c r="K4066" s="53">
        <f t="shared" si="445"/>
        <v>88.48</v>
      </c>
      <c r="L4066" s="53">
        <f t="shared" si="446"/>
        <v>88.48</v>
      </c>
      <c r="M4066" s="53">
        <v>2043.1</v>
      </c>
      <c r="N4066" s="53">
        <f>IF(I4066&gt;0,ROUND(I4066*#REF!,2),0)</f>
        <v>0</v>
      </c>
      <c r="O4066" s="53">
        <f t="shared" si="447"/>
        <v>2131.58</v>
      </c>
    </row>
    <row r="4067" spans="1:15">
      <c r="A4067" s="76">
        <v>40502120</v>
      </c>
      <c r="B4067" s="76" t="s">
        <v>4052</v>
      </c>
      <c r="C4067" s="49">
        <v>1</v>
      </c>
      <c r="D4067" s="49" t="s">
        <v>51</v>
      </c>
      <c r="E4067" s="77">
        <v>108.33</v>
      </c>
      <c r="F4067" s="49"/>
      <c r="G4067" s="49"/>
      <c r="H4067" s="49"/>
      <c r="I4067" s="49"/>
      <c r="J4067" s="49"/>
      <c r="K4067" s="53">
        <f t="shared" si="445"/>
        <v>88.48</v>
      </c>
      <c r="L4067" s="53">
        <f t="shared" si="446"/>
        <v>88.48</v>
      </c>
      <c r="M4067" s="53">
        <v>2043.1</v>
      </c>
      <c r="N4067" s="53">
        <f>IF(I4067&gt;0,ROUND(I4067*#REF!,2),0)</f>
        <v>0</v>
      </c>
      <c r="O4067" s="53">
        <f t="shared" si="447"/>
        <v>2131.58</v>
      </c>
    </row>
    <row r="4068" spans="1:15" ht="22.5">
      <c r="A4068" s="76">
        <v>40502139</v>
      </c>
      <c r="B4068" s="76" t="s">
        <v>4053</v>
      </c>
      <c r="C4068" s="49">
        <v>1</v>
      </c>
      <c r="D4068" s="49" t="s">
        <v>129</v>
      </c>
      <c r="E4068" s="77">
        <v>41.67</v>
      </c>
      <c r="F4068" s="49"/>
      <c r="G4068" s="49"/>
      <c r="H4068" s="49"/>
      <c r="I4068" s="49"/>
      <c r="J4068" s="49"/>
      <c r="K4068" s="53">
        <f t="shared" si="445"/>
        <v>16.38</v>
      </c>
      <c r="L4068" s="53">
        <f t="shared" si="446"/>
        <v>16.38</v>
      </c>
      <c r="M4068" s="53">
        <v>785.9</v>
      </c>
      <c r="N4068" s="53">
        <f>IF(I4068&gt;0,ROUND(I4068*#REF!,2),0)</f>
        <v>0</v>
      </c>
      <c r="O4068" s="53">
        <f t="shared" si="447"/>
        <v>802.28</v>
      </c>
    </row>
    <row r="4069" spans="1:15" ht="22.5">
      <c r="A4069" s="76">
        <v>40502147</v>
      </c>
      <c r="B4069" s="76" t="s">
        <v>4054</v>
      </c>
      <c r="C4069" s="49">
        <v>1</v>
      </c>
      <c r="D4069" s="49" t="s">
        <v>129</v>
      </c>
      <c r="E4069" s="77">
        <v>41.67</v>
      </c>
      <c r="F4069" s="49"/>
      <c r="G4069" s="49"/>
      <c r="H4069" s="49"/>
      <c r="I4069" s="49"/>
      <c r="J4069" s="49"/>
      <c r="K4069" s="53">
        <f t="shared" si="445"/>
        <v>16.38</v>
      </c>
      <c r="L4069" s="53">
        <f t="shared" si="446"/>
        <v>16.38</v>
      </c>
      <c r="M4069" s="53">
        <v>785.9</v>
      </c>
      <c r="N4069" s="53">
        <f>IF(I4069&gt;0,ROUND(I4069*#REF!,2),0)</f>
        <v>0</v>
      </c>
      <c r="O4069" s="53">
        <f t="shared" si="447"/>
        <v>802.28</v>
      </c>
    </row>
    <row r="4070" spans="1:15" ht="22.5">
      <c r="A4070" s="76">
        <v>40502155</v>
      </c>
      <c r="B4070" s="76" t="s">
        <v>4055</v>
      </c>
      <c r="C4070" s="49">
        <v>1</v>
      </c>
      <c r="D4070" s="49" t="s">
        <v>129</v>
      </c>
      <c r="E4070" s="77">
        <v>50</v>
      </c>
      <c r="F4070" s="49"/>
      <c r="G4070" s="49"/>
      <c r="H4070" s="49"/>
      <c r="I4070" s="49"/>
      <c r="J4070" s="49"/>
      <c r="K4070" s="53">
        <f t="shared" si="445"/>
        <v>16.38</v>
      </c>
      <c r="L4070" s="53">
        <f t="shared" si="446"/>
        <v>16.38</v>
      </c>
      <c r="M4070" s="53">
        <v>943</v>
      </c>
      <c r="N4070" s="53">
        <f>IF(I4070&gt;0,ROUND(I4070*#REF!,2),0)</f>
        <v>0</v>
      </c>
      <c r="O4070" s="53">
        <f t="shared" si="447"/>
        <v>959.38</v>
      </c>
    </row>
    <row r="4071" spans="1:15">
      <c r="A4071" s="76">
        <v>40502163</v>
      </c>
      <c r="B4071" s="76" t="s">
        <v>4056</v>
      </c>
      <c r="C4071" s="49">
        <v>1</v>
      </c>
      <c r="D4071" s="49" t="s">
        <v>129</v>
      </c>
      <c r="E4071" s="77">
        <v>16.670000000000002</v>
      </c>
      <c r="F4071" s="49"/>
      <c r="G4071" s="49"/>
      <c r="H4071" s="49"/>
      <c r="I4071" s="49"/>
      <c r="J4071" s="49"/>
      <c r="K4071" s="53">
        <f t="shared" si="445"/>
        <v>16.38</v>
      </c>
      <c r="L4071" s="53">
        <f t="shared" si="446"/>
        <v>16.38</v>
      </c>
      <c r="M4071" s="53">
        <v>314.39999999999998</v>
      </c>
      <c r="N4071" s="53">
        <f>IF(I4071&gt;0,ROUND(I4071*#REF!,2),0)</f>
        <v>0</v>
      </c>
      <c r="O4071" s="53">
        <f t="shared" si="447"/>
        <v>330.78</v>
      </c>
    </row>
    <row r="4072" spans="1:15">
      <c r="A4072" s="76">
        <v>40502171</v>
      </c>
      <c r="B4072" s="76" t="s">
        <v>4057</v>
      </c>
      <c r="C4072" s="49">
        <v>1</v>
      </c>
      <c r="D4072" s="49" t="s">
        <v>129</v>
      </c>
      <c r="E4072" s="77">
        <v>166.67</v>
      </c>
      <c r="F4072" s="49"/>
      <c r="G4072" s="49"/>
      <c r="H4072" s="49"/>
      <c r="I4072" s="49"/>
      <c r="J4072" s="49"/>
      <c r="K4072" s="53">
        <f t="shared" si="445"/>
        <v>16.38</v>
      </c>
      <c r="L4072" s="53">
        <f t="shared" si="446"/>
        <v>16.38</v>
      </c>
      <c r="M4072" s="53">
        <v>3143.4</v>
      </c>
      <c r="N4072" s="53">
        <f>IF(I4072&gt;0,ROUND(I4072*#REF!,2),0)</f>
        <v>0</v>
      </c>
      <c r="O4072" s="53">
        <f t="shared" si="447"/>
        <v>3159.78</v>
      </c>
    </row>
    <row r="4073" spans="1:15">
      <c r="A4073" s="76">
        <v>40502180</v>
      </c>
      <c r="B4073" s="76" t="s">
        <v>4058</v>
      </c>
      <c r="C4073" s="49">
        <v>1</v>
      </c>
      <c r="D4073" s="49" t="s">
        <v>129</v>
      </c>
      <c r="E4073" s="77">
        <v>208.33</v>
      </c>
      <c r="F4073" s="49"/>
      <c r="G4073" s="49"/>
      <c r="H4073" s="49"/>
      <c r="I4073" s="49"/>
      <c r="J4073" s="49"/>
      <c r="K4073" s="53">
        <f t="shared" si="445"/>
        <v>16.38</v>
      </c>
      <c r="L4073" s="53">
        <f t="shared" si="446"/>
        <v>16.38</v>
      </c>
      <c r="M4073" s="53">
        <v>3929.1</v>
      </c>
      <c r="N4073" s="53">
        <f>IF(I4073&gt;0,ROUND(I4073*#REF!,2),0)</f>
        <v>0</v>
      </c>
      <c r="O4073" s="53">
        <f t="shared" si="447"/>
        <v>3945.48</v>
      </c>
    </row>
    <row r="4074" spans="1:15">
      <c r="A4074" s="76">
        <v>40502198</v>
      </c>
      <c r="B4074" s="76" t="s">
        <v>4059</v>
      </c>
      <c r="C4074" s="49">
        <v>1</v>
      </c>
      <c r="D4074" s="49" t="s">
        <v>129</v>
      </c>
      <c r="E4074" s="77">
        <v>191.67</v>
      </c>
      <c r="F4074" s="49"/>
      <c r="G4074" s="49"/>
      <c r="H4074" s="49"/>
      <c r="I4074" s="49"/>
      <c r="J4074" s="49"/>
      <c r="K4074" s="53">
        <f t="shared" si="445"/>
        <v>16.38</v>
      </c>
      <c r="L4074" s="53">
        <f t="shared" si="446"/>
        <v>16.38</v>
      </c>
      <c r="M4074" s="53">
        <v>3614.9</v>
      </c>
      <c r="N4074" s="53">
        <f>IF(I4074&gt;0,ROUND(I4074*#REF!,2),0)</f>
        <v>0</v>
      </c>
      <c r="O4074" s="53">
        <f t="shared" si="447"/>
        <v>3631.28</v>
      </c>
    </row>
    <row r="4075" spans="1:15" ht="22.5">
      <c r="A4075" s="76">
        <v>40502201</v>
      </c>
      <c r="B4075" s="76" t="s">
        <v>4060</v>
      </c>
      <c r="C4075" s="49">
        <v>1</v>
      </c>
      <c r="D4075" s="49" t="s">
        <v>129</v>
      </c>
      <c r="E4075" s="77">
        <v>191.67</v>
      </c>
      <c r="F4075" s="49"/>
      <c r="G4075" s="49"/>
      <c r="H4075" s="49"/>
      <c r="I4075" s="49"/>
      <c r="J4075" s="49"/>
      <c r="K4075" s="53">
        <f t="shared" si="445"/>
        <v>16.38</v>
      </c>
      <c r="L4075" s="53">
        <f t="shared" si="446"/>
        <v>16.38</v>
      </c>
      <c r="M4075" s="53">
        <v>3614.9</v>
      </c>
      <c r="N4075" s="53">
        <f>IF(I4075&gt;0,ROUND(I4075*#REF!,2),0)</f>
        <v>0</v>
      </c>
      <c r="O4075" s="53">
        <f t="shared" si="447"/>
        <v>3631.28</v>
      </c>
    </row>
    <row r="4076" spans="1:15">
      <c r="A4076" s="76">
        <v>40502210</v>
      </c>
      <c r="B4076" s="76" t="s">
        <v>4061</v>
      </c>
      <c r="C4076" s="49">
        <v>1</v>
      </c>
      <c r="D4076" s="49" t="s">
        <v>129</v>
      </c>
      <c r="E4076" s="77">
        <v>16.670000000000002</v>
      </c>
      <c r="F4076" s="49"/>
      <c r="G4076" s="49"/>
      <c r="H4076" s="49"/>
      <c r="I4076" s="49"/>
      <c r="J4076" s="49"/>
      <c r="K4076" s="53">
        <f t="shared" si="445"/>
        <v>16.38</v>
      </c>
      <c r="L4076" s="53">
        <f t="shared" si="446"/>
        <v>16.38</v>
      </c>
      <c r="M4076" s="53">
        <v>314.39999999999998</v>
      </c>
      <c r="N4076" s="53">
        <f>IF(I4076&gt;0,ROUND(I4076*#REF!,2),0)</f>
        <v>0</v>
      </c>
      <c r="O4076" s="53">
        <f t="shared" si="447"/>
        <v>330.78</v>
      </c>
    </row>
    <row r="4077" spans="1:15">
      <c r="A4077" s="76">
        <v>40502228</v>
      </c>
      <c r="B4077" s="76" t="s">
        <v>4062</v>
      </c>
      <c r="C4077" s="49">
        <v>1</v>
      </c>
      <c r="D4077" s="49" t="s">
        <v>129</v>
      </c>
      <c r="E4077" s="77">
        <v>83.33</v>
      </c>
      <c r="F4077" s="49"/>
      <c r="G4077" s="49"/>
      <c r="H4077" s="49"/>
      <c r="I4077" s="49"/>
      <c r="J4077" s="49"/>
      <c r="K4077" s="53">
        <f t="shared" si="445"/>
        <v>16.38</v>
      </c>
      <c r="L4077" s="53">
        <f t="shared" si="446"/>
        <v>16.38</v>
      </c>
      <c r="M4077" s="53">
        <v>1571.6</v>
      </c>
      <c r="N4077" s="53">
        <f>IF(I4077&gt;0,ROUND(I4077*#REF!,2),0)</f>
        <v>0</v>
      </c>
      <c r="O4077" s="53">
        <f t="shared" si="447"/>
        <v>1587.98</v>
      </c>
    </row>
    <row r="4078" spans="1:15">
      <c r="A4078" s="76">
        <v>40502236</v>
      </c>
      <c r="B4078" s="76" t="s">
        <v>4063</v>
      </c>
      <c r="C4078" s="49">
        <v>1</v>
      </c>
      <c r="D4078" s="49" t="s">
        <v>51</v>
      </c>
      <c r="E4078" s="77">
        <v>150</v>
      </c>
      <c r="F4078" s="49"/>
      <c r="G4078" s="49"/>
      <c r="H4078" s="49"/>
      <c r="I4078" s="49"/>
      <c r="J4078" s="49"/>
      <c r="K4078" s="53">
        <f t="shared" si="445"/>
        <v>88.48</v>
      </c>
      <c r="L4078" s="53">
        <f t="shared" si="446"/>
        <v>88.48</v>
      </c>
      <c r="M4078" s="53">
        <v>2829</v>
      </c>
      <c r="N4078" s="53">
        <f>IF(I4078&gt;0,ROUND(I4078*#REF!,2),0)</f>
        <v>0</v>
      </c>
      <c r="O4078" s="53">
        <f t="shared" si="447"/>
        <v>2917.48</v>
      </c>
    </row>
    <row r="4079" spans="1:15" ht="22.5" customHeight="1">
      <c r="A4079" s="131" t="s">
        <v>4064</v>
      </c>
      <c r="B4079" s="132"/>
      <c r="C4079" s="132"/>
      <c r="D4079" s="132"/>
      <c r="E4079" s="132"/>
      <c r="F4079" s="132"/>
      <c r="G4079" s="132"/>
      <c r="H4079" s="132"/>
      <c r="I4079" s="132"/>
      <c r="J4079" s="132"/>
      <c r="K4079" s="132"/>
      <c r="L4079" s="132"/>
      <c r="M4079" s="132"/>
      <c r="N4079" s="132"/>
      <c r="O4079" s="132"/>
    </row>
    <row r="4080" spans="1:15">
      <c r="A4080" s="76">
        <v>40503011</v>
      </c>
      <c r="B4080" s="76" t="s">
        <v>4065</v>
      </c>
      <c r="C4080" s="49">
        <v>1</v>
      </c>
      <c r="D4080" s="49" t="s">
        <v>99</v>
      </c>
      <c r="E4080" s="77">
        <v>17.32</v>
      </c>
      <c r="F4080" s="49"/>
      <c r="G4080" s="49"/>
      <c r="H4080" s="49"/>
      <c r="I4080" s="49"/>
      <c r="J4080" s="49"/>
      <c r="K4080" s="53">
        <f t="shared" ref="K4080:K4102" si="448">VLOOKUP(D4080,PORTES2026,21,FALSE())</f>
        <v>49.16</v>
      </c>
      <c r="L4080" s="53">
        <f t="shared" ref="L4080:L4102" si="449">ROUND(C4080*K4080,2)</f>
        <v>49.16</v>
      </c>
      <c r="M4080" s="53">
        <v>326.66000000000003</v>
      </c>
      <c r="N4080" s="53">
        <f>IF(I4080&gt;0,ROUND(I4080*#REF!,2),0)</f>
        <v>0</v>
      </c>
      <c r="O4080" s="53">
        <f t="shared" ref="O4080:O4102" si="450">ROUND(L4080+M4080+N4080,2)</f>
        <v>375.82</v>
      </c>
    </row>
    <row r="4081" spans="1:15">
      <c r="A4081" s="76">
        <v>40503020</v>
      </c>
      <c r="B4081" s="76" t="s">
        <v>4066</v>
      </c>
      <c r="C4081" s="49">
        <v>1</v>
      </c>
      <c r="D4081" s="49" t="s">
        <v>70</v>
      </c>
      <c r="E4081" s="77">
        <v>4.82</v>
      </c>
      <c r="F4081" s="49"/>
      <c r="G4081" s="49"/>
      <c r="H4081" s="49"/>
      <c r="I4081" s="49"/>
      <c r="J4081" s="49"/>
      <c r="K4081" s="53">
        <f t="shared" si="448"/>
        <v>209.71</v>
      </c>
      <c r="L4081" s="53">
        <f t="shared" si="449"/>
        <v>209.71</v>
      </c>
      <c r="M4081" s="53">
        <v>90.91</v>
      </c>
      <c r="N4081" s="53">
        <f>IF(I4081&gt;0,ROUND(I4081*#REF!,2),0)</f>
        <v>0</v>
      </c>
      <c r="O4081" s="53">
        <f t="shared" si="450"/>
        <v>300.62</v>
      </c>
    </row>
    <row r="4082" spans="1:15">
      <c r="A4082" s="76">
        <v>40503046</v>
      </c>
      <c r="B4082" s="76" t="s">
        <v>4067</v>
      </c>
      <c r="C4082" s="49">
        <v>1</v>
      </c>
      <c r="D4082" s="49" t="s">
        <v>99</v>
      </c>
      <c r="E4082" s="77">
        <v>4.8479999999999999</v>
      </c>
      <c r="F4082" s="49"/>
      <c r="G4082" s="49"/>
      <c r="H4082" s="49"/>
      <c r="I4082" s="49"/>
      <c r="J4082" s="49"/>
      <c r="K4082" s="53">
        <f t="shared" si="448"/>
        <v>49.16</v>
      </c>
      <c r="L4082" s="53">
        <f t="shared" si="449"/>
        <v>49.16</v>
      </c>
      <c r="M4082" s="53">
        <v>91.43</v>
      </c>
      <c r="N4082" s="53">
        <f>IF(I4082&gt;0,ROUND(I4082*#REF!,2),0)</f>
        <v>0</v>
      </c>
      <c r="O4082" s="53">
        <f t="shared" si="450"/>
        <v>140.59</v>
      </c>
    </row>
    <row r="4083" spans="1:15">
      <c r="A4083" s="76">
        <v>40503054</v>
      </c>
      <c r="B4083" s="76" t="s">
        <v>4068</v>
      </c>
      <c r="C4083" s="49">
        <v>1</v>
      </c>
      <c r="D4083" s="49" t="s">
        <v>99</v>
      </c>
      <c r="E4083" s="77">
        <v>22.256</v>
      </c>
      <c r="F4083" s="49"/>
      <c r="G4083" s="49"/>
      <c r="H4083" s="49"/>
      <c r="I4083" s="49"/>
      <c r="J4083" s="49"/>
      <c r="K4083" s="53">
        <f t="shared" si="448"/>
        <v>49.16</v>
      </c>
      <c r="L4083" s="53">
        <f t="shared" si="449"/>
        <v>49.16</v>
      </c>
      <c r="M4083" s="53">
        <v>419.75</v>
      </c>
      <c r="N4083" s="53">
        <f>IF(I4083&gt;0,ROUND(I4083*#REF!,2),0)</f>
        <v>0</v>
      </c>
      <c r="O4083" s="53">
        <f t="shared" si="450"/>
        <v>468.91</v>
      </c>
    </row>
    <row r="4084" spans="1:15">
      <c r="A4084" s="76">
        <v>40503062</v>
      </c>
      <c r="B4084" s="76" t="s">
        <v>4069</v>
      </c>
      <c r="C4084" s="49">
        <v>1</v>
      </c>
      <c r="D4084" s="49" t="s">
        <v>99</v>
      </c>
      <c r="E4084" s="77">
        <v>22.256</v>
      </c>
      <c r="F4084" s="49"/>
      <c r="G4084" s="49"/>
      <c r="H4084" s="49"/>
      <c r="I4084" s="49"/>
      <c r="J4084" s="49"/>
      <c r="K4084" s="53">
        <f t="shared" si="448"/>
        <v>49.16</v>
      </c>
      <c r="L4084" s="53">
        <f t="shared" si="449"/>
        <v>49.16</v>
      </c>
      <c r="M4084" s="53">
        <v>419.75</v>
      </c>
      <c r="N4084" s="53">
        <f>IF(I4084&gt;0,ROUND(I4084*#REF!,2),0)</f>
        <v>0</v>
      </c>
      <c r="O4084" s="53">
        <f t="shared" si="450"/>
        <v>468.91</v>
      </c>
    </row>
    <row r="4085" spans="1:15">
      <c r="A4085" s="76">
        <v>40503070</v>
      </c>
      <c r="B4085" s="76" t="s">
        <v>4070</v>
      </c>
      <c r="C4085" s="49">
        <v>1</v>
      </c>
      <c r="D4085" s="49" t="s">
        <v>102</v>
      </c>
      <c r="E4085" s="77">
        <v>22.256</v>
      </c>
      <c r="F4085" s="49"/>
      <c r="G4085" s="49"/>
      <c r="H4085" s="49"/>
      <c r="I4085" s="49"/>
      <c r="J4085" s="49"/>
      <c r="K4085" s="53">
        <f t="shared" si="448"/>
        <v>183.5</v>
      </c>
      <c r="L4085" s="53">
        <f t="shared" si="449"/>
        <v>183.5</v>
      </c>
      <c r="M4085" s="53">
        <v>419.75</v>
      </c>
      <c r="N4085" s="53">
        <f>IF(I4085&gt;0,ROUND(I4085*#REF!,2),0)</f>
        <v>0</v>
      </c>
      <c r="O4085" s="53">
        <f t="shared" si="450"/>
        <v>603.25</v>
      </c>
    </row>
    <row r="4086" spans="1:15">
      <c r="A4086" s="76">
        <v>40503089</v>
      </c>
      <c r="B4086" s="76" t="s">
        <v>4071</v>
      </c>
      <c r="C4086" s="49">
        <v>1</v>
      </c>
      <c r="D4086" s="49" t="s">
        <v>134</v>
      </c>
      <c r="E4086" s="77">
        <v>40.36</v>
      </c>
      <c r="F4086" s="49"/>
      <c r="G4086" s="49"/>
      <c r="H4086" s="49"/>
      <c r="I4086" s="49"/>
      <c r="J4086" s="49"/>
      <c r="K4086" s="53">
        <f t="shared" si="448"/>
        <v>32.78</v>
      </c>
      <c r="L4086" s="53">
        <f t="shared" si="449"/>
        <v>32.78</v>
      </c>
      <c r="M4086" s="53">
        <v>761.19</v>
      </c>
      <c r="N4086" s="53">
        <f>IF(I4086&gt;0,ROUND(I4086*#REF!,2),0)</f>
        <v>0</v>
      </c>
      <c r="O4086" s="53">
        <f t="shared" si="450"/>
        <v>793.97</v>
      </c>
    </row>
    <row r="4087" spans="1:15">
      <c r="A4087" s="76">
        <v>40503100</v>
      </c>
      <c r="B4087" s="76" t="s">
        <v>4072</v>
      </c>
      <c r="C4087" s="49">
        <v>1</v>
      </c>
      <c r="D4087" s="49" t="s">
        <v>65</v>
      </c>
      <c r="E4087" s="77">
        <v>8</v>
      </c>
      <c r="F4087" s="49"/>
      <c r="G4087" s="49"/>
      <c r="H4087" s="49"/>
      <c r="I4087" s="49"/>
      <c r="J4087" s="49"/>
      <c r="K4087" s="53">
        <f t="shared" si="448"/>
        <v>65.56</v>
      </c>
      <c r="L4087" s="53">
        <f t="shared" si="449"/>
        <v>65.56</v>
      </c>
      <c r="M4087" s="53">
        <v>150.88</v>
      </c>
      <c r="N4087" s="53">
        <f>IF(I4087&gt;0,ROUND(I4087*#REF!,2),0)</f>
        <v>0</v>
      </c>
      <c r="O4087" s="53">
        <f t="shared" si="450"/>
        <v>216.44</v>
      </c>
    </row>
    <row r="4088" spans="1:15">
      <c r="A4088" s="76">
        <v>40503119</v>
      </c>
      <c r="B4088" s="76" t="s">
        <v>4073</v>
      </c>
      <c r="C4088" s="49">
        <v>1</v>
      </c>
      <c r="D4088" s="49" t="s">
        <v>99</v>
      </c>
      <c r="E4088" s="77">
        <v>5.71</v>
      </c>
      <c r="F4088" s="49"/>
      <c r="G4088" s="49"/>
      <c r="H4088" s="49"/>
      <c r="I4088" s="49"/>
      <c r="J4088" s="49"/>
      <c r="K4088" s="53">
        <f t="shared" si="448"/>
        <v>49.16</v>
      </c>
      <c r="L4088" s="53">
        <f t="shared" si="449"/>
        <v>49.16</v>
      </c>
      <c r="M4088" s="53">
        <v>107.69</v>
      </c>
      <c r="N4088" s="53">
        <f>IF(I4088&gt;0,ROUND(I4088*#REF!,2),0)</f>
        <v>0</v>
      </c>
      <c r="O4088" s="53">
        <f t="shared" si="450"/>
        <v>156.85</v>
      </c>
    </row>
    <row r="4089" spans="1:15">
      <c r="A4089" s="76">
        <v>40503127</v>
      </c>
      <c r="B4089" s="76" t="s">
        <v>4074</v>
      </c>
      <c r="C4089" s="49">
        <v>1</v>
      </c>
      <c r="D4089" s="49" t="s">
        <v>72</v>
      </c>
      <c r="E4089" s="77">
        <v>12.54</v>
      </c>
      <c r="F4089" s="49"/>
      <c r="G4089" s="49"/>
      <c r="H4089" s="49"/>
      <c r="I4089" s="49"/>
      <c r="J4089" s="49"/>
      <c r="K4089" s="53">
        <f t="shared" si="448"/>
        <v>309.68</v>
      </c>
      <c r="L4089" s="53">
        <f t="shared" si="449"/>
        <v>309.68</v>
      </c>
      <c r="M4089" s="53">
        <v>236.5</v>
      </c>
      <c r="N4089" s="53">
        <f>IF(I4089&gt;0,ROUND(I4089*#REF!,2),0)</f>
        <v>0</v>
      </c>
      <c r="O4089" s="53">
        <f t="shared" si="450"/>
        <v>546.17999999999995</v>
      </c>
    </row>
    <row r="4090" spans="1:15">
      <c r="A4090" s="76">
        <v>40503135</v>
      </c>
      <c r="B4090" s="76" t="s">
        <v>4075</v>
      </c>
      <c r="C4090" s="49">
        <v>1</v>
      </c>
      <c r="D4090" s="49" t="s">
        <v>72</v>
      </c>
      <c r="E4090" s="77">
        <v>4.21</v>
      </c>
      <c r="F4090" s="49"/>
      <c r="G4090" s="49"/>
      <c r="H4090" s="49"/>
      <c r="I4090" s="49"/>
      <c r="J4090" s="49"/>
      <c r="K4090" s="53">
        <f t="shared" si="448"/>
        <v>309.68</v>
      </c>
      <c r="L4090" s="53">
        <f t="shared" si="449"/>
        <v>309.68</v>
      </c>
      <c r="M4090" s="53">
        <v>79.400000000000006</v>
      </c>
      <c r="N4090" s="53">
        <f>IF(I4090&gt;0,ROUND(I4090*#REF!,2),0)</f>
        <v>0</v>
      </c>
      <c r="O4090" s="53">
        <f t="shared" si="450"/>
        <v>389.08</v>
      </c>
    </row>
    <row r="4091" spans="1:15">
      <c r="A4091" s="76">
        <v>40503143</v>
      </c>
      <c r="B4091" s="76" t="s">
        <v>4076</v>
      </c>
      <c r="C4091" s="49">
        <v>1</v>
      </c>
      <c r="D4091" s="49" t="s">
        <v>72</v>
      </c>
      <c r="E4091" s="77">
        <v>32.64</v>
      </c>
      <c r="F4091" s="49"/>
      <c r="G4091" s="49"/>
      <c r="H4091" s="49"/>
      <c r="I4091" s="49"/>
      <c r="J4091" s="49"/>
      <c r="K4091" s="53">
        <f t="shared" si="448"/>
        <v>309.68</v>
      </c>
      <c r="L4091" s="53">
        <f t="shared" si="449"/>
        <v>309.68</v>
      </c>
      <c r="M4091" s="53">
        <v>615.59</v>
      </c>
      <c r="N4091" s="53">
        <f>IF(I4091&gt;0,ROUND(I4091*#REF!,2),0)</f>
        <v>0</v>
      </c>
      <c r="O4091" s="53">
        <f t="shared" si="450"/>
        <v>925.27</v>
      </c>
    </row>
    <row r="4092" spans="1:15">
      <c r="A4092" s="76">
        <v>40503151</v>
      </c>
      <c r="B4092" s="76" t="s">
        <v>4077</v>
      </c>
      <c r="C4092" s="49">
        <v>1</v>
      </c>
      <c r="D4092" s="49" t="s">
        <v>72</v>
      </c>
      <c r="E4092" s="77">
        <v>20.88</v>
      </c>
      <c r="F4092" s="49"/>
      <c r="G4092" s="49"/>
      <c r="H4092" s="49"/>
      <c r="I4092" s="49"/>
      <c r="J4092" s="49"/>
      <c r="K4092" s="53">
        <f t="shared" si="448"/>
        <v>309.68</v>
      </c>
      <c r="L4092" s="53">
        <f t="shared" si="449"/>
        <v>309.68</v>
      </c>
      <c r="M4092" s="53">
        <v>393.8</v>
      </c>
      <c r="N4092" s="53">
        <f>IF(I4092&gt;0,ROUND(I4092*#REF!,2),0)</f>
        <v>0</v>
      </c>
      <c r="O4092" s="53">
        <f t="shared" si="450"/>
        <v>703.48</v>
      </c>
    </row>
    <row r="4093" spans="1:15">
      <c r="A4093" s="76">
        <v>40503160</v>
      </c>
      <c r="B4093" s="76" t="s">
        <v>4078</v>
      </c>
      <c r="C4093" s="49">
        <v>1</v>
      </c>
      <c r="D4093" s="49" t="s">
        <v>72</v>
      </c>
      <c r="E4093" s="77">
        <v>20.88</v>
      </c>
      <c r="F4093" s="49"/>
      <c r="G4093" s="49"/>
      <c r="H4093" s="49"/>
      <c r="I4093" s="49"/>
      <c r="J4093" s="49"/>
      <c r="K4093" s="53">
        <f t="shared" si="448"/>
        <v>309.68</v>
      </c>
      <c r="L4093" s="53">
        <f t="shared" si="449"/>
        <v>309.68</v>
      </c>
      <c r="M4093" s="53">
        <v>393.8</v>
      </c>
      <c r="N4093" s="53">
        <f>IF(I4093&gt;0,ROUND(I4093*#REF!,2),0)</f>
        <v>0</v>
      </c>
      <c r="O4093" s="53">
        <f t="shared" si="450"/>
        <v>703.48</v>
      </c>
    </row>
    <row r="4094" spans="1:15">
      <c r="A4094" s="76">
        <v>40503178</v>
      </c>
      <c r="B4094" s="76" t="s">
        <v>4079</v>
      </c>
      <c r="C4094" s="49">
        <v>1</v>
      </c>
      <c r="D4094" s="49" t="s">
        <v>72</v>
      </c>
      <c r="E4094" s="77">
        <v>12.54</v>
      </c>
      <c r="F4094" s="49"/>
      <c r="G4094" s="49"/>
      <c r="H4094" s="49"/>
      <c r="I4094" s="49"/>
      <c r="J4094" s="49"/>
      <c r="K4094" s="53">
        <f t="shared" si="448"/>
        <v>309.68</v>
      </c>
      <c r="L4094" s="53">
        <f t="shared" si="449"/>
        <v>309.68</v>
      </c>
      <c r="M4094" s="53">
        <v>236.5</v>
      </c>
      <c r="N4094" s="53">
        <f>IF(I4094&gt;0,ROUND(I4094*#REF!,2),0)</f>
        <v>0</v>
      </c>
      <c r="O4094" s="53">
        <f t="shared" si="450"/>
        <v>546.17999999999995</v>
      </c>
    </row>
    <row r="4095" spans="1:15">
      <c r="A4095" s="76">
        <v>40503186</v>
      </c>
      <c r="B4095" s="76" t="s">
        <v>4080</v>
      </c>
      <c r="C4095" s="49">
        <v>1</v>
      </c>
      <c r="D4095" s="49" t="s">
        <v>72</v>
      </c>
      <c r="E4095" s="77">
        <v>20.38</v>
      </c>
      <c r="F4095" s="49"/>
      <c r="G4095" s="49"/>
      <c r="H4095" s="49"/>
      <c r="I4095" s="49"/>
      <c r="J4095" s="49"/>
      <c r="K4095" s="53">
        <f t="shared" si="448"/>
        <v>309.68</v>
      </c>
      <c r="L4095" s="53">
        <f t="shared" si="449"/>
        <v>309.68</v>
      </c>
      <c r="M4095" s="53">
        <v>384.37</v>
      </c>
      <c r="N4095" s="53">
        <f>IF(I4095&gt;0,ROUND(I4095*#REF!,2),0)</f>
        <v>0</v>
      </c>
      <c r="O4095" s="53">
        <f t="shared" si="450"/>
        <v>694.05</v>
      </c>
    </row>
    <row r="4096" spans="1:15" ht="22.5">
      <c r="A4096" s="76">
        <v>40503194</v>
      </c>
      <c r="B4096" s="76" t="s">
        <v>4081</v>
      </c>
      <c r="C4096" s="49">
        <v>1</v>
      </c>
      <c r="D4096" s="49" t="s">
        <v>72</v>
      </c>
      <c r="E4096" s="77">
        <v>20.88</v>
      </c>
      <c r="F4096" s="49"/>
      <c r="G4096" s="49"/>
      <c r="H4096" s="49"/>
      <c r="I4096" s="49"/>
      <c r="J4096" s="49"/>
      <c r="K4096" s="53">
        <f t="shared" si="448"/>
        <v>309.68</v>
      </c>
      <c r="L4096" s="53">
        <f t="shared" si="449"/>
        <v>309.68</v>
      </c>
      <c r="M4096" s="53">
        <v>393.8</v>
      </c>
      <c r="N4096" s="53">
        <f>IF(I4096&gt;0,ROUND(I4096*#REF!,2),0)</f>
        <v>0</v>
      </c>
      <c r="O4096" s="53">
        <f t="shared" si="450"/>
        <v>703.48</v>
      </c>
    </row>
    <row r="4097" spans="1:15">
      <c r="A4097" s="76">
        <v>40503208</v>
      </c>
      <c r="B4097" s="76" t="s">
        <v>4082</v>
      </c>
      <c r="C4097" s="49">
        <v>1</v>
      </c>
      <c r="D4097" s="49" t="s">
        <v>72</v>
      </c>
      <c r="E4097" s="77">
        <v>0.54</v>
      </c>
      <c r="F4097" s="49"/>
      <c r="G4097" s="49"/>
      <c r="H4097" s="49"/>
      <c r="I4097" s="49"/>
      <c r="J4097" s="49"/>
      <c r="K4097" s="53">
        <f t="shared" si="448"/>
        <v>309.68</v>
      </c>
      <c r="L4097" s="53">
        <f t="shared" si="449"/>
        <v>309.68</v>
      </c>
      <c r="M4097" s="53">
        <v>10.18</v>
      </c>
      <c r="N4097" s="53">
        <f>IF(I4097&gt;0,ROUND(I4097*#REF!,2),0)</f>
        <v>0</v>
      </c>
      <c r="O4097" s="53">
        <f t="shared" si="450"/>
        <v>319.86</v>
      </c>
    </row>
    <row r="4098" spans="1:15">
      <c r="A4098" s="76">
        <v>40503216</v>
      </c>
      <c r="B4098" s="76" t="s">
        <v>4083</v>
      </c>
      <c r="C4098" s="49">
        <v>1</v>
      </c>
      <c r="D4098" s="49" t="s">
        <v>333</v>
      </c>
      <c r="E4098" s="77">
        <v>7.79</v>
      </c>
      <c r="F4098" s="49"/>
      <c r="G4098" s="49"/>
      <c r="H4098" s="49"/>
      <c r="I4098" s="49"/>
      <c r="J4098" s="49"/>
      <c r="K4098" s="53">
        <f t="shared" si="448"/>
        <v>417.82</v>
      </c>
      <c r="L4098" s="53">
        <f t="shared" si="449"/>
        <v>417.82</v>
      </c>
      <c r="M4098" s="53">
        <v>146.91999999999999</v>
      </c>
      <c r="N4098" s="53">
        <f>IF(I4098&gt;0,ROUND(I4098*#REF!,2),0)</f>
        <v>0</v>
      </c>
      <c r="O4098" s="53">
        <f t="shared" si="450"/>
        <v>564.74</v>
      </c>
    </row>
    <row r="4099" spans="1:15">
      <c r="A4099" s="76">
        <v>40503224</v>
      </c>
      <c r="B4099" s="76" t="s">
        <v>4084</v>
      </c>
      <c r="C4099" s="49">
        <v>1</v>
      </c>
      <c r="D4099" s="49" t="s">
        <v>102</v>
      </c>
      <c r="E4099" s="77">
        <v>34.1</v>
      </c>
      <c r="F4099" s="49"/>
      <c r="G4099" s="49"/>
      <c r="H4099" s="49"/>
      <c r="I4099" s="49"/>
      <c r="J4099" s="49"/>
      <c r="K4099" s="53">
        <f t="shared" si="448"/>
        <v>183.5</v>
      </c>
      <c r="L4099" s="53">
        <f t="shared" si="449"/>
        <v>183.5</v>
      </c>
      <c r="M4099" s="53">
        <v>643.13</v>
      </c>
      <c r="N4099" s="53">
        <f>IF(I4099&gt;0,ROUND(I4099*#REF!,2),0)</f>
        <v>0</v>
      </c>
      <c r="O4099" s="53">
        <f t="shared" si="450"/>
        <v>826.63</v>
      </c>
    </row>
    <row r="4100" spans="1:15" ht="22.5">
      <c r="A4100" s="76">
        <v>40503232</v>
      </c>
      <c r="B4100" s="76" t="s">
        <v>4085</v>
      </c>
      <c r="C4100" s="49">
        <v>1</v>
      </c>
      <c r="D4100" s="49" t="s">
        <v>102</v>
      </c>
      <c r="E4100" s="77">
        <v>141</v>
      </c>
      <c r="F4100" s="49"/>
      <c r="G4100" s="49"/>
      <c r="H4100" s="49"/>
      <c r="I4100" s="49"/>
      <c r="J4100" s="49"/>
      <c r="K4100" s="53">
        <f t="shared" si="448"/>
        <v>183.5</v>
      </c>
      <c r="L4100" s="53">
        <f t="shared" si="449"/>
        <v>183.5</v>
      </c>
      <c r="M4100" s="53">
        <v>2659.26</v>
      </c>
      <c r="N4100" s="53">
        <f>IF(I4100&gt;0,ROUND(I4100*#REF!,2),0)</f>
        <v>0</v>
      </c>
      <c r="O4100" s="53">
        <f t="shared" si="450"/>
        <v>2842.76</v>
      </c>
    </row>
    <row r="4101" spans="1:15" ht="22.5">
      <c r="A4101" s="76">
        <v>40503240</v>
      </c>
      <c r="B4101" s="76" t="s">
        <v>4086</v>
      </c>
      <c r="C4101" s="49">
        <v>0.1</v>
      </c>
      <c r="D4101" s="49" t="s">
        <v>129</v>
      </c>
      <c r="E4101" s="77">
        <v>0.1</v>
      </c>
      <c r="F4101" s="49"/>
      <c r="G4101" s="49"/>
      <c r="H4101" s="49"/>
      <c r="I4101" s="49"/>
      <c r="J4101" s="49"/>
      <c r="K4101" s="53">
        <f t="shared" si="448"/>
        <v>16.38</v>
      </c>
      <c r="L4101" s="53">
        <f t="shared" si="449"/>
        <v>1.64</v>
      </c>
      <c r="M4101" s="53">
        <v>1.89</v>
      </c>
      <c r="N4101" s="53">
        <f>IF(I4101&gt;0,ROUND(I4101*#REF!,2),0)</f>
        <v>0</v>
      </c>
      <c r="O4101" s="53">
        <f t="shared" si="450"/>
        <v>3.53</v>
      </c>
    </row>
    <row r="4102" spans="1:15" ht="22.5">
      <c r="A4102" s="76">
        <v>40503259</v>
      </c>
      <c r="B4102" s="76" t="s">
        <v>4087</v>
      </c>
      <c r="C4102" s="49">
        <v>1</v>
      </c>
      <c r="D4102" s="49" t="s">
        <v>102</v>
      </c>
      <c r="E4102" s="77">
        <v>141</v>
      </c>
      <c r="F4102" s="49"/>
      <c r="G4102" s="49"/>
      <c r="H4102" s="49"/>
      <c r="I4102" s="49"/>
      <c r="J4102" s="49"/>
      <c r="K4102" s="53">
        <f t="shared" si="448"/>
        <v>183.5</v>
      </c>
      <c r="L4102" s="53">
        <f t="shared" si="449"/>
        <v>183.5</v>
      </c>
      <c r="M4102" s="53">
        <v>2659.26</v>
      </c>
      <c r="N4102" s="53">
        <f>IF(I4102&gt;0,ROUND(I4102*#REF!,2),0)</f>
        <v>0</v>
      </c>
      <c r="O4102" s="53">
        <f t="shared" si="450"/>
        <v>2842.76</v>
      </c>
    </row>
    <row r="4103" spans="1:15" ht="34.5" customHeight="1">
      <c r="A4103" s="131" t="s">
        <v>4088</v>
      </c>
      <c r="B4103" s="132"/>
      <c r="C4103" s="132"/>
      <c r="D4103" s="132"/>
      <c r="E4103" s="132"/>
      <c r="F4103" s="132"/>
      <c r="G4103" s="132"/>
      <c r="H4103" s="132"/>
      <c r="I4103" s="132"/>
      <c r="J4103" s="132"/>
      <c r="K4103" s="132"/>
      <c r="L4103" s="132"/>
      <c r="M4103" s="132"/>
      <c r="N4103" s="132"/>
      <c r="O4103" s="132"/>
    </row>
    <row r="4104" spans="1:15">
      <c r="A4104" s="71">
        <v>40601013</v>
      </c>
      <c r="B4104" s="72" t="s">
        <v>4089</v>
      </c>
      <c r="C4104" s="73">
        <v>1</v>
      </c>
      <c r="D4104" s="74" t="s">
        <v>70</v>
      </c>
      <c r="E4104" s="75">
        <v>5.8</v>
      </c>
      <c r="F4104" s="52"/>
      <c r="G4104" s="52"/>
      <c r="H4104" s="52"/>
      <c r="I4104" s="52"/>
      <c r="J4104" s="52"/>
      <c r="K4104" s="53">
        <v>209.71</v>
      </c>
      <c r="L4104" s="53">
        <v>209.71</v>
      </c>
      <c r="M4104" s="53">
        <v>109.39</v>
      </c>
      <c r="N4104" s="53">
        <v>0</v>
      </c>
      <c r="O4104" s="53">
        <v>319.10000000000002</v>
      </c>
    </row>
    <row r="4105" spans="1:15">
      <c r="A4105" s="71">
        <v>40601021</v>
      </c>
      <c r="B4105" s="72" t="s">
        <v>4090</v>
      </c>
      <c r="C4105" s="73">
        <v>1</v>
      </c>
      <c r="D4105" s="74" t="s">
        <v>53</v>
      </c>
      <c r="E4105" s="75">
        <v>5.8</v>
      </c>
      <c r="F4105" s="52"/>
      <c r="G4105" s="52"/>
      <c r="H4105" s="52"/>
      <c r="I4105" s="52"/>
      <c r="J4105" s="52"/>
      <c r="K4105" s="53">
        <v>144.19999999999999</v>
      </c>
      <c r="L4105" s="53">
        <v>144.19999999999999</v>
      </c>
      <c r="M4105" s="53">
        <v>109.39</v>
      </c>
      <c r="N4105" s="53">
        <v>0</v>
      </c>
      <c r="O4105" s="53">
        <v>253.59</v>
      </c>
    </row>
    <row r="4106" spans="1:15">
      <c r="A4106" s="71">
        <v>40601030</v>
      </c>
      <c r="B4106" s="72" t="s">
        <v>4091</v>
      </c>
      <c r="C4106" s="73">
        <v>1</v>
      </c>
      <c r="D4106" s="74" t="s">
        <v>70</v>
      </c>
      <c r="E4106" s="75">
        <v>11.6</v>
      </c>
      <c r="F4106" s="52"/>
      <c r="G4106" s="52"/>
      <c r="H4106" s="52"/>
      <c r="I4106" s="52"/>
      <c r="J4106" s="52"/>
      <c r="K4106" s="53">
        <v>209.71</v>
      </c>
      <c r="L4106" s="53">
        <v>209.71</v>
      </c>
      <c r="M4106" s="53">
        <v>218.78</v>
      </c>
      <c r="N4106" s="53">
        <v>0</v>
      </c>
      <c r="O4106" s="53">
        <v>428.49</v>
      </c>
    </row>
    <row r="4107" spans="1:15">
      <c r="A4107" s="71">
        <v>40601048</v>
      </c>
      <c r="B4107" s="72" t="s">
        <v>4092</v>
      </c>
      <c r="C4107" s="73">
        <v>1</v>
      </c>
      <c r="D4107" s="74" t="s">
        <v>339</v>
      </c>
      <c r="E4107" s="75">
        <v>16</v>
      </c>
      <c r="F4107" s="52"/>
      <c r="G4107" s="52"/>
      <c r="H4107" s="52"/>
      <c r="I4107" s="52"/>
      <c r="J4107" s="52"/>
      <c r="K4107" s="53">
        <v>909.36</v>
      </c>
      <c r="L4107" s="53">
        <v>909.36</v>
      </c>
      <c r="M4107" s="53">
        <v>301.76</v>
      </c>
      <c r="N4107" s="53">
        <v>0</v>
      </c>
      <c r="O4107" s="53">
        <v>1211.1199999999999</v>
      </c>
    </row>
    <row r="4108" spans="1:15">
      <c r="A4108" s="71">
        <v>40601056</v>
      </c>
      <c r="B4108" s="72" t="s">
        <v>4093</v>
      </c>
      <c r="C4108" s="73">
        <v>1</v>
      </c>
      <c r="D4108" s="74" t="s">
        <v>241</v>
      </c>
      <c r="E4108" s="75">
        <v>5.8</v>
      </c>
      <c r="F4108" s="52"/>
      <c r="G4108" s="52"/>
      <c r="H4108" s="52"/>
      <c r="I4108" s="52"/>
      <c r="J4108" s="52"/>
      <c r="K4108" s="53">
        <v>542.33000000000004</v>
      </c>
      <c r="L4108" s="53">
        <v>542.33000000000004</v>
      </c>
      <c r="M4108" s="53">
        <v>109.39</v>
      </c>
      <c r="N4108" s="53">
        <v>0</v>
      </c>
      <c r="O4108" s="53">
        <v>651.72</v>
      </c>
    </row>
    <row r="4109" spans="1:15">
      <c r="A4109" s="71">
        <v>40601064</v>
      </c>
      <c r="B4109" s="72" t="s">
        <v>4094</v>
      </c>
      <c r="C4109" s="73">
        <v>1</v>
      </c>
      <c r="D4109" s="74" t="s">
        <v>596</v>
      </c>
      <c r="E4109" s="75">
        <v>20</v>
      </c>
      <c r="F4109" s="52"/>
      <c r="G4109" s="52"/>
      <c r="H4109" s="52"/>
      <c r="I4109" s="52"/>
      <c r="J4109" s="52"/>
      <c r="K4109" s="53">
        <v>599.66</v>
      </c>
      <c r="L4109" s="53">
        <v>599.66</v>
      </c>
      <c r="M4109" s="53">
        <v>377.2</v>
      </c>
      <c r="N4109" s="53">
        <v>0</v>
      </c>
      <c r="O4109" s="53">
        <v>976.86</v>
      </c>
    </row>
    <row r="4110" spans="1:15">
      <c r="A4110" s="71">
        <v>40601072</v>
      </c>
      <c r="B4110" s="72" t="s">
        <v>4095</v>
      </c>
      <c r="C4110" s="73">
        <v>1</v>
      </c>
      <c r="D4110" s="74" t="s">
        <v>65</v>
      </c>
      <c r="E4110" s="75">
        <v>4.2</v>
      </c>
      <c r="F4110" s="52"/>
      <c r="G4110" s="52"/>
      <c r="H4110" s="52"/>
      <c r="I4110" s="52"/>
      <c r="J4110" s="52"/>
      <c r="K4110" s="53">
        <v>65.56</v>
      </c>
      <c r="L4110" s="53">
        <v>65.56</v>
      </c>
      <c r="M4110" s="53">
        <v>79.209999999999994</v>
      </c>
      <c r="N4110" s="53">
        <v>0</v>
      </c>
      <c r="O4110" s="53">
        <v>144.77000000000001</v>
      </c>
    </row>
    <row r="4111" spans="1:15">
      <c r="A4111" s="71">
        <v>40601080</v>
      </c>
      <c r="B4111" s="72" t="s">
        <v>4096</v>
      </c>
      <c r="C4111" s="73">
        <v>1</v>
      </c>
      <c r="D4111" s="74" t="s">
        <v>102</v>
      </c>
      <c r="E4111" s="75">
        <v>9.1</v>
      </c>
      <c r="F4111" s="52"/>
      <c r="G4111" s="52"/>
      <c r="H4111" s="52"/>
      <c r="I4111" s="52"/>
      <c r="J4111" s="52"/>
      <c r="K4111" s="53">
        <v>183.5</v>
      </c>
      <c r="L4111" s="53">
        <v>183.5</v>
      </c>
      <c r="M4111" s="53">
        <v>171.63</v>
      </c>
      <c r="N4111" s="53">
        <v>0</v>
      </c>
      <c r="O4111" s="53">
        <v>355.13</v>
      </c>
    </row>
    <row r="4112" spans="1:15">
      <c r="A4112" s="71">
        <v>40601099</v>
      </c>
      <c r="B4112" s="72" t="s">
        <v>4097</v>
      </c>
      <c r="C4112" s="73">
        <v>1</v>
      </c>
      <c r="D4112" s="74" t="s">
        <v>65</v>
      </c>
      <c r="E4112" s="75">
        <v>9</v>
      </c>
      <c r="F4112" s="52"/>
      <c r="G4112" s="52"/>
      <c r="H4112" s="52"/>
      <c r="I4112" s="52"/>
      <c r="J4112" s="52"/>
      <c r="K4112" s="53">
        <v>65.56</v>
      </c>
      <c r="L4112" s="53">
        <v>65.56</v>
      </c>
      <c r="M4112" s="53">
        <v>169.74</v>
      </c>
      <c r="N4112" s="53">
        <v>0</v>
      </c>
      <c r="O4112" s="53">
        <v>235.3</v>
      </c>
    </row>
    <row r="4113" spans="1:15">
      <c r="A4113" s="71">
        <v>40601102</v>
      </c>
      <c r="B4113" s="72" t="s">
        <v>4098</v>
      </c>
      <c r="C4113" s="73">
        <v>1</v>
      </c>
      <c r="D4113" s="74" t="s">
        <v>102</v>
      </c>
      <c r="E4113" s="75">
        <v>16.7</v>
      </c>
      <c r="F4113" s="52"/>
      <c r="G4113" s="52"/>
      <c r="H4113" s="52"/>
      <c r="I4113" s="52"/>
      <c r="J4113" s="52"/>
      <c r="K4113" s="53">
        <v>183.5</v>
      </c>
      <c r="L4113" s="53">
        <v>183.5</v>
      </c>
      <c r="M4113" s="53">
        <v>314.95999999999998</v>
      </c>
      <c r="N4113" s="53">
        <v>0</v>
      </c>
      <c r="O4113" s="53">
        <v>498.46</v>
      </c>
    </row>
    <row r="4114" spans="1:15">
      <c r="A4114" s="71">
        <v>40601110</v>
      </c>
      <c r="B4114" s="72" t="s">
        <v>4099</v>
      </c>
      <c r="C4114" s="73">
        <v>1</v>
      </c>
      <c r="D4114" s="74" t="s">
        <v>65</v>
      </c>
      <c r="E4114" s="75">
        <v>2.06</v>
      </c>
      <c r="F4114" s="52"/>
      <c r="G4114" s="52"/>
      <c r="H4114" s="52"/>
      <c r="I4114" s="52"/>
      <c r="J4114" s="52"/>
      <c r="K4114" s="53">
        <v>65.56</v>
      </c>
      <c r="L4114" s="53">
        <v>65.56</v>
      </c>
      <c r="M4114" s="53">
        <v>38.85</v>
      </c>
      <c r="N4114" s="53">
        <v>0</v>
      </c>
      <c r="O4114" s="53">
        <v>104.41</v>
      </c>
    </row>
    <row r="4115" spans="1:15">
      <c r="A4115" s="71">
        <v>40601129</v>
      </c>
      <c r="B4115" s="72" t="s">
        <v>4100</v>
      </c>
      <c r="C4115" s="73">
        <v>1</v>
      </c>
      <c r="D4115" s="74" t="s">
        <v>65</v>
      </c>
      <c r="E4115" s="75">
        <v>2.06</v>
      </c>
      <c r="F4115" s="52"/>
      <c r="G4115" s="52"/>
      <c r="H4115" s="52"/>
      <c r="I4115" s="52"/>
      <c r="J4115" s="52"/>
      <c r="K4115" s="53">
        <v>65.56</v>
      </c>
      <c r="L4115" s="53">
        <v>65.56</v>
      </c>
      <c r="M4115" s="53">
        <v>38.85</v>
      </c>
      <c r="N4115" s="53">
        <v>0</v>
      </c>
      <c r="O4115" s="53">
        <v>104.41</v>
      </c>
    </row>
    <row r="4116" spans="1:15">
      <c r="A4116" s="71">
        <v>40601137</v>
      </c>
      <c r="B4116" s="72" t="s">
        <v>4101</v>
      </c>
      <c r="C4116" s="73">
        <v>1</v>
      </c>
      <c r="D4116" s="74" t="s">
        <v>134</v>
      </c>
      <c r="E4116" s="75">
        <v>1.03</v>
      </c>
      <c r="F4116" s="52"/>
      <c r="G4116" s="52"/>
      <c r="H4116" s="52"/>
      <c r="I4116" s="52"/>
      <c r="J4116" s="52"/>
      <c r="K4116" s="53">
        <v>32.78</v>
      </c>
      <c r="L4116" s="53">
        <v>32.78</v>
      </c>
      <c r="M4116" s="53">
        <v>19.43</v>
      </c>
      <c r="N4116" s="53">
        <v>0</v>
      </c>
      <c r="O4116" s="53">
        <v>52.21</v>
      </c>
    </row>
    <row r="4117" spans="1:15">
      <c r="A4117" s="71">
        <v>40601145</v>
      </c>
      <c r="B4117" s="72" t="s">
        <v>4102</v>
      </c>
      <c r="C4117" s="73">
        <v>1</v>
      </c>
      <c r="D4117" s="74" t="s">
        <v>99</v>
      </c>
      <c r="E4117" s="75">
        <v>1.5</v>
      </c>
      <c r="F4117" s="52"/>
      <c r="G4117" s="52"/>
      <c r="H4117" s="52"/>
      <c r="I4117" s="52"/>
      <c r="J4117" s="52"/>
      <c r="K4117" s="53">
        <v>49.16</v>
      </c>
      <c r="L4117" s="53">
        <v>49.16</v>
      </c>
      <c r="M4117" s="53">
        <v>28.29</v>
      </c>
      <c r="N4117" s="53">
        <v>0</v>
      </c>
      <c r="O4117" s="53">
        <v>77.45</v>
      </c>
    </row>
    <row r="4118" spans="1:15">
      <c r="A4118" s="71">
        <v>40601153</v>
      </c>
      <c r="B4118" s="72" t="s">
        <v>4103</v>
      </c>
      <c r="C4118" s="73">
        <v>1</v>
      </c>
      <c r="D4118" s="74" t="s">
        <v>245</v>
      </c>
      <c r="E4118" s="75">
        <v>3</v>
      </c>
      <c r="F4118" s="52"/>
      <c r="G4118" s="52"/>
      <c r="H4118" s="52"/>
      <c r="I4118" s="52"/>
      <c r="J4118" s="52"/>
      <c r="K4118" s="53">
        <v>275.27999999999997</v>
      </c>
      <c r="L4118" s="53">
        <v>275.27999999999997</v>
      </c>
      <c r="M4118" s="53">
        <v>56.58</v>
      </c>
      <c r="N4118" s="53">
        <v>0</v>
      </c>
      <c r="O4118" s="53">
        <v>331.86</v>
      </c>
    </row>
    <row r="4119" spans="1:15">
      <c r="A4119" s="71">
        <v>40601161</v>
      </c>
      <c r="B4119" s="72" t="s">
        <v>4104</v>
      </c>
      <c r="C4119" s="73">
        <v>1</v>
      </c>
      <c r="D4119" s="74" t="s">
        <v>129</v>
      </c>
      <c r="E4119" s="75">
        <v>0.875</v>
      </c>
      <c r="F4119" s="52"/>
      <c r="G4119" s="52"/>
      <c r="H4119" s="52"/>
      <c r="I4119" s="52"/>
      <c r="J4119" s="52"/>
      <c r="K4119" s="53">
        <v>16.38</v>
      </c>
      <c r="L4119" s="53">
        <v>16.38</v>
      </c>
      <c r="M4119" s="53">
        <v>16.5</v>
      </c>
      <c r="N4119" s="53">
        <v>0</v>
      </c>
      <c r="O4119" s="53">
        <v>32.880000000000003</v>
      </c>
    </row>
    <row r="4120" spans="1:15">
      <c r="A4120" s="71">
        <v>40601170</v>
      </c>
      <c r="B4120" s="72" t="s">
        <v>4105</v>
      </c>
      <c r="C4120" s="73">
        <v>1</v>
      </c>
      <c r="D4120" s="74" t="s">
        <v>72</v>
      </c>
      <c r="E4120" s="75">
        <v>27</v>
      </c>
      <c r="F4120" s="52"/>
      <c r="G4120" s="52"/>
      <c r="H4120" s="52"/>
      <c r="I4120" s="52"/>
      <c r="J4120" s="52"/>
      <c r="K4120" s="53">
        <v>309.68</v>
      </c>
      <c r="L4120" s="53">
        <v>309.68</v>
      </c>
      <c r="M4120" s="53">
        <v>509.22</v>
      </c>
      <c r="N4120" s="53">
        <v>0</v>
      </c>
      <c r="O4120" s="53">
        <v>818.9</v>
      </c>
    </row>
    <row r="4121" spans="1:15">
      <c r="A4121" s="71">
        <v>40601188</v>
      </c>
      <c r="B4121" s="72" t="s">
        <v>4106</v>
      </c>
      <c r="C4121" s="73">
        <v>1</v>
      </c>
      <c r="D4121" s="74" t="s">
        <v>93</v>
      </c>
      <c r="E4121" s="75">
        <v>9.5</v>
      </c>
      <c r="F4121" s="52"/>
      <c r="G4121" s="52"/>
      <c r="H4121" s="52"/>
      <c r="I4121" s="52"/>
      <c r="J4121" s="52"/>
      <c r="K4121" s="53">
        <v>250.68</v>
      </c>
      <c r="L4121" s="53">
        <v>250.68</v>
      </c>
      <c r="M4121" s="53">
        <v>179.17</v>
      </c>
      <c r="N4121" s="53">
        <v>0</v>
      </c>
      <c r="O4121" s="53">
        <v>429.85</v>
      </c>
    </row>
    <row r="4122" spans="1:15">
      <c r="A4122" s="71">
        <v>40601196</v>
      </c>
      <c r="B4122" s="72" t="s">
        <v>4107</v>
      </c>
      <c r="C4122" s="73">
        <v>1</v>
      </c>
      <c r="D4122" s="74" t="s">
        <v>53</v>
      </c>
      <c r="E4122" s="75">
        <v>4.5</v>
      </c>
      <c r="F4122" s="52"/>
      <c r="G4122" s="52"/>
      <c r="H4122" s="52"/>
      <c r="I4122" s="52"/>
      <c r="J4122" s="52"/>
      <c r="K4122" s="53">
        <v>144.19999999999999</v>
      </c>
      <c r="L4122" s="53">
        <v>144.19999999999999</v>
      </c>
      <c r="M4122" s="53">
        <v>84.87</v>
      </c>
      <c r="N4122" s="53">
        <v>0</v>
      </c>
      <c r="O4122" s="53">
        <v>229.07</v>
      </c>
    </row>
    <row r="4123" spans="1:15">
      <c r="A4123" s="71">
        <v>40601200</v>
      </c>
      <c r="B4123" s="72" t="s">
        <v>4108</v>
      </c>
      <c r="C4123" s="73">
        <v>1</v>
      </c>
      <c r="D4123" s="74" t="s">
        <v>53</v>
      </c>
      <c r="E4123" s="75">
        <v>1.7</v>
      </c>
      <c r="F4123" s="52"/>
      <c r="G4123" s="52"/>
      <c r="H4123" s="52"/>
      <c r="I4123" s="52"/>
      <c r="J4123" s="52"/>
      <c r="K4123" s="53">
        <v>144.19999999999999</v>
      </c>
      <c r="L4123" s="53">
        <v>144.19999999999999</v>
      </c>
      <c r="M4123" s="53">
        <v>32.06</v>
      </c>
      <c r="N4123" s="53">
        <v>0</v>
      </c>
      <c r="O4123" s="53">
        <v>176.26</v>
      </c>
    </row>
    <row r="4124" spans="1:15">
      <c r="A4124" s="71">
        <v>40601218</v>
      </c>
      <c r="B4124" s="72" t="s">
        <v>4109</v>
      </c>
      <c r="C4124" s="73">
        <v>1</v>
      </c>
      <c r="D4124" s="74" t="s">
        <v>53</v>
      </c>
      <c r="E4124" s="75">
        <v>4.5</v>
      </c>
      <c r="F4124" s="52"/>
      <c r="G4124" s="52"/>
      <c r="H4124" s="52"/>
      <c r="I4124" s="52"/>
      <c r="J4124" s="52"/>
      <c r="K4124" s="53">
        <v>144.19999999999999</v>
      </c>
      <c r="L4124" s="53">
        <v>144.19999999999999</v>
      </c>
      <c r="M4124" s="53">
        <v>84.87</v>
      </c>
      <c r="N4124" s="53">
        <v>0</v>
      </c>
      <c r="O4124" s="53">
        <v>229.07</v>
      </c>
    </row>
    <row r="4125" spans="1:15" ht="22.5">
      <c r="A4125" s="71">
        <v>40601226</v>
      </c>
      <c r="B4125" s="72" t="s">
        <v>4110</v>
      </c>
      <c r="C4125" s="73">
        <v>1</v>
      </c>
      <c r="D4125" s="74" t="s">
        <v>65</v>
      </c>
      <c r="E4125" s="75">
        <v>2.06</v>
      </c>
      <c r="F4125" s="52"/>
      <c r="G4125" s="52"/>
      <c r="H4125" s="52"/>
      <c r="I4125" s="52"/>
      <c r="J4125" s="52"/>
      <c r="K4125" s="53">
        <v>65.56</v>
      </c>
      <c r="L4125" s="53">
        <v>65.56</v>
      </c>
      <c r="M4125" s="53">
        <v>38.85</v>
      </c>
      <c r="N4125" s="53">
        <v>0</v>
      </c>
      <c r="O4125" s="53">
        <v>104.41</v>
      </c>
    </row>
    <row r="4126" spans="1:15">
      <c r="A4126" s="71">
        <v>40601234</v>
      </c>
      <c r="B4126" s="72" t="s">
        <v>4111</v>
      </c>
      <c r="C4126" s="73">
        <v>1</v>
      </c>
      <c r="D4126" s="74" t="s">
        <v>65</v>
      </c>
      <c r="E4126" s="75">
        <v>7.2830000000000004</v>
      </c>
      <c r="F4126" s="52"/>
      <c r="G4126" s="52"/>
      <c r="H4126" s="52"/>
      <c r="I4126" s="52"/>
      <c r="J4126" s="52"/>
      <c r="K4126" s="53">
        <v>65.56</v>
      </c>
      <c r="L4126" s="53">
        <v>65.56</v>
      </c>
      <c r="M4126" s="53">
        <v>137.36000000000001</v>
      </c>
      <c r="N4126" s="53">
        <v>0</v>
      </c>
      <c r="O4126" s="53">
        <v>202.92</v>
      </c>
    </row>
    <row r="4127" spans="1:15">
      <c r="A4127" s="71">
        <v>40601242</v>
      </c>
      <c r="B4127" s="72" t="s">
        <v>4112</v>
      </c>
      <c r="C4127" s="73">
        <v>1</v>
      </c>
      <c r="D4127" s="74" t="s">
        <v>53</v>
      </c>
      <c r="E4127" s="75">
        <v>14.6</v>
      </c>
      <c r="F4127" s="52"/>
      <c r="G4127" s="52"/>
      <c r="H4127" s="52"/>
      <c r="I4127" s="52"/>
      <c r="J4127" s="52"/>
      <c r="K4127" s="53">
        <v>144.19999999999999</v>
      </c>
      <c r="L4127" s="53">
        <v>144.19999999999999</v>
      </c>
      <c r="M4127" s="53">
        <v>275.36</v>
      </c>
      <c r="N4127" s="53">
        <v>0</v>
      </c>
      <c r="O4127" s="53">
        <v>419.56</v>
      </c>
    </row>
    <row r="4128" spans="1:15">
      <c r="A4128" s="71">
        <v>40601250</v>
      </c>
      <c r="B4128" s="72" t="s">
        <v>4113</v>
      </c>
      <c r="C4128" s="73">
        <v>1</v>
      </c>
      <c r="D4128" s="74" t="s">
        <v>65</v>
      </c>
      <c r="E4128" s="75">
        <v>2.06</v>
      </c>
      <c r="F4128" s="52"/>
      <c r="G4128" s="52"/>
      <c r="H4128" s="52"/>
      <c r="I4128" s="52"/>
      <c r="J4128" s="52"/>
      <c r="K4128" s="53">
        <v>65.56</v>
      </c>
      <c r="L4128" s="53">
        <v>65.56</v>
      </c>
      <c r="M4128" s="53">
        <v>38.85</v>
      </c>
      <c r="N4128" s="53">
        <v>0</v>
      </c>
      <c r="O4128" s="53">
        <v>104.41</v>
      </c>
    </row>
    <row r="4129" spans="1:15">
      <c r="A4129" s="71">
        <v>40601269</v>
      </c>
      <c r="B4129" s="72" t="s">
        <v>4114</v>
      </c>
      <c r="C4129" s="73">
        <v>1</v>
      </c>
      <c r="D4129" s="74" t="s">
        <v>134</v>
      </c>
      <c r="E4129" s="75">
        <v>1.03</v>
      </c>
      <c r="F4129" s="52"/>
      <c r="G4129" s="52"/>
      <c r="H4129" s="52"/>
      <c r="I4129" s="52"/>
      <c r="J4129" s="52"/>
      <c r="K4129" s="53">
        <v>32.78</v>
      </c>
      <c r="L4129" s="53">
        <v>32.78</v>
      </c>
      <c r="M4129" s="53">
        <v>19.43</v>
      </c>
      <c r="N4129" s="53">
        <v>0</v>
      </c>
      <c r="O4129" s="53">
        <v>52.21</v>
      </c>
    </row>
    <row r="4130" spans="1:15">
      <c r="A4130" s="71">
        <v>40601277</v>
      </c>
      <c r="B4130" s="72" t="s">
        <v>4115</v>
      </c>
      <c r="C4130" s="73">
        <v>1</v>
      </c>
      <c r="D4130" s="74" t="s">
        <v>72</v>
      </c>
      <c r="E4130" s="75">
        <v>27</v>
      </c>
      <c r="F4130" s="52"/>
      <c r="G4130" s="52"/>
      <c r="H4130" s="52"/>
      <c r="I4130" s="52"/>
      <c r="J4130" s="52"/>
      <c r="K4130" s="53">
        <v>309.68</v>
      </c>
      <c r="L4130" s="53">
        <v>309.68</v>
      </c>
      <c r="M4130" s="53">
        <v>509.22</v>
      </c>
      <c r="N4130" s="53">
        <v>0</v>
      </c>
      <c r="O4130" s="53">
        <v>818.9</v>
      </c>
    </row>
    <row r="4131" spans="1:15">
      <c r="A4131" s="71">
        <v>40601285</v>
      </c>
      <c r="B4131" s="72" t="s">
        <v>4116</v>
      </c>
      <c r="C4131" s="73">
        <v>1</v>
      </c>
      <c r="D4131" s="74" t="s">
        <v>72</v>
      </c>
      <c r="E4131" s="75">
        <v>27</v>
      </c>
      <c r="F4131" s="52"/>
      <c r="G4131" s="52"/>
      <c r="H4131" s="52"/>
      <c r="I4131" s="52"/>
      <c r="J4131" s="52"/>
      <c r="K4131" s="53">
        <v>309.68</v>
      </c>
      <c r="L4131" s="53">
        <v>309.68</v>
      </c>
      <c r="M4131" s="53">
        <v>509.22</v>
      </c>
      <c r="N4131" s="53">
        <v>0</v>
      </c>
      <c r="O4131" s="53">
        <v>818.9</v>
      </c>
    </row>
    <row r="4132" spans="1:15">
      <c r="A4132" s="71">
        <v>40601293</v>
      </c>
      <c r="B4132" s="72" t="s">
        <v>4117</v>
      </c>
      <c r="C4132" s="73">
        <v>1</v>
      </c>
      <c r="D4132" s="74" t="s">
        <v>99</v>
      </c>
      <c r="E4132" s="75">
        <v>17.75</v>
      </c>
      <c r="F4132" s="52"/>
      <c r="G4132" s="52"/>
      <c r="H4132" s="52"/>
      <c r="I4132" s="52"/>
      <c r="J4132" s="52"/>
      <c r="K4132" s="53">
        <v>49.16</v>
      </c>
      <c r="L4132" s="53">
        <v>49.16</v>
      </c>
      <c r="M4132" s="53">
        <v>334.77</v>
      </c>
      <c r="N4132" s="53">
        <v>0</v>
      </c>
      <c r="O4132" s="53">
        <v>383.93</v>
      </c>
    </row>
    <row r="4133" spans="1:15">
      <c r="A4133" s="71">
        <v>40601307</v>
      </c>
      <c r="B4133" s="72" t="s">
        <v>4118</v>
      </c>
      <c r="C4133" s="73">
        <v>1</v>
      </c>
      <c r="D4133" s="74" t="s">
        <v>129</v>
      </c>
      <c r="E4133" s="75">
        <v>8.0500000000000007</v>
      </c>
      <c r="F4133" s="52"/>
      <c r="G4133" s="52"/>
      <c r="H4133" s="52"/>
      <c r="I4133" s="52"/>
      <c r="J4133" s="52"/>
      <c r="K4133" s="53">
        <v>16.38</v>
      </c>
      <c r="L4133" s="53">
        <v>16.38</v>
      </c>
      <c r="M4133" s="53">
        <v>151.82</v>
      </c>
      <c r="N4133" s="53">
        <v>0</v>
      </c>
      <c r="O4133" s="53">
        <v>168.2</v>
      </c>
    </row>
    <row r="4134" spans="1:15">
      <c r="A4134" s="71">
        <v>40601315</v>
      </c>
      <c r="B4134" s="72" t="s">
        <v>4119</v>
      </c>
      <c r="C4134" s="73">
        <v>1</v>
      </c>
      <c r="D4134" s="74" t="s">
        <v>72</v>
      </c>
      <c r="E4134" s="75">
        <v>27</v>
      </c>
      <c r="F4134" s="52"/>
      <c r="G4134" s="52"/>
      <c r="H4134" s="52"/>
      <c r="I4134" s="52"/>
      <c r="J4134" s="52"/>
      <c r="K4134" s="53">
        <v>309.68</v>
      </c>
      <c r="L4134" s="53">
        <v>309.68</v>
      </c>
      <c r="M4134" s="53">
        <v>509.22</v>
      </c>
      <c r="N4134" s="53">
        <v>0</v>
      </c>
      <c r="O4134" s="53">
        <v>818.9</v>
      </c>
    </row>
    <row r="4135" spans="1:15">
      <c r="A4135" s="71">
        <v>40601323</v>
      </c>
      <c r="B4135" s="72" t="s">
        <v>4120</v>
      </c>
      <c r="C4135" s="73">
        <v>1</v>
      </c>
      <c r="D4135" s="74" t="s">
        <v>134</v>
      </c>
      <c r="E4135" s="75">
        <v>2.5</v>
      </c>
      <c r="F4135" s="52"/>
      <c r="G4135" s="52"/>
      <c r="H4135" s="52"/>
      <c r="I4135" s="52"/>
      <c r="J4135" s="52"/>
      <c r="K4135" s="53">
        <v>32.78</v>
      </c>
      <c r="L4135" s="53">
        <v>32.78</v>
      </c>
      <c r="M4135" s="53">
        <v>47.15</v>
      </c>
      <c r="N4135" s="53">
        <v>0</v>
      </c>
      <c r="O4135" s="53">
        <v>79.930000000000007</v>
      </c>
    </row>
    <row r="4136" spans="1:15" ht="52.5" customHeight="1">
      <c r="A4136" s="129" t="s">
        <v>4121</v>
      </c>
      <c r="B4136" s="130"/>
      <c r="C4136" s="130"/>
      <c r="D4136" s="130"/>
      <c r="E4136" s="130"/>
      <c r="F4136" s="130"/>
      <c r="G4136" s="130"/>
      <c r="H4136" s="130"/>
      <c r="I4136" s="130"/>
      <c r="J4136" s="130"/>
      <c r="K4136" s="130"/>
      <c r="L4136" s="130"/>
      <c r="M4136" s="130"/>
      <c r="N4136" s="130"/>
      <c r="O4136" s="130"/>
    </row>
    <row r="4137" spans="1:15" ht="42" customHeight="1">
      <c r="A4137" s="129" t="s">
        <v>4122</v>
      </c>
      <c r="B4137" s="130"/>
      <c r="C4137" s="130"/>
      <c r="D4137" s="130"/>
      <c r="E4137" s="130"/>
      <c r="F4137" s="130"/>
      <c r="G4137" s="130"/>
      <c r="H4137" s="130"/>
      <c r="I4137" s="130"/>
      <c r="J4137" s="130"/>
      <c r="K4137" s="130"/>
      <c r="L4137" s="130"/>
      <c r="M4137" s="130"/>
      <c r="N4137" s="130"/>
      <c r="O4137" s="130"/>
    </row>
    <row r="4138" spans="1:15" ht="31.5" customHeight="1">
      <c r="A4138" s="129" t="s">
        <v>4123</v>
      </c>
      <c r="B4138" s="130"/>
      <c r="C4138" s="130"/>
      <c r="D4138" s="130"/>
      <c r="E4138" s="130"/>
      <c r="F4138" s="130"/>
      <c r="G4138" s="130"/>
      <c r="H4138" s="130"/>
      <c r="I4138" s="130"/>
      <c r="J4138" s="130"/>
      <c r="K4138" s="130"/>
      <c r="L4138" s="130"/>
      <c r="M4138" s="130"/>
      <c r="N4138" s="130"/>
      <c r="O4138" s="130"/>
    </row>
    <row r="4139" spans="1:15" ht="66.75" customHeight="1">
      <c r="A4139" s="129" t="s">
        <v>4124</v>
      </c>
      <c r="B4139" s="130"/>
      <c r="C4139" s="130"/>
      <c r="D4139" s="130"/>
      <c r="E4139" s="130"/>
      <c r="F4139" s="130"/>
      <c r="G4139" s="130"/>
      <c r="H4139" s="130"/>
      <c r="I4139" s="130"/>
      <c r="J4139" s="130"/>
      <c r="K4139" s="130"/>
      <c r="L4139" s="130"/>
      <c r="M4139" s="130"/>
      <c r="N4139" s="130"/>
      <c r="O4139" s="130"/>
    </row>
    <row r="4140" spans="1:15" ht="45.75" customHeight="1">
      <c r="A4140" s="129" t="s">
        <v>4125</v>
      </c>
      <c r="B4140" s="130"/>
      <c r="C4140" s="130"/>
      <c r="D4140" s="130"/>
      <c r="E4140" s="130"/>
      <c r="F4140" s="130"/>
      <c r="G4140" s="130"/>
      <c r="H4140" s="130"/>
      <c r="I4140" s="130"/>
      <c r="J4140" s="130"/>
      <c r="K4140" s="130"/>
      <c r="L4140" s="130"/>
      <c r="M4140" s="130"/>
      <c r="N4140" s="130"/>
      <c r="O4140" s="130"/>
    </row>
    <row r="4141" spans="1:15" ht="42.75" customHeight="1">
      <c r="A4141" s="129" t="s">
        <v>4126</v>
      </c>
      <c r="B4141" s="130"/>
      <c r="C4141" s="130"/>
      <c r="D4141" s="130"/>
      <c r="E4141" s="130"/>
      <c r="F4141" s="130"/>
      <c r="G4141" s="130"/>
      <c r="H4141" s="130"/>
      <c r="I4141" s="130"/>
      <c r="J4141" s="130"/>
      <c r="K4141" s="130"/>
      <c r="L4141" s="130"/>
      <c r="M4141" s="130"/>
      <c r="N4141" s="130"/>
      <c r="O4141" s="130"/>
    </row>
    <row r="4142" spans="1:15" ht="37.5" customHeight="1">
      <c r="A4142" s="129" t="s">
        <v>4127</v>
      </c>
      <c r="B4142" s="130"/>
      <c r="C4142" s="130"/>
      <c r="D4142" s="130"/>
      <c r="E4142" s="130"/>
      <c r="F4142" s="130"/>
      <c r="G4142" s="130"/>
      <c r="H4142" s="130"/>
      <c r="I4142" s="130"/>
      <c r="J4142" s="130"/>
      <c r="K4142" s="130"/>
      <c r="L4142" s="130"/>
      <c r="M4142" s="130"/>
      <c r="N4142" s="130"/>
      <c r="O4142" s="130"/>
    </row>
    <row r="4143" spans="1:15" ht="45.75" customHeight="1">
      <c r="A4143" s="129" t="s">
        <v>4128</v>
      </c>
      <c r="B4143" s="130"/>
      <c r="C4143" s="130"/>
      <c r="D4143" s="130"/>
      <c r="E4143" s="130"/>
      <c r="F4143" s="130"/>
      <c r="G4143" s="130"/>
      <c r="H4143" s="130"/>
      <c r="I4143" s="130"/>
      <c r="J4143" s="130"/>
      <c r="K4143" s="130"/>
      <c r="L4143" s="130"/>
      <c r="M4143" s="130"/>
      <c r="N4143" s="130"/>
      <c r="O4143" s="130"/>
    </row>
    <row r="4144" spans="1:15" ht="60" customHeight="1">
      <c r="A4144" s="129" t="s">
        <v>4129</v>
      </c>
      <c r="B4144" s="130"/>
      <c r="C4144" s="130"/>
      <c r="D4144" s="130"/>
      <c r="E4144" s="130"/>
      <c r="F4144" s="130"/>
      <c r="G4144" s="130"/>
      <c r="H4144" s="130"/>
      <c r="I4144" s="130"/>
      <c r="J4144" s="130"/>
      <c r="K4144" s="130"/>
      <c r="L4144" s="130"/>
      <c r="M4144" s="130"/>
      <c r="N4144" s="130"/>
      <c r="O4144" s="130"/>
    </row>
    <row r="4145" spans="1:15" ht="69.75" customHeight="1">
      <c r="A4145" s="129" t="s">
        <v>4130</v>
      </c>
      <c r="B4145" s="130"/>
      <c r="C4145" s="130"/>
      <c r="D4145" s="130"/>
      <c r="E4145" s="130"/>
      <c r="F4145" s="130"/>
      <c r="G4145" s="130"/>
      <c r="H4145" s="130"/>
      <c r="I4145" s="130"/>
      <c r="J4145" s="130"/>
      <c r="K4145" s="130"/>
      <c r="L4145" s="130"/>
      <c r="M4145" s="130"/>
      <c r="N4145" s="130"/>
      <c r="O4145" s="130"/>
    </row>
    <row r="4146" spans="1:15" ht="36" customHeight="1">
      <c r="A4146" s="129" t="s">
        <v>4131</v>
      </c>
      <c r="B4146" s="130"/>
      <c r="C4146" s="130"/>
      <c r="D4146" s="130"/>
      <c r="E4146" s="130"/>
      <c r="F4146" s="130"/>
      <c r="G4146" s="130"/>
      <c r="H4146" s="130"/>
      <c r="I4146" s="130"/>
      <c r="J4146" s="130"/>
      <c r="K4146" s="130"/>
      <c r="L4146" s="130"/>
      <c r="M4146" s="130"/>
      <c r="N4146" s="130"/>
      <c r="O4146" s="130"/>
    </row>
    <row r="4147" spans="1:15" ht="52.5" customHeight="1">
      <c r="A4147" s="129" t="s">
        <v>4132</v>
      </c>
      <c r="B4147" s="130"/>
      <c r="C4147" s="130"/>
      <c r="D4147" s="130"/>
      <c r="E4147" s="130"/>
      <c r="F4147" s="130"/>
      <c r="G4147" s="130"/>
      <c r="H4147" s="130"/>
      <c r="I4147" s="130"/>
      <c r="J4147" s="130"/>
      <c r="K4147" s="130"/>
      <c r="L4147" s="130"/>
      <c r="M4147" s="130"/>
      <c r="N4147" s="130"/>
      <c r="O4147" s="130"/>
    </row>
    <row r="4148" spans="1:15" ht="43.5" customHeight="1">
      <c r="A4148" s="131" t="s">
        <v>4133</v>
      </c>
      <c r="B4148" s="132"/>
      <c r="C4148" s="132"/>
      <c r="D4148" s="132"/>
      <c r="E4148" s="132"/>
      <c r="F4148" s="132"/>
      <c r="G4148" s="132"/>
      <c r="H4148" s="132"/>
      <c r="I4148" s="132"/>
      <c r="J4148" s="132"/>
      <c r="K4148" s="132"/>
      <c r="L4148" s="132"/>
      <c r="M4148" s="132"/>
      <c r="N4148" s="132"/>
      <c r="O4148" s="132"/>
    </row>
    <row r="4149" spans="1:15">
      <c r="A4149" s="76">
        <v>40701018</v>
      </c>
      <c r="B4149" s="76" t="s">
        <v>4134</v>
      </c>
      <c r="C4149" s="49">
        <v>1</v>
      </c>
      <c r="D4149" s="49" t="s">
        <v>65</v>
      </c>
      <c r="E4149" s="49">
        <v>5.8390000000000004</v>
      </c>
      <c r="F4149" s="76"/>
      <c r="G4149" s="76"/>
      <c r="H4149" s="49" t="s">
        <v>4135</v>
      </c>
      <c r="I4149" s="88">
        <v>0.36</v>
      </c>
      <c r="J4149" s="49">
        <v>1</v>
      </c>
      <c r="K4149" s="53">
        <v>65.56</v>
      </c>
      <c r="L4149" s="53">
        <v>65.56</v>
      </c>
      <c r="M4149" s="53">
        <v>110.12</v>
      </c>
      <c r="N4149" s="53">
        <v>14.58</v>
      </c>
      <c r="O4149" s="53">
        <v>190.26</v>
      </c>
    </row>
    <row r="4150" spans="1:15">
      <c r="A4150" s="76">
        <v>40701026</v>
      </c>
      <c r="B4150" s="76" t="s">
        <v>4136</v>
      </c>
      <c r="C4150" s="49">
        <v>1</v>
      </c>
      <c r="D4150" s="49" t="s">
        <v>53</v>
      </c>
      <c r="E4150" s="49">
        <v>28.172999999999998</v>
      </c>
      <c r="F4150" s="76"/>
      <c r="G4150" s="76"/>
      <c r="H4150" s="49" t="s">
        <v>4135</v>
      </c>
      <c r="I4150" s="88">
        <v>0.38</v>
      </c>
      <c r="J4150" s="49">
        <v>1</v>
      </c>
      <c r="K4150" s="53">
        <v>144.19999999999999</v>
      </c>
      <c r="L4150" s="53">
        <v>144.19999999999999</v>
      </c>
      <c r="M4150" s="53">
        <v>531.34</v>
      </c>
      <c r="N4150" s="53">
        <v>15.39</v>
      </c>
      <c r="O4150" s="53">
        <v>690.93</v>
      </c>
    </row>
    <row r="4151" spans="1:15">
      <c r="A4151" s="76">
        <v>40701034</v>
      </c>
      <c r="B4151" s="76" t="s">
        <v>4137</v>
      </c>
      <c r="C4151" s="49">
        <v>1</v>
      </c>
      <c r="D4151" s="49" t="s">
        <v>102</v>
      </c>
      <c r="E4151" s="49">
        <v>13.595000000000001</v>
      </c>
      <c r="F4151" s="76"/>
      <c r="G4151" s="76"/>
      <c r="H4151" s="49" t="s">
        <v>4135</v>
      </c>
      <c r="I4151" s="88">
        <v>0.56999999999999995</v>
      </c>
      <c r="J4151" s="49">
        <v>1</v>
      </c>
      <c r="K4151" s="53">
        <v>183.5</v>
      </c>
      <c r="L4151" s="53">
        <v>183.5</v>
      </c>
      <c r="M4151" s="53">
        <v>256.39999999999998</v>
      </c>
      <c r="N4151" s="53">
        <v>23.08</v>
      </c>
      <c r="O4151" s="53">
        <v>462.98</v>
      </c>
    </row>
    <row r="4152" spans="1:15">
      <c r="A4152" s="76">
        <v>40701042</v>
      </c>
      <c r="B4152" s="76" t="s">
        <v>4138</v>
      </c>
      <c r="C4152" s="49">
        <v>1</v>
      </c>
      <c r="D4152" s="49" t="s">
        <v>70</v>
      </c>
      <c r="E4152" s="49">
        <v>53.015999999999998</v>
      </c>
      <c r="F4152" s="76"/>
      <c r="G4152" s="76"/>
      <c r="H4152" s="49" t="s">
        <v>4135</v>
      </c>
      <c r="I4152" s="88">
        <v>0.38</v>
      </c>
      <c r="J4152" s="49">
        <v>1</v>
      </c>
      <c r="K4152" s="53">
        <v>209.71</v>
      </c>
      <c r="L4152" s="53">
        <v>209.71</v>
      </c>
      <c r="M4152" s="53">
        <v>999.88</v>
      </c>
      <c r="N4152" s="53">
        <v>15.39</v>
      </c>
      <c r="O4152" s="53">
        <v>1224.98</v>
      </c>
    </row>
    <row r="4153" spans="1:15">
      <c r="A4153" s="76">
        <v>40701050</v>
      </c>
      <c r="B4153" s="76" t="s">
        <v>4139</v>
      </c>
      <c r="C4153" s="49">
        <v>1</v>
      </c>
      <c r="D4153" s="49" t="s">
        <v>137</v>
      </c>
      <c r="E4153" s="49">
        <v>16.986999999999998</v>
      </c>
      <c r="F4153" s="76"/>
      <c r="G4153" s="76"/>
      <c r="H4153" s="49" t="s">
        <v>4135</v>
      </c>
      <c r="I4153" s="88">
        <v>0.38</v>
      </c>
      <c r="J4153" s="49">
        <v>1</v>
      </c>
      <c r="K4153" s="53">
        <v>104.87</v>
      </c>
      <c r="L4153" s="53">
        <v>104.87</v>
      </c>
      <c r="M4153" s="53">
        <v>320.37</v>
      </c>
      <c r="N4153" s="53">
        <v>15.39</v>
      </c>
      <c r="O4153" s="53">
        <v>440.63</v>
      </c>
    </row>
    <row r="4154" spans="1:15">
      <c r="A4154" s="76">
        <v>40701069</v>
      </c>
      <c r="B4154" s="76" t="s">
        <v>4140</v>
      </c>
      <c r="C4154" s="49">
        <v>1</v>
      </c>
      <c r="D4154" s="49" t="s">
        <v>102</v>
      </c>
      <c r="E4154" s="49">
        <v>19.425999999999998</v>
      </c>
      <c r="F4154" s="76"/>
      <c r="G4154" s="76"/>
      <c r="H4154" s="49" t="s">
        <v>4135</v>
      </c>
      <c r="I4154" s="88">
        <v>0.56999999999999995</v>
      </c>
      <c r="J4154" s="49">
        <v>1</v>
      </c>
      <c r="K4154" s="53">
        <v>183.5</v>
      </c>
      <c r="L4154" s="53">
        <v>183.5</v>
      </c>
      <c r="M4154" s="53">
        <v>366.37</v>
      </c>
      <c r="N4154" s="53">
        <v>23.08</v>
      </c>
      <c r="O4154" s="53">
        <v>572.95000000000005</v>
      </c>
    </row>
    <row r="4155" spans="1:15">
      <c r="A4155" s="76">
        <v>40701077</v>
      </c>
      <c r="B4155" s="76" t="s">
        <v>4141</v>
      </c>
      <c r="C4155" s="49">
        <v>1</v>
      </c>
      <c r="D4155" s="49" t="s">
        <v>53</v>
      </c>
      <c r="E4155" s="49">
        <v>17.576000000000001</v>
      </c>
      <c r="F4155" s="76"/>
      <c r="G4155" s="76"/>
      <c r="H4155" s="49" t="s">
        <v>4135</v>
      </c>
      <c r="I4155" s="88">
        <v>0.76</v>
      </c>
      <c r="J4155" s="49">
        <v>1</v>
      </c>
      <c r="K4155" s="53">
        <v>144.19999999999999</v>
      </c>
      <c r="L4155" s="53">
        <v>144.19999999999999</v>
      </c>
      <c r="M4155" s="53">
        <v>331.48</v>
      </c>
      <c r="N4155" s="53">
        <v>30.77</v>
      </c>
      <c r="O4155" s="53">
        <v>506.45</v>
      </c>
    </row>
    <row r="4156" spans="1:15">
      <c r="A4156" s="76">
        <v>40701085</v>
      </c>
      <c r="B4156" s="76" t="s">
        <v>4142</v>
      </c>
      <c r="C4156" s="49">
        <v>1</v>
      </c>
      <c r="D4156" s="49" t="s">
        <v>51</v>
      </c>
      <c r="E4156" s="49">
        <v>13.595000000000001</v>
      </c>
      <c r="F4156" s="76"/>
      <c r="G4156" s="76"/>
      <c r="H4156" s="49" t="s">
        <v>4135</v>
      </c>
      <c r="I4156" s="88">
        <v>0.38</v>
      </c>
      <c r="J4156" s="49">
        <v>1</v>
      </c>
      <c r="K4156" s="53">
        <v>88.48</v>
      </c>
      <c r="L4156" s="53">
        <v>88.48</v>
      </c>
      <c r="M4156" s="53">
        <v>256.39999999999998</v>
      </c>
      <c r="N4156" s="53">
        <v>15.39</v>
      </c>
      <c r="O4156" s="53">
        <v>360.27</v>
      </c>
    </row>
    <row r="4157" spans="1:15">
      <c r="A4157" s="76">
        <v>40701093</v>
      </c>
      <c r="B4157" s="76" t="s">
        <v>4143</v>
      </c>
      <c r="C4157" s="49">
        <v>1</v>
      </c>
      <c r="D4157" s="49" t="s">
        <v>65</v>
      </c>
      <c r="E4157" s="49">
        <v>6.5730000000000004</v>
      </c>
      <c r="F4157" s="76"/>
      <c r="G4157" s="76"/>
      <c r="H4157" s="49" t="s">
        <v>4135</v>
      </c>
      <c r="I4157" s="88">
        <v>0.48</v>
      </c>
      <c r="J4157" s="49">
        <v>1</v>
      </c>
      <c r="K4157" s="53">
        <v>65.56</v>
      </c>
      <c r="L4157" s="53">
        <v>65.56</v>
      </c>
      <c r="M4157" s="53">
        <v>123.97</v>
      </c>
      <c r="N4157" s="53">
        <v>19.440000000000001</v>
      </c>
      <c r="O4157" s="53">
        <v>208.97</v>
      </c>
    </row>
    <row r="4158" spans="1:15">
      <c r="A4158" s="76">
        <v>40701107</v>
      </c>
      <c r="B4158" s="76" t="s">
        <v>4144</v>
      </c>
      <c r="C4158" s="49">
        <v>1</v>
      </c>
      <c r="D4158" s="49" t="s">
        <v>137</v>
      </c>
      <c r="E4158" s="49">
        <v>13.372</v>
      </c>
      <c r="F4158" s="76"/>
      <c r="G4158" s="76"/>
      <c r="H4158" s="49" t="s">
        <v>4135</v>
      </c>
      <c r="I4158" s="88">
        <v>0.56999999999999995</v>
      </c>
      <c r="J4158" s="49">
        <v>1</v>
      </c>
      <c r="K4158" s="53">
        <v>104.87</v>
      </c>
      <c r="L4158" s="53">
        <v>104.87</v>
      </c>
      <c r="M4158" s="53">
        <v>252.2</v>
      </c>
      <c r="N4158" s="53">
        <v>23.08</v>
      </c>
      <c r="O4158" s="53">
        <v>380.15</v>
      </c>
    </row>
    <row r="4159" spans="1:15">
      <c r="A4159" s="76">
        <v>40701115</v>
      </c>
      <c r="B4159" s="76" t="s">
        <v>4145</v>
      </c>
      <c r="C4159" s="49">
        <v>1</v>
      </c>
      <c r="D4159" s="49" t="s">
        <v>137</v>
      </c>
      <c r="E4159" s="49">
        <v>14.706</v>
      </c>
      <c r="F4159" s="76"/>
      <c r="G4159" s="76"/>
      <c r="H4159" s="49" t="s">
        <v>4135</v>
      </c>
      <c r="I4159" s="88">
        <v>0.56999999999999995</v>
      </c>
      <c r="J4159" s="49">
        <v>1</v>
      </c>
      <c r="K4159" s="53">
        <v>104.87</v>
      </c>
      <c r="L4159" s="53">
        <v>104.87</v>
      </c>
      <c r="M4159" s="53">
        <v>277.36</v>
      </c>
      <c r="N4159" s="53">
        <v>23.08</v>
      </c>
      <c r="O4159" s="53">
        <v>405.31</v>
      </c>
    </row>
    <row r="4160" spans="1:15">
      <c r="A4160" s="76">
        <v>40701123</v>
      </c>
      <c r="B4160" s="76" t="s">
        <v>4146</v>
      </c>
      <c r="C4160" s="49">
        <v>1</v>
      </c>
      <c r="D4160" s="49" t="s">
        <v>137</v>
      </c>
      <c r="E4160" s="49">
        <v>13.143000000000001</v>
      </c>
      <c r="F4160" s="76"/>
      <c r="G4160" s="76"/>
      <c r="H4160" s="49" t="s">
        <v>4135</v>
      </c>
      <c r="I4160" s="88">
        <v>0.56999999999999995</v>
      </c>
      <c r="J4160" s="49">
        <v>1</v>
      </c>
      <c r="K4160" s="53">
        <v>104.87</v>
      </c>
      <c r="L4160" s="53">
        <v>104.87</v>
      </c>
      <c r="M4160" s="53">
        <v>247.88</v>
      </c>
      <c r="N4160" s="53">
        <v>23.08</v>
      </c>
      <c r="O4160" s="53">
        <v>375.83</v>
      </c>
    </row>
    <row r="4161" spans="1:15">
      <c r="A4161" s="76">
        <v>40701131</v>
      </c>
      <c r="B4161" s="76" t="s">
        <v>4147</v>
      </c>
      <c r="C4161" s="49">
        <v>1</v>
      </c>
      <c r="D4161" s="49" t="s">
        <v>102</v>
      </c>
      <c r="E4161" s="49">
        <v>19.425999999999998</v>
      </c>
      <c r="F4161" s="76"/>
      <c r="G4161" s="76"/>
      <c r="H4161" s="49" t="s">
        <v>4135</v>
      </c>
      <c r="I4161" s="88">
        <v>0.56999999999999995</v>
      </c>
      <c r="J4161" s="49">
        <v>1</v>
      </c>
      <c r="K4161" s="53">
        <v>183.5</v>
      </c>
      <c r="L4161" s="53">
        <v>183.5</v>
      </c>
      <c r="M4161" s="53">
        <v>366.37</v>
      </c>
      <c r="N4161" s="53">
        <v>23.08</v>
      </c>
      <c r="O4161" s="53">
        <v>572.95000000000005</v>
      </c>
    </row>
    <row r="4162" spans="1:15">
      <c r="A4162" s="76">
        <v>40701140</v>
      </c>
      <c r="B4162" s="76" t="s">
        <v>4148</v>
      </c>
      <c r="C4162" s="49">
        <v>1</v>
      </c>
      <c r="D4162" s="49" t="s">
        <v>102</v>
      </c>
      <c r="E4162" s="49">
        <v>19.425999999999998</v>
      </c>
      <c r="F4162" s="76"/>
      <c r="G4162" s="76"/>
      <c r="H4162" s="49" t="s">
        <v>4135</v>
      </c>
      <c r="I4162" s="88">
        <v>0.56999999999999995</v>
      </c>
      <c r="J4162" s="49">
        <v>1</v>
      </c>
      <c r="K4162" s="53">
        <v>183.5</v>
      </c>
      <c r="L4162" s="53">
        <v>183.5</v>
      </c>
      <c r="M4162" s="53">
        <v>366.37</v>
      </c>
      <c r="N4162" s="53">
        <v>23.08</v>
      </c>
      <c r="O4162" s="53">
        <v>572.95000000000005</v>
      </c>
    </row>
    <row r="4163" spans="1:15" ht="12.75" customHeight="1">
      <c r="A4163" s="145" t="s">
        <v>4149</v>
      </c>
      <c r="B4163" s="130"/>
      <c r="C4163" s="130"/>
      <c r="D4163" s="130"/>
      <c r="E4163" s="130"/>
      <c r="F4163" s="130"/>
      <c r="G4163" s="130"/>
      <c r="H4163" s="130"/>
      <c r="I4163" s="130"/>
      <c r="J4163" s="130"/>
      <c r="K4163" s="130"/>
      <c r="L4163" s="130"/>
      <c r="M4163" s="130"/>
      <c r="N4163" s="130"/>
      <c r="O4163" s="130"/>
    </row>
    <row r="4164" spans="1:15" ht="12.75" customHeight="1">
      <c r="A4164" s="145" t="s">
        <v>4150</v>
      </c>
      <c r="B4164" s="130"/>
      <c r="C4164" s="130"/>
      <c r="D4164" s="130"/>
      <c r="E4164" s="130"/>
      <c r="F4164" s="130"/>
      <c r="G4164" s="130"/>
      <c r="H4164" s="130"/>
      <c r="I4164" s="130"/>
      <c r="J4164" s="130"/>
      <c r="K4164" s="130"/>
      <c r="L4164" s="130"/>
      <c r="M4164" s="130"/>
      <c r="N4164" s="130"/>
      <c r="O4164" s="130"/>
    </row>
    <row r="4165" spans="1:15" ht="27.75" customHeight="1">
      <c r="A4165" s="131" t="s">
        <v>4151</v>
      </c>
      <c r="B4165" s="132"/>
      <c r="C4165" s="132"/>
      <c r="D4165" s="132"/>
      <c r="E4165" s="132"/>
      <c r="F4165" s="132"/>
      <c r="G4165" s="132"/>
      <c r="H4165" s="132"/>
      <c r="I4165" s="132"/>
      <c r="J4165" s="132"/>
      <c r="K4165" s="132"/>
      <c r="L4165" s="132"/>
      <c r="M4165" s="132"/>
      <c r="N4165" s="132"/>
      <c r="O4165" s="132"/>
    </row>
    <row r="4166" spans="1:15">
      <c r="A4166" s="76">
        <v>40702014</v>
      </c>
      <c r="B4166" s="76" t="s">
        <v>4152</v>
      </c>
      <c r="C4166" s="49">
        <v>1</v>
      </c>
      <c r="D4166" s="49" t="s">
        <v>51</v>
      </c>
      <c r="E4166" s="49">
        <v>12.750999999999999</v>
      </c>
      <c r="F4166" s="76"/>
      <c r="G4166" s="76"/>
      <c r="H4166" s="49" t="s">
        <v>4135</v>
      </c>
      <c r="I4166" s="88">
        <v>0.48</v>
      </c>
      <c r="J4166" s="49">
        <v>1</v>
      </c>
      <c r="K4166" s="53">
        <v>88.48</v>
      </c>
      <c r="L4166" s="53">
        <v>88.48</v>
      </c>
      <c r="M4166" s="53">
        <v>240.48</v>
      </c>
      <c r="N4166" s="53">
        <v>19.440000000000001</v>
      </c>
      <c r="O4166" s="53">
        <v>348.4</v>
      </c>
    </row>
    <row r="4167" spans="1:15">
      <c r="A4167" s="76">
        <v>40702022</v>
      </c>
      <c r="B4167" s="76" t="s">
        <v>4153</v>
      </c>
      <c r="C4167" s="49">
        <v>1</v>
      </c>
      <c r="D4167" s="49" t="s">
        <v>65</v>
      </c>
      <c r="E4167" s="49">
        <v>12.797000000000001</v>
      </c>
      <c r="F4167" s="76"/>
      <c r="G4167" s="76"/>
      <c r="H4167" s="49" t="s">
        <v>4135</v>
      </c>
      <c r="I4167" s="88">
        <v>0.56999999999999995</v>
      </c>
      <c r="J4167" s="49">
        <v>1</v>
      </c>
      <c r="K4167" s="53">
        <v>65.56</v>
      </c>
      <c r="L4167" s="53">
        <v>65.56</v>
      </c>
      <c r="M4167" s="53">
        <v>241.35</v>
      </c>
      <c r="N4167" s="53">
        <v>23.08</v>
      </c>
      <c r="O4167" s="53">
        <v>329.99</v>
      </c>
    </row>
    <row r="4168" spans="1:15">
      <c r="A4168" s="76">
        <v>40702030</v>
      </c>
      <c r="B4168" s="76" t="s">
        <v>4154</v>
      </c>
      <c r="C4168" s="49">
        <v>1</v>
      </c>
      <c r="D4168" s="49" t="s">
        <v>137</v>
      </c>
      <c r="E4168" s="49">
        <v>17.484999999999999</v>
      </c>
      <c r="F4168" s="76"/>
      <c r="G4168" s="76"/>
      <c r="H4168" s="49" t="s">
        <v>4135</v>
      </c>
      <c r="I4168" s="88">
        <v>0.95</v>
      </c>
      <c r="J4168" s="49">
        <v>1</v>
      </c>
      <c r="K4168" s="53">
        <v>104.87</v>
      </c>
      <c r="L4168" s="53">
        <v>104.87</v>
      </c>
      <c r="M4168" s="53">
        <v>329.77</v>
      </c>
      <c r="N4168" s="53">
        <v>38.47</v>
      </c>
      <c r="O4168" s="53">
        <v>473.11</v>
      </c>
    </row>
    <row r="4169" spans="1:15">
      <c r="A4169" s="76">
        <v>40702049</v>
      </c>
      <c r="B4169" s="76" t="s">
        <v>4155</v>
      </c>
      <c r="C4169" s="49">
        <v>1</v>
      </c>
      <c r="D4169" s="49" t="s">
        <v>51</v>
      </c>
      <c r="E4169" s="49">
        <v>16.103000000000002</v>
      </c>
      <c r="F4169" s="76"/>
      <c r="G4169" s="76"/>
      <c r="H4169" s="49" t="s">
        <v>4135</v>
      </c>
      <c r="I4169" s="88">
        <v>0.56999999999999995</v>
      </c>
      <c r="J4169" s="49">
        <v>1</v>
      </c>
      <c r="K4169" s="53">
        <v>88.48</v>
      </c>
      <c r="L4169" s="53">
        <v>88.48</v>
      </c>
      <c r="M4169" s="53">
        <v>303.7</v>
      </c>
      <c r="N4169" s="53">
        <v>23.08</v>
      </c>
      <c r="O4169" s="53">
        <v>415.26</v>
      </c>
    </row>
    <row r="4170" spans="1:15">
      <c r="A4170" s="76">
        <v>40702057</v>
      </c>
      <c r="B4170" s="76" t="s">
        <v>4156</v>
      </c>
      <c r="C4170" s="49">
        <v>1</v>
      </c>
      <c r="D4170" s="49" t="s">
        <v>53</v>
      </c>
      <c r="E4170" s="49">
        <v>31.678999999999998</v>
      </c>
      <c r="F4170" s="76"/>
      <c r="G4170" s="76"/>
      <c r="H4170" s="49" t="s">
        <v>4135</v>
      </c>
      <c r="I4170" s="88">
        <v>0.95</v>
      </c>
      <c r="J4170" s="49">
        <v>1</v>
      </c>
      <c r="K4170" s="53">
        <v>144.19999999999999</v>
      </c>
      <c r="L4170" s="53">
        <v>144.19999999999999</v>
      </c>
      <c r="M4170" s="53">
        <v>597.47</v>
      </c>
      <c r="N4170" s="53">
        <v>38.47</v>
      </c>
      <c r="O4170" s="53">
        <v>780.14</v>
      </c>
    </row>
    <row r="4171" spans="1:15">
      <c r="A4171" s="76">
        <v>40702065</v>
      </c>
      <c r="B4171" s="76" t="s">
        <v>4157</v>
      </c>
      <c r="C4171" s="49">
        <v>1</v>
      </c>
      <c r="D4171" s="49" t="s">
        <v>51</v>
      </c>
      <c r="E4171" s="49">
        <v>7.3739999999999997</v>
      </c>
      <c r="F4171" s="76"/>
      <c r="G4171" s="76"/>
      <c r="H4171" s="49" t="s">
        <v>4135</v>
      </c>
      <c r="I4171" s="88">
        <v>0.76</v>
      </c>
      <c r="J4171" s="49">
        <v>1</v>
      </c>
      <c r="K4171" s="53">
        <v>88.48</v>
      </c>
      <c r="L4171" s="53">
        <v>88.48</v>
      </c>
      <c r="M4171" s="53">
        <v>139.07</v>
      </c>
      <c r="N4171" s="53">
        <v>30.77</v>
      </c>
      <c r="O4171" s="53">
        <v>258.32</v>
      </c>
    </row>
    <row r="4172" spans="1:15">
      <c r="A4172" s="76">
        <v>40702073</v>
      </c>
      <c r="B4172" s="76" t="s">
        <v>4158</v>
      </c>
      <c r="C4172" s="49">
        <v>1</v>
      </c>
      <c r="D4172" s="49" t="s">
        <v>51</v>
      </c>
      <c r="E4172" s="49">
        <v>4.7329999999999997</v>
      </c>
      <c r="F4172" s="76"/>
      <c r="G4172" s="76"/>
      <c r="H4172" s="49" t="s">
        <v>4135</v>
      </c>
      <c r="I4172" s="88">
        <v>0.76</v>
      </c>
      <c r="J4172" s="49">
        <v>1</v>
      </c>
      <c r="K4172" s="53">
        <v>88.48</v>
      </c>
      <c r="L4172" s="53">
        <v>88.48</v>
      </c>
      <c r="M4172" s="53">
        <v>89.26</v>
      </c>
      <c r="N4172" s="53">
        <v>30.77</v>
      </c>
      <c r="O4172" s="53">
        <v>208.51</v>
      </c>
    </row>
    <row r="4173" spans="1:15">
      <c r="A4173" s="76">
        <v>40702081</v>
      </c>
      <c r="B4173" s="76" t="s">
        <v>4159</v>
      </c>
      <c r="C4173" s="49">
        <v>1</v>
      </c>
      <c r="D4173" s="49" t="s">
        <v>51</v>
      </c>
      <c r="E4173" s="49">
        <v>4.7549999999999999</v>
      </c>
      <c r="F4173" s="76"/>
      <c r="G4173" s="76"/>
      <c r="H4173" s="49" t="s">
        <v>4135</v>
      </c>
      <c r="I4173" s="88">
        <v>0.76</v>
      </c>
      <c r="J4173" s="49">
        <v>1</v>
      </c>
      <c r="K4173" s="53">
        <v>88.48</v>
      </c>
      <c r="L4173" s="53">
        <v>88.48</v>
      </c>
      <c r="M4173" s="53">
        <v>89.68</v>
      </c>
      <c r="N4173" s="53">
        <v>30.77</v>
      </c>
      <c r="O4173" s="53">
        <v>208.93</v>
      </c>
    </row>
    <row r="4174" spans="1:15">
      <c r="A4174" s="76">
        <v>40702090</v>
      </c>
      <c r="B4174" s="76" t="s">
        <v>4160</v>
      </c>
      <c r="C4174" s="49">
        <v>1</v>
      </c>
      <c r="D4174" s="49" t="s">
        <v>137</v>
      </c>
      <c r="E4174" s="49">
        <v>12.811</v>
      </c>
      <c r="F4174" s="76"/>
      <c r="G4174" s="76"/>
      <c r="H4174" s="49" t="s">
        <v>4135</v>
      </c>
      <c r="I4174" s="88">
        <v>0.56999999999999995</v>
      </c>
      <c r="J4174" s="49">
        <v>1</v>
      </c>
      <c r="K4174" s="53">
        <v>104.87</v>
      </c>
      <c r="L4174" s="53">
        <v>104.87</v>
      </c>
      <c r="M4174" s="53">
        <v>241.62</v>
      </c>
      <c r="N4174" s="53">
        <v>23.08</v>
      </c>
      <c r="O4174" s="53">
        <v>369.57</v>
      </c>
    </row>
    <row r="4175" spans="1:15">
      <c r="A4175" s="76">
        <v>40702103</v>
      </c>
      <c r="B4175" s="76" t="s">
        <v>4161</v>
      </c>
      <c r="C4175" s="49">
        <v>1</v>
      </c>
      <c r="D4175" s="49" t="s">
        <v>51</v>
      </c>
      <c r="E4175" s="49">
        <v>6.6870000000000003</v>
      </c>
      <c r="F4175" s="76"/>
      <c r="G4175" s="76"/>
      <c r="H4175" s="49" t="s">
        <v>4135</v>
      </c>
      <c r="I4175" s="88">
        <v>0.76</v>
      </c>
      <c r="J4175" s="49">
        <v>1</v>
      </c>
      <c r="K4175" s="53">
        <v>88.48</v>
      </c>
      <c r="L4175" s="53">
        <v>88.48</v>
      </c>
      <c r="M4175" s="53">
        <v>126.12</v>
      </c>
      <c r="N4175" s="53">
        <v>30.77</v>
      </c>
      <c r="O4175" s="53">
        <v>245.37</v>
      </c>
    </row>
    <row r="4176" spans="1:15">
      <c r="A4176" s="76">
        <v>40702111</v>
      </c>
      <c r="B4176" s="76" t="s">
        <v>4162</v>
      </c>
      <c r="C4176" s="49">
        <v>1</v>
      </c>
      <c r="D4176" s="49" t="s">
        <v>99</v>
      </c>
      <c r="E4176" s="49">
        <v>4.782</v>
      </c>
      <c r="F4176" s="76"/>
      <c r="G4176" s="76"/>
      <c r="H4176" s="49" t="s">
        <v>4135</v>
      </c>
      <c r="I4176" s="88">
        <v>0.48</v>
      </c>
      <c r="J4176" s="49">
        <v>1</v>
      </c>
      <c r="K4176" s="53">
        <v>49.16</v>
      </c>
      <c r="L4176" s="53">
        <v>49.16</v>
      </c>
      <c r="M4176" s="53">
        <v>90.19</v>
      </c>
      <c r="N4176" s="53">
        <v>19.440000000000001</v>
      </c>
      <c r="O4176" s="53">
        <v>158.79</v>
      </c>
    </row>
    <row r="4177" spans="1:15" ht="29.25" customHeight="1">
      <c r="A4177" s="131" t="s">
        <v>4163</v>
      </c>
      <c r="B4177" s="132"/>
      <c r="C4177" s="132"/>
      <c r="D4177" s="132"/>
      <c r="E4177" s="132"/>
      <c r="F4177" s="132"/>
      <c r="G4177" s="132"/>
      <c r="H4177" s="132"/>
      <c r="I4177" s="132"/>
      <c r="J4177" s="132"/>
      <c r="K4177" s="132"/>
      <c r="L4177" s="132"/>
      <c r="M4177" s="132"/>
      <c r="N4177" s="132"/>
      <c r="O4177" s="132"/>
    </row>
    <row r="4178" spans="1:15">
      <c r="A4178" s="76">
        <v>40703010</v>
      </c>
      <c r="B4178" s="76" t="s">
        <v>4164</v>
      </c>
      <c r="C4178" s="49">
        <v>1</v>
      </c>
      <c r="D4178" s="49" t="s">
        <v>51</v>
      </c>
      <c r="E4178" s="49">
        <v>12.617000000000001</v>
      </c>
      <c r="F4178" s="76"/>
      <c r="G4178" s="76"/>
      <c r="H4178" s="49" t="s">
        <v>4135</v>
      </c>
      <c r="I4178" s="88">
        <v>0.19</v>
      </c>
      <c r="J4178" s="49">
        <v>1</v>
      </c>
      <c r="K4178" s="53">
        <v>88.48</v>
      </c>
      <c r="L4178" s="53">
        <v>88.48</v>
      </c>
      <c r="M4178" s="53">
        <v>237.96</v>
      </c>
      <c r="N4178" s="53">
        <v>7.69</v>
      </c>
      <c r="O4178" s="53">
        <v>334.13</v>
      </c>
    </row>
    <row r="4179" spans="1:15">
      <c r="A4179" s="76">
        <v>40703029</v>
      </c>
      <c r="B4179" s="76" t="s">
        <v>4165</v>
      </c>
      <c r="C4179" s="49">
        <v>1</v>
      </c>
      <c r="D4179" s="49" t="s">
        <v>51</v>
      </c>
      <c r="E4179" s="49">
        <v>12.617000000000001</v>
      </c>
      <c r="F4179" s="76"/>
      <c r="G4179" s="76"/>
      <c r="H4179" s="49" t="s">
        <v>4135</v>
      </c>
      <c r="I4179" s="88">
        <v>0.19</v>
      </c>
      <c r="J4179" s="49">
        <v>1</v>
      </c>
      <c r="K4179" s="53">
        <v>88.48</v>
      </c>
      <c r="L4179" s="53">
        <v>88.48</v>
      </c>
      <c r="M4179" s="53">
        <v>237.96</v>
      </c>
      <c r="N4179" s="53">
        <v>7.69</v>
      </c>
      <c r="O4179" s="53">
        <v>334.13</v>
      </c>
    </row>
    <row r="4180" spans="1:15">
      <c r="A4180" s="76">
        <v>40703037</v>
      </c>
      <c r="B4180" s="76" t="s">
        <v>4166</v>
      </c>
      <c r="C4180" s="49">
        <v>1</v>
      </c>
      <c r="D4180" s="49" t="s">
        <v>51</v>
      </c>
      <c r="E4180" s="49">
        <v>8.9269999999999996</v>
      </c>
      <c r="F4180" s="76"/>
      <c r="G4180" s="76"/>
      <c r="H4180" s="49" t="s">
        <v>4135</v>
      </c>
      <c r="I4180" s="88">
        <v>0.19</v>
      </c>
      <c r="J4180" s="49">
        <v>1</v>
      </c>
      <c r="K4180" s="53">
        <v>88.48</v>
      </c>
      <c r="L4180" s="53">
        <v>88.48</v>
      </c>
      <c r="M4180" s="53">
        <v>168.36</v>
      </c>
      <c r="N4180" s="53">
        <v>7.69</v>
      </c>
      <c r="O4180" s="53">
        <v>264.52999999999997</v>
      </c>
    </row>
    <row r="4181" spans="1:15">
      <c r="A4181" s="76">
        <v>40703045</v>
      </c>
      <c r="B4181" s="76" t="s">
        <v>4167</v>
      </c>
      <c r="C4181" s="49">
        <v>1</v>
      </c>
      <c r="D4181" s="49" t="s">
        <v>51</v>
      </c>
      <c r="E4181" s="49">
        <v>24.663</v>
      </c>
      <c r="F4181" s="76"/>
      <c r="G4181" s="76"/>
      <c r="H4181" s="49" t="s">
        <v>4135</v>
      </c>
      <c r="I4181" s="88">
        <v>0.56999999999999995</v>
      </c>
      <c r="J4181" s="49">
        <v>1</v>
      </c>
      <c r="K4181" s="53">
        <v>88.48</v>
      </c>
      <c r="L4181" s="53">
        <v>88.48</v>
      </c>
      <c r="M4181" s="53">
        <v>465.14</v>
      </c>
      <c r="N4181" s="53">
        <v>23.08</v>
      </c>
      <c r="O4181" s="53">
        <v>576.70000000000005</v>
      </c>
    </row>
    <row r="4182" spans="1:15">
      <c r="A4182" s="76">
        <v>40703053</v>
      </c>
      <c r="B4182" s="76" t="s">
        <v>4168</v>
      </c>
      <c r="C4182" s="49">
        <v>1</v>
      </c>
      <c r="D4182" s="49" t="s">
        <v>53</v>
      </c>
      <c r="E4182" s="49">
        <v>37.466000000000001</v>
      </c>
      <c r="F4182" s="76"/>
      <c r="G4182" s="76"/>
      <c r="H4182" s="49" t="s">
        <v>4135</v>
      </c>
      <c r="I4182" s="88">
        <v>0.95</v>
      </c>
      <c r="J4182" s="49">
        <v>1</v>
      </c>
      <c r="K4182" s="53">
        <v>144.19999999999999</v>
      </c>
      <c r="L4182" s="53">
        <v>144.19999999999999</v>
      </c>
      <c r="M4182" s="53">
        <v>706.61</v>
      </c>
      <c r="N4182" s="53">
        <v>38.47</v>
      </c>
      <c r="O4182" s="53">
        <v>889.28</v>
      </c>
    </row>
    <row r="4183" spans="1:15">
      <c r="A4183" s="76">
        <v>40703061</v>
      </c>
      <c r="B4183" s="76" t="s">
        <v>4169</v>
      </c>
      <c r="C4183" s="49">
        <v>1</v>
      </c>
      <c r="D4183" s="49" t="s">
        <v>51</v>
      </c>
      <c r="E4183" s="49">
        <v>7.5129999999999999</v>
      </c>
      <c r="F4183" s="76"/>
      <c r="G4183" s="76"/>
      <c r="H4183" s="49" t="s">
        <v>4135</v>
      </c>
      <c r="I4183" s="88">
        <v>0.19</v>
      </c>
      <c r="J4183" s="49">
        <v>1</v>
      </c>
      <c r="K4183" s="53">
        <v>88.48</v>
      </c>
      <c r="L4183" s="53">
        <v>88.48</v>
      </c>
      <c r="M4183" s="53">
        <v>141.69999999999999</v>
      </c>
      <c r="N4183" s="53">
        <v>7.69</v>
      </c>
      <c r="O4183" s="53">
        <v>237.87</v>
      </c>
    </row>
    <row r="4184" spans="1:15">
      <c r="A4184" s="76">
        <v>40703070</v>
      </c>
      <c r="B4184" s="76" t="s">
        <v>4170</v>
      </c>
      <c r="C4184" s="49">
        <v>1</v>
      </c>
      <c r="D4184" s="49" t="s">
        <v>51</v>
      </c>
      <c r="E4184" s="49">
        <v>4.5599999999999996</v>
      </c>
      <c r="F4184" s="76"/>
      <c r="G4184" s="76"/>
      <c r="H4184" s="49" t="s">
        <v>4135</v>
      </c>
      <c r="I4184" s="88">
        <v>0.19</v>
      </c>
      <c r="J4184" s="49">
        <v>1</v>
      </c>
      <c r="K4184" s="53">
        <v>88.48</v>
      </c>
      <c r="L4184" s="53">
        <v>88.48</v>
      </c>
      <c r="M4184" s="53">
        <v>86</v>
      </c>
      <c r="N4184" s="53">
        <v>7.69</v>
      </c>
      <c r="O4184" s="53">
        <v>182.17</v>
      </c>
    </row>
    <row r="4185" spans="1:15">
      <c r="A4185" s="76">
        <v>40703088</v>
      </c>
      <c r="B4185" s="76" t="s">
        <v>4171</v>
      </c>
      <c r="C4185" s="49">
        <v>1</v>
      </c>
      <c r="D4185" s="49" t="s">
        <v>51</v>
      </c>
      <c r="E4185" s="49">
        <v>3.9319999999999999</v>
      </c>
      <c r="F4185" s="76"/>
      <c r="G4185" s="76"/>
      <c r="H4185" s="49" t="s">
        <v>4135</v>
      </c>
      <c r="I4185" s="88"/>
      <c r="J4185" s="49"/>
      <c r="K4185" s="53">
        <v>88.48</v>
      </c>
      <c r="L4185" s="53">
        <v>88.48</v>
      </c>
      <c r="M4185" s="53">
        <v>74.16</v>
      </c>
      <c r="N4185" s="83">
        <v>0</v>
      </c>
      <c r="O4185" s="53">
        <v>162.63999999999999</v>
      </c>
    </row>
    <row r="4186" spans="1:15" ht="38.25" customHeight="1">
      <c r="A4186" s="131" t="s">
        <v>4172</v>
      </c>
      <c r="B4186" s="132"/>
      <c r="C4186" s="132"/>
      <c r="D4186" s="132"/>
      <c r="E4186" s="132"/>
      <c r="F4186" s="132"/>
      <c r="G4186" s="132"/>
      <c r="H4186" s="132"/>
      <c r="I4186" s="132"/>
      <c r="J4186" s="132"/>
      <c r="K4186" s="132"/>
      <c r="L4186" s="132"/>
      <c r="M4186" s="132"/>
      <c r="N4186" s="132"/>
      <c r="O4186" s="132"/>
    </row>
    <row r="4187" spans="1:15">
      <c r="A4187" s="76">
        <v>40704017</v>
      </c>
      <c r="B4187" s="76" t="s">
        <v>4173</v>
      </c>
      <c r="C4187" s="49">
        <v>1</v>
      </c>
      <c r="D4187" s="49" t="s">
        <v>137</v>
      </c>
      <c r="E4187" s="49">
        <v>13.201000000000001</v>
      </c>
      <c r="F4187" s="76"/>
      <c r="G4187" s="76"/>
      <c r="H4187" s="49" t="s">
        <v>4135</v>
      </c>
      <c r="I4187" s="88">
        <v>0.56999999999999995</v>
      </c>
      <c r="J4187" s="49">
        <v>1</v>
      </c>
      <c r="K4187" s="53">
        <v>104.87</v>
      </c>
      <c r="L4187" s="53">
        <v>104.87</v>
      </c>
      <c r="M4187" s="53">
        <v>248.97</v>
      </c>
      <c r="N4187" s="53">
        <v>23.08</v>
      </c>
      <c r="O4187" s="53">
        <v>376.92</v>
      </c>
    </row>
    <row r="4188" spans="1:15">
      <c r="A4188" s="76">
        <v>40704025</v>
      </c>
      <c r="B4188" s="76" t="s">
        <v>4174</v>
      </c>
      <c r="C4188" s="49">
        <v>1</v>
      </c>
      <c r="D4188" s="49" t="s">
        <v>137</v>
      </c>
      <c r="E4188" s="49">
        <v>21.190999999999999</v>
      </c>
      <c r="F4188" s="76"/>
      <c r="G4188" s="76"/>
      <c r="H4188" s="49" t="s">
        <v>4135</v>
      </c>
      <c r="I4188" s="88">
        <v>0.76</v>
      </c>
      <c r="J4188" s="49">
        <v>1</v>
      </c>
      <c r="K4188" s="53">
        <v>104.87</v>
      </c>
      <c r="L4188" s="53">
        <v>104.87</v>
      </c>
      <c r="M4188" s="53">
        <v>399.66</v>
      </c>
      <c r="N4188" s="53">
        <v>30.77</v>
      </c>
      <c r="O4188" s="53">
        <v>535.29999999999995</v>
      </c>
    </row>
    <row r="4189" spans="1:15">
      <c r="A4189" s="76">
        <v>40704033</v>
      </c>
      <c r="B4189" s="76" t="s">
        <v>4175</v>
      </c>
      <c r="C4189" s="49">
        <v>1</v>
      </c>
      <c r="D4189" s="49" t="s">
        <v>137</v>
      </c>
      <c r="E4189" s="49">
        <v>11.747</v>
      </c>
      <c r="F4189" s="76"/>
      <c r="G4189" s="76"/>
      <c r="H4189" s="49" t="s">
        <v>4135</v>
      </c>
      <c r="I4189" s="88"/>
      <c r="J4189" s="49"/>
      <c r="K4189" s="53">
        <v>104.87</v>
      </c>
      <c r="L4189" s="53">
        <v>104.87</v>
      </c>
      <c r="M4189" s="53">
        <v>221.55</v>
      </c>
      <c r="N4189" s="53">
        <v>0</v>
      </c>
      <c r="O4189" s="53">
        <v>326.42</v>
      </c>
    </row>
    <row r="4190" spans="1:15">
      <c r="A4190" s="76">
        <v>40704041</v>
      </c>
      <c r="B4190" s="76" t="s">
        <v>4176</v>
      </c>
      <c r="C4190" s="49">
        <v>1</v>
      </c>
      <c r="D4190" s="49" t="s">
        <v>137</v>
      </c>
      <c r="E4190" s="49">
        <v>8.9459999999999997</v>
      </c>
      <c r="F4190" s="76"/>
      <c r="G4190" s="76"/>
      <c r="H4190" s="49" t="s">
        <v>4135</v>
      </c>
      <c r="I4190" s="88">
        <v>0.77</v>
      </c>
      <c r="J4190" s="49">
        <v>1</v>
      </c>
      <c r="K4190" s="53">
        <v>104.87</v>
      </c>
      <c r="L4190" s="53">
        <v>104.87</v>
      </c>
      <c r="M4190" s="53">
        <v>168.72</v>
      </c>
      <c r="N4190" s="53">
        <v>31.18</v>
      </c>
      <c r="O4190" s="53">
        <v>304.77</v>
      </c>
    </row>
    <row r="4191" spans="1:15">
      <c r="A4191" s="76">
        <v>40704050</v>
      </c>
      <c r="B4191" s="76" t="s">
        <v>4177</v>
      </c>
      <c r="C4191" s="49">
        <v>1</v>
      </c>
      <c r="D4191" s="49" t="s">
        <v>137</v>
      </c>
      <c r="E4191" s="49">
        <v>11.786</v>
      </c>
      <c r="F4191" s="76"/>
      <c r="G4191" s="76"/>
      <c r="H4191" s="49" t="s">
        <v>4135</v>
      </c>
      <c r="I4191" s="88">
        <v>0.76</v>
      </c>
      <c r="J4191" s="49">
        <v>1</v>
      </c>
      <c r="K4191" s="53">
        <v>104.87</v>
      </c>
      <c r="L4191" s="53">
        <v>104.87</v>
      </c>
      <c r="M4191" s="53">
        <v>222.28</v>
      </c>
      <c r="N4191" s="53">
        <v>30.77</v>
      </c>
      <c r="O4191" s="53">
        <v>357.92</v>
      </c>
    </row>
    <row r="4192" spans="1:15">
      <c r="A4192" s="76">
        <v>40704068</v>
      </c>
      <c r="B4192" s="76" t="s">
        <v>4178</v>
      </c>
      <c r="C4192" s="49">
        <v>1</v>
      </c>
      <c r="D4192" s="49" t="s">
        <v>51</v>
      </c>
      <c r="E4192" s="49">
        <v>10.435</v>
      </c>
      <c r="F4192" s="76"/>
      <c r="G4192" s="76"/>
      <c r="H4192" s="49" t="s">
        <v>4135</v>
      </c>
      <c r="I4192" s="88">
        <v>0.76</v>
      </c>
      <c r="J4192" s="49">
        <v>1</v>
      </c>
      <c r="K4192" s="53">
        <v>88.48</v>
      </c>
      <c r="L4192" s="53">
        <v>88.48</v>
      </c>
      <c r="M4192" s="53">
        <v>196.8</v>
      </c>
      <c r="N4192" s="53">
        <v>30.77</v>
      </c>
      <c r="O4192" s="53">
        <v>316.05</v>
      </c>
    </row>
    <row r="4193" spans="1:15">
      <c r="A4193" s="76">
        <v>40704076</v>
      </c>
      <c r="B4193" s="76" t="s">
        <v>4179</v>
      </c>
      <c r="C4193" s="49">
        <v>1</v>
      </c>
      <c r="D4193" s="49" t="s">
        <v>99</v>
      </c>
      <c r="E4193" s="49">
        <v>2.5390000000000001</v>
      </c>
      <c r="F4193" s="76"/>
      <c r="G4193" s="76"/>
      <c r="H4193" s="49" t="s">
        <v>4135</v>
      </c>
      <c r="I4193" s="88"/>
      <c r="J4193" s="49"/>
      <c r="K4193" s="53">
        <v>49.16</v>
      </c>
      <c r="L4193" s="53">
        <v>49.16</v>
      </c>
      <c r="M4193" s="53">
        <v>47.89</v>
      </c>
      <c r="N4193" s="53">
        <v>0</v>
      </c>
      <c r="O4193" s="53">
        <v>97.05</v>
      </c>
    </row>
    <row r="4194" spans="1:15">
      <c r="A4194" s="76">
        <v>40704084</v>
      </c>
      <c r="B4194" s="76" t="s">
        <v>4180</v>
      </c>
      <c r="C4194" s="49">
        <v>1</v>
      </c>
      <c r="D4194" s="49" t="s">
        <v>99</v>
      </c>
      <c r="E4194" s="49">
        <v>2.5390000000000001</v>
      </c>
      <c r="F4194" s="76"/>
      <c r="G4194" s="76"/>
      <c r="H4194" s="49" t="s">
        <v>4135</v>
      </c>
      <c r="I4194" s="88"/>
      <c r="J4194" s="49"/>
      <c r="K4194" s="53">
        <v>49.16</v>
      </c>
      <c r="L4194" s="53">
        <v>49.16</v>
      </c>
      <c r="M4194" s="53">
        <v>47.89</v>
      </c>
      <c r="N4194" s="53">
        <v>0</v>
      </c>
      <c r="O4194" s="53">
        <v>97.05</v>
      </c>
    </row>
    <row r="4195" spans="1:15" ht="31.5" customHeight="1">
      <c r="A4195" s="131" t="s">
        <v>4181</v>
      </c>
      <c r="B4195" s="132"/>
      <c r="C4195" s="132"/>
      <c r="D4195" s="132"/>
      <c r="E4195" s="132"/>
      <c r="F4195" s="132"/>
      <c r="G4195" s="132"/>
      <c r="H4195" s="132"/>
      <c r="I4195" s="132"/>
      <c r="J4195" s="132"/>
      <c r="K4195" s="132"/>
      <c r="L4195" s="132"/>
      <c r="M4195" s="132"/>
      <c r="N4195" s="132"/>
      <c r="O4195" s="132"/>
    </row>
    <row r="4196" spans="1:15">
      <c r="A4196" s="86">
        <v>40705013</v>
      </c>
      <c r="B4196" s="86" t="s">
        <v>4182</v>
      </c>
      <c r="C4196" s="79">
        <v>1</v>
      </c>
      <c r="D4196" s="79" t="s">
        <v>137</v>
      </c>
      <c r="E4196" s="79">
        <v>5.234</v>
      </c>
      <c r="F4196" s="86"/>
      <c r="G4196" s="86"/>
      <c r="H4196" s="79" t="s">
        <v>4135</v>
      </c>
      <c r="I4196" s="89">
        <v>0.56999999999999995</v>
      </c>
      <c r="J4196" s="79">
        <v>1</v>
      </c>
      <c r="K4196" s="53">
        <v>104.87</v>
      </c>
      <c r="L4196" s="53">
        <v>104.87</v>
      </c>
      <c r="M4196" s="53">
        <v>98.71</v>
      </c>
      <c r="N4196" s="53">
        <v>23.08</v>
      </c>
      <c r="O4196" s="53">
        <v>226.66</v>
      </c>
    </row>
    <row r="4197" spans="1:15">
      <c r="A4197" s="86">
        <v>40705021</v>
      </c>
      <c r="B4197" s="86" t="s">
        <v>4183</v>
      </c>
      <c r="C4197" s="79">
        <v>1</v>
      </c>
      <c r="D4197" s="79" t="s">
        <v>65</v>
      </c>
      <c r="E4197" s="79">
        <v>4.2430000000000003</v>
      </c>
      <c r="F4197" s="86"/>
      <c r="G4197" s="86"/>
      <c r="H4197" s="79" t="s">
        <v>4135</v>
      </c>
      <c r="I4197" s="89">
        <v>0.56999999999999995</v>
      </c>
      <c r="J4197" s="79">
        <v>1</v>
      </c>
      <c r="K4197" s="53">
        <v>65.56</v>
      </c>
      <c r="L4197" s="53">
        <v>65.56</v>
      </c>
      <c r="M4197" s="53">
        <v>80.02</v>
      </c>
      <c r="N4197" s="53">
        <v>23.08</v>
      </c>
      <c r="O4197" s="53">
        <v>168.66</v>
      </c>
    </row>
    <row r="4198" spans="1:15">
      <c r="A4198" s="86">
        <v>40705030</v>
      </c>
      <c r="B4198" s="86" t="s">
        <v>4184</v>
      </c>
      <c r="C4198" s="79">
        <v>1</v>
      </c>
      <c r="D4198" s="79" t="s">
        <v>99</v>
      </c>
      <c r="E4198" s="79">
        <v>2.7130000000000001</v>
      </c>
      <c r="F4198" s="86"/>
      <c r="G4198" s="86"/>
      <c r="H4198" s="79" t="s">
        <v>4135</v>
      </c>
      <c r="I4198" s="89"/>
      <c r="J4198" s="79"/>
      <c r="K4198" s="53">
        <v>49.16</v>
      </c>
      <c r="L4198" s="53">
        <v>49.16</v>
      </c>
      <c r="M4198" s="53">
        <v>51.17</v>
      </c>
      <c r="N4198" s="53">
        <v>0</v>
      </c>
      <c r="O4198" s="53">
        <v>100.33</v>
      </c>
    </row>
    <row r="4199" spans="1:15">
      <c r="A4199" s="86">
        <v>40705048</v>
      </c>
      <c r="B4199" s="86" t="s">
        <v>4185</v>
      </c>
      <c r="C4199" s="79">
        <v>1</v>
      </c>
      <c r="D4199" s="79" t="s">
        <v>99</v>
      </c>
      <c r="E4199" s="79">
        <v>0.89500000000000002</v>
      </c>
      <c r="F4199" s="86"/>
      <c r="G4199" s="86"/>
      <c r="H4199" s="79" t="s">
        <v>4135</v>
      </c>
      <c r="I4199" s="89"/>
      <c r="J4199" s="79"/>
      <c r="K4199" s="53">
        <v>49.16</v>
      </c>
      <c r="L4199" s="53">
        <v>49.16</v>
      </c>
      <c r="M4199" s="53">
        <v>16.88</v>
      </c>
      <c r="N4199" s="53">
        <v>0</v>
      </c>
      <c r="O4199" s="53">
        <v>66.040000000000006</v>
      </c>
    </row>
    <row r="4200" spans="1:15">
      <c r="A4200" s="86">
        <v>40705056</v>
      </c>
      <c r="B4200" s="86" t="s">
        <v>4186</v>
      </c>
      <c r="C4200" s="79">
        <v>1</v>
      </c>
      <c r="D4200" s="79" t="s">
        <v>99</v>
      </c>
      <c r="E4200" s="79">
        <v>0.89500000000000002</v>
      </c>
      <c r="F4200" s="86"/>
      <c r="G4200" s="86"/>
      <c r="H4200" s="79" t="s">
        <v>4135</v>
      </c>
      <c r="I4200" s="89"/>
      <c r="J4200" s="79"/>
      <c r="K4200" s="53">
        <v>49.16</v>
      </c>
      <c r="L4200" s="53">
        <v>49.16</v>
      </c>
      <c r="M4200" s="53">
        <v>16.88</v>
      </c>
      <c r="N4200" s="53">
        <v>0</v>
      </c>
      <c r="O4200" s="53">
        <v>66.040000000000006</v>
      </c>
    </row>
    <row r="4201" spans="1:15">
      <c r="A4201" s="86">
        <v>40705064</v>
      </c>
      <c r="B4201" s="86" t="s">
        <v>4187</v>
      </c>
      <c r="C4201" s="79">
        <v>1</v>
      </c>
      <c r="D4201" s="79" t="s">
        <v>99</v>
      </c>
      <c r="E4201" s="79">
        <v>0.89500000000000002</v>
      </c>
      <c r="F4201" s="86"/>
      <c r="G4201" s="86"/>
      <c r="H4201" s="79" t="s">
        <v>4135</v>
      </c>
      <c r="I4201" s="89"/>
      <c r="J4201" s="79"/>
      <c r="K4201" s="53">
        <v>49.16</v>
      </c>
      <c r="L4201" s="53">
        <v>49.16</v>
      </c>
      <c r="M4201" s="53">
        <v>16.88</v>
      </c>
      <c r="N4201" s="53">
        <v>0</v>
      </c>
      <c r="O4201" s="53">
        <v>66.040000000000006</v>
      </c>
    </row>
    <row r="4202" spans="1:15" ht="30" customHeight="1">
      <c r="A4202" s="131" t="s">
        <v>4188</v>
      </c>
      <c r="B4202" s="132"/>
      <c r="C4202" s="132"/>
      <c r="D4202" s="132"/>
      <c r="E4202" s="132"/>
      <c r="F4202" s="132"/>
      <c r="G4202" s="132"/>
      <c r="H4202" s="132"/>
      <c r="I4202" s="132"/>
      <c r="J4202" s="132"/>
      <c r="K4202" s="132"/>
      <c r="L4202" s="132"/>
      <c r="M4202" s="132"/>
      <c r="N4202" s="132"/>
      <c r="O4202" s="132"/>
    </row>
    <row r="4203" spans="1:15" ht="12.75" customHeight="1">
      <c r="A4203" s="76">
        <v>40706010</v>
      </c>
      <c r="B4203" s="76" t="s">
        <v>4189</v>
      </c>
      <c r="C4203" s="49">
        <v>1</v>
      </c>
      <c r="D4203" s="49" t="s">
        <v>137</v>
      </c>
      <c r="E4203" s="49">
        <v>13.643000000000001</v>
      </c>
      <c r="F4203" s="76"/>
      <c r="G4203" s="76"/>
      <c r="H4203" s="49" t="s">
        <v>4135</v>
      </c>
      <c r="I4203" s="88">
        <v>0.95</v>
      </c>
      <c r="J4203" s="49">
        <v>1</v>
      </c>
      <c r="K4203" s="53">
        <v>104.87</v>
      </c>
      <c r="L4203" s="53">
        <v>104.87</v>
      </c>
      <c r="M4203" s="53">
        <v>257.31</v>
      </c>
      <c r="N4203" s="53">
        <v>38.47</v>
      </c>
      <c r="O4203" s="53">
        <v>400.65</v>
      </c>
    </row>
    <row r="4204" spans="1:15">
      <c r="A4204" s="76">
        <v>40706028</v>
      </c>
      <c r="B4204" s="76" t="s">
        <v>4190</v>
      </c>
      <c r="C4204" s="49">
        <v>1</v>
      </c>
      <c r="D4204" s="49" t="s">
        <v>99</v>
      </c>
      <c r="E4204" s="49">
        <v>3.419</v>
      </c>
      <c r="F4204" s="76"/>
      <c r="G4204" s="76"/>
      <c r="H4204" s="49" t="s">
        <v>4135</v>
      </c>
      <c r="I4204" s="88">
        <v>0.38</v>
      </c>
      <c r="J4204" s="49">
        <v>1</v>
      </c>
      <c r="K4204" s="53">
        <v>49.16</v>
      </c>
      <c r="L4204" s="53">
        <v>49.16</v>
      </c>
      <c r="M4204" s="53">
        <v>64.48</v>
      </c>
      <c r="N4204" s="53">
        <v>15.39</v>
      </c>
      <c r="O4204" s="53">
        <v>129.03</v>
      </c>
    </row>
    <row r="4205" spans="1:15" ht="24" customHeight="1">
      <c r="A4205" s="131" t="s">
        <v>4191</v>
      </c>
      <c r="B4205" s="132"/>
      <c r="C4205" s="132"/>
      <c r="D4205" s="132"/>
      <c r="E4205" s="132"/>
      <c r="F4205" s="132"/>
      <c r="G4205" s="132"/>
      <c r="H4205" s="132"/>
      <c r="I4205" s="132"/>
      <c r="J4205" s="132"/>
      <c r="K4205" s="132"/>
      <c r="L4205" s="132"/>
      <c r="M4205" s="132"/>
      <c r="N4205" s="132"/>
      <c r="O4205" s="132"/>
    </row>
    <row r="4206" spans="1:15">
      <c r="A4206" s="86">
        <v>40707016</v>
      </c>
      <c r="B4206" s="86" t="s">
        <v>4192</v>
      </c>
      <c r="C4206" s="79">
        <v>1</v>
      </c>
      <c r="D4206" s="79" t="s">
        <v>65</v>
      </c>
      <c r="E4206" s="79">
        <v>9.2360000000000007</v>
      </c>
      <c r="F4206" s="86"/>
      <c r="G4206" s="86"/>
      <c r="H4206" s="79" t="s">
        <v>4135</v>
      </c>
      <c r="I4206" s="89">
        <v>0.56999999999999995</v>
      </c>
      <c r="J4206" s="79">
        <v>1</v>
      </c>
      <c r="K4206" s="53">
        <v>65.56</v>
      </c>
      <c r="L4206" s="53">
        <v>65.56</v>
      </c>
      <c r="M4206" s="53">
        <v>174.19</v>
      </c>
      <c r="N4206" s="53">
        <v>23.08</v>
      </c>
      <c r="O4206" s="53">
        <v>262.83</v>
      </c>
    </row>
    <row r="4207" spans="1:15">
      <c r="A4207" s="86">
        <v>40707024</v>
      </c>
      <c r="B4207" s="86" t="s">
        <v>4193</v>
      </c>
      <c r="C4207" s="79">
        <v>1</v>
      </c>
      <c r="D4207" s="79" t="s">
        <v>70</v>
      </c>
      <c r="E4207" s="79">
        <v>53.015999999999998</v>
      </c>
      <c r="F4207" s="86"/>
      <c r="G4207" s="86"/>
      <c r="H4207" s="79" t="s">
        <v>4135</v>
      </c>
      <c r="I4207" s="89">
        <v>0.56999999999999995</v>
      </c>
      <c r="J4207" s="79">
        <v>1</v>
      </c>
      <c r="K4207" s="53">
        <v>209.71</v>
      </c>
      <c r="L4207" s="53">
        <v>209.71</v>
      </c>
      <c r="M4207" s="53">
        <v>999.88</v>
      </c>
      <c r="N4207" s="53">
        <v>23.08</v>
      </c>
      <c r="O4207" s="53">
        <v>1232.67</v>
      </c>
    </row>
    <row r="4208" spans="1:15">
      <c r="A4208" s="86">
        <v>40707032</v>
      </c>
      <c r="B4208" s="86" t="s">
        <v>4194</v>
      </c>
      <c r="C4208" s="79">
        <v>1</v>
      </c>
      <c r="D4208" s="79" t="s">
        <v>102</v>
      </c>
      <c r="E4208" s="79">
        <v>13.997</v>
      </c>
      <c r="F4208" s="86"/>
      <c r="G4208" s="86"/>
      <c r="H4208" s="79" t="s">
        <v>4135</v>
      </c>
      <c r="I4208" s="89">
        <v>0.56999999999999995</v>
      </c>
      <c r="J4208" s="79">
        <v>1</v>
      </c>
      <c r="K4208" s="53">
        <v>183.5</v>
      </c>
      <c r="L4208" s="53">
        <v>183.5</v>
      </c>
      <c r="M4208" s="53">
        <v>263.98</v>
      </c>
      <c r="N4208" s="53">
        <v>23.08</v>
      </c>
      <c r="O4208" s="53">
        <v>470.56</v>
      </c>
    </row>
    <row r="4209" spans="1:15">
      <c r="A4209" s="86">
        <v>40707040</v>
      </c>
      <c r="B4209" s="86" t="s">
        <v>4195</v>
      </c>
      <c r="C4209" s="79">
        <v>1</v>
      </c>
      <c r="D4209" s="79" t="s">
        <v>102</v>
      </c>
      <c r="E4209" s="79">
        <v>32.534999999999997</v>
      </c>
      <c r="F4209" s="86"/>
      <c r="G4209" s="86"/>
      <c r="H4209" s="79" t="s">
        <v>4135</v>
      </c>
      <c r="I4209" s="89">
        <v>0.95</v>
      </c>
      <c r="J4209" s="79">
        <v>1</v>
      </c>
      <c r="K4209" s="53">
        <v>183.5</v>
      </c>
      <c r="L4209" s="53">
        <v>183.5</v>
      </c>
      <c r="M4209" s="53">
        <v>613.61</v>
      </c>
      <c r="N4209" s="53">
        <v>38.47</v>
      </c>
      <c r="O4209" s="53">
        <v>835.58</v>
      </c>
    </row>
    <row r="4210" spans="1:15">
      <c r="A4210" s="86">
        <v>40707059</v>
      </c>
      <c r="B4210" s="86" t="s">
        <v>4196</v>
      </c>
      <c r="C4210" s="79">
        <v>1</v>
      </c>
      <c r="D4210" s="79" t="s">
        <v>102</v>
      </c>
      <c r="E4210" s="79">
        <v>32.534999999999997</v>
      </c>
      <c r="F4210" s="86"/>
      <c r="G4210" s="86"/>
      <c r="H4210" s="79" t="s">
        <v>4135</v>
      </c>
      <c r="I4210" s="89">
        <v>0.95</v>
      </c>
      <c r="J4210" s="79">
        <v>1</v>
      </c>
      <c r="K4210" s="53">
        <v>183.5</v>
      </c>
      <c r="L4210" s="53">
        <v>183.5</v>
      </c>
      <c r="M4210" s="53">
        <v>613.61</v>
      </c>
      <c r="N4210" s="53">
        <v>38.47</v>
      </c>
      <c r="O4210" s="53">
        <v>835.58</v>
      </c>
    </row>
    <row r="4211" spans="1:15">
      <c r="A4211" s="86">
        <v>40707067</v>
      </c>
      <c r="B4211" s="86" t="s">
        <v>4197</v>
      </c>
      <c r="C4211" s="79">
        <v>1</v>
      </c>
      <c r="D4211" s="79" t="s">
        <v>99</v>
      </c>
      <c r="E4211" s="79">
        <v>4.2960000000000003</v>
      </c>
      <c r="F4211" s="86"/>
      <c r="G4211" s="86"/>
      <c r="H4211" s="79" t="s">
        <v>4135</v>
      </c>
      <c r="I4211" s="89">
        <v>0.38</v>
      </c>
      <c r="J4211" s="79">
        <v>1</v>
      </c>
      <c r="K4211" s="53">
        <v>49.16</v>
      </c>
      <c r="L4211" s="53">
        <v>49.16</v>
      </c>
      <c r="M4211" s="53">
        <v>81.02</v>
      </c>
      <c r="N4211" s="53">
        <v>15.39</v>
      </c>
      <c r="O4211" s="53">
        <v>145.57</v>
      </c>
    </row>
    <row r="4212" spans="1:15">
      <c r="A4212" s="86">
        <v>40707075</v>
      </c>
      <c r="B4212" s="86" t="s">
        <v>4198</v>
      </c>
      <c r="C4212" s="79">
        <v>1</v>
      </c>
      <c r="D4212" s="79" t="s">
        <v>102</v>
      </c>
      <c r="E4212" s="79">
        <v>14.087</v>
      </c>
      <c r="F4212" s="86"/>
      <c r="G4212" s="86"/>
      <c r="H4212" s="79" t="s">
        <v>4135</v>
      </c>
      <c r="I4212" s="89">
        <v>0.95</v>
      </c>
      <c r="J4212" s="79">
        <v>1</v>
      </c>
      <c r="K4212" s="53">
        <v>183.5</v>
      </c>
      <c r="L4212" s="53">
        <v>183.5</v>
      </c>
      <c r="M4212" s="53">
        <v>265.68</v>
      </c>
      <c r="N4212" s="53">
        <v>38.47</v>
      </c>
      <c r="O4212" s="53">
        <v>487.65</v>
      </c>
    </row>
    <row r="4213" spans="1:15">
      <c r="A4213" s="86">
        <v>40707083</v>
      </c>
      <c r="B4213" s="86" t="s">
        <v>4199</v>
      </c>
      <c r="C4213" s="79">
        <v>1</v>
      </c>
      <c r="D4213" s="79" t="s">
        <v>102</v>
      </c>
      <c r="E4213" s="79">
        <v>14.087</v>
      </c>
      <c r="F4213" s="86"/>
      <c r="G4213" s="86"/>
      <c r="H4213" s="79" t="s">
        <v>4135</v>
      </c>
      <c r="I4213" s="89">
        <v>0.95</v>
      </c>
      <c r="J4213" s="79">
        <v>1</v>
      </c>
      <c r="K4213" s="53">
        <v>183.5</v>
      </c>
      <c r="L4213" s="53">
        <v>183.5</v>
      </c>
      <c r="M4213" s="53">
        <v>265.68</v>
      </c>
      <c r="N4213" s="53">
        <v>38.47</v>
      </c>
      <c r="O4213" s="53">
        <v>487.65</v>
      </c>
    </row>
    <row r="4214" spans="1:15" ht="38.25" customHeight="1">
      <c r="A4214" s="131" t="s">
        <v>4200</v>
      </c>
      <c r="B4214" s="132"/>
      <c r="C4214" s="132"/>
      <c r="D4214" s="132"/>
      <c r="E4214" s="132"/>
      <c r="F4214" s="132"/>
      <c r="G4214" s="132"/>
      <c r="H4214" s="132"/>
      <c r="I4214" s="132"/>
      <c r="J4214" s="132"/>
      <c r="K4214" s="132"/>
      <c r="L4214" s="132"/>
      <c r="M4214" s="132"/>
      <c r="N4214" s="132"/>
      <c r="O4214" s="132"/>
    </row>
    <row r="4215" spans="1:15">
      <c r="A4215" s="86">
        <v>40708012</v>
      </c>
      <c r="B4215" s="86" t="s">
        <v>4201</v>
      </c>
      <c r="C4215" s="79">
        <v>1</v>
      </c>
      <c r="D4215" s="79" t="s">
        <v>53</v>
      </c>
      <c r="E4215" s="79">
        <v>18.48</v>
      </c>
      <c r="F4215" s="86"/>
      <c r="G4215" s="86"/>
      <c r="H4215" s="79" t="s">
        <v>4135</v>
      </c>
      <c r="I4215" s="89">
        <v>0.95</v>
      </c>
      <c r="J4215" s="79">
        <v>1</v>
      </c>
      <c r="K4215" s="53">
        <v>144.19999999999999</v>
      </c>
      <c r="L4215" s="53">
        <v>144.19999999999999</v>
      </c>
      <c r="M4215" s="53">
        <v>348.53</v>
      </c>
      <c r="N4215" s="53">
        <v>38.47</v>
      </c>
      <c r="O4215" s="53">
        <v>531.20000000000005</v>
      </c>
    </row>
    <row r="4216" spans="1:15">
      <c r="A4216" s="86">
        <v>40708020</v>
      </c>
      <c r="B4216" s="86" t="s">
        <v>4202</v>
      </c>
      <c r="C4216" s="79">
        <v>1</v>
      </c>
      <c r="D4216" s="79" t="s">
        <v>53</v>
      </c>
      <c r="E4216" s="79">
        <v>22.812999999999999</v>
      </c>
      <c r="F4216" s="86"/>
      <c r="G4216" s="86"/>
      <c r="H4216" s="79" t="s">
        <v>4135</v>
      </c>
      <c r="I4216" s="89">
        <v>0.95</v>
      </c>
      <c r="J4216" s="79">
        <v>1</v>
      </c>
      <c r="K4216" s="53">
        <v>144.19999999999999</v>
      </c>
      <c r="L4216" s="53">
        <v>144.19999999999999</v>
      </c>
      <c r="M4216" s="53">
        <v>430.25</v>
      </c>
      <c r="N4216" s="53">
        <v>38.47</v>
      </c>
      <c r="O4216" s="53">
        <v>612.91999999999996</v>
      </c>
    </row>
    <row r="4217" spans="1:15">
      <c r="A4217" s="86">
        <v>40708039</v>
      </c>
      <c r="B4217" s="86" t="s">
        <v>4203</v>
      </c>
      <c r="C4217" s="79">
        <v>1</v>
      </c>
      <c r="D4217" s="79" t="s">
        <v>53</v>
      </c>
      <c r="E4217" s="79">
        <v>19.956</v>
      </c>
      <c r="F4217" s="86"/>
      <c r="G4217" s="86"/>
      <c r="H4217" s="79" t="s">
        <v>4135</v>
      </c>
      <c r="I4217" s="89"/>
      <c r="J4217" s="79"/>
      <c r="K4217" s="53">
        <v>144.19999999999999</v>
      </c>
      <c r="L4217" s="53">
        <v>144.19999999999999</v>
      </c>
      <c r="M4217" s="53">
        <v>376.37</v>
      </c>
      <c r="N4217" s="53">
        <v>0</v>
      </c>
      <c r="O4217" s="53">
        <v>520.57000000000005</v>
      </c>
    </row>
    <row r="4218" spans="1:15">
      <c r="A4218" s="86">
        <v>40708047</v>
      </c>
      <c r="B4218" s="86" t="s">
        <v>4204</v>
      </c>
      <c r="C4218" s="79">
        <v>1</v>
      </c>
      <c r="D4218" s="79" t="s">
        <v>53</v>
      </c>
      <c r="E4218" s="79">
        <v>26.422999999999998</v>
      </c>
      <c r="F4218" s="86"/>
      <c r="G4218" s="86"/>
      <c r="H4218" s="79" t="s">
        <v>4135</v>
      </c>
      <c r="I4218" s="89">
        <v>0.95</v>
      </c>
      <c r="J4218" s="79">
        <v>1</v>
      </c>
      <c r="K4218" s="53">
        <v>144.19999999999999</v>
      </c>
      <c r="L4218" s="53">
        <v>144.19999999999999</v>
      </c>
      <c r="M4218" s="53">
        <v>498.34</v>
      </c>
      <c r="N4218" s="53">
        <v>38.47</v>
      </c>
      <c r="O4218" s="53">
        <v>681.01</v>
      </c>
    </row>
    <row r="4219" spans="1:15">
      <c r="A4219" s="86">
        <v>40708055</v>
      </c>
      <c r="B4219" s="86" t="s">
        <v>4205</v>
      </c>
      <c r="C4219" s="79">
        <v>1</v>
      </c>
      <c r="D4219" s="79" t="s">
        <v>70</v>
      </c>
      <c r="E4219" s="79">
        <v>53.015999999999998</v>
      </c>
      <c r="F4219" s="86"/>
      <c r="G4219" s="86"/>
      <c r="H4219" s="79" t="s">
        <v>4135</v>
      </c>
      <c r="I4219" s="89">
        <v>0.95</v>
      </c>
      <c r="J4219" s="79">
        <v>1</v>
      </c>
      <c r="K4219" s="53">
        <v>209.71</v>
      </c>
      <c r="L4219" s="53">
        <v>209.71</v>
      </c>
      <c r="M4219" s="53">
        <v>999.88</v>
      </c>
      <c r="N4219" s="53">
        <v>38.47</v>
      </c>
      <c r="O4219" s="53">
        <v>1248.06</v>
      </c>
    </row>
    <row r="4220" spans="1:15">
      <c r="A4220" s="86">
        <v>40708063</v>
      </c>
      <c r="B4220" s="86" t="s">
        <v>4206</v>
      </c>
      <c r="C4220" s="79">
        <v>1</v>
      </c>
      <c r="D4220" s="79" t="s">
        <v>137</v>
      </c>
      <c r="E4220" s="79">
        <v>24.613</v>
      </c>
      <c r="F4220" s="86"/>
      <c r="G4220" s="86"/>
      <c r="H4220" s="79" t="s">
        <v>4135</v>
      </c>
      <c r="I4220" s="89"/>
      <c r="J4220" s="79"/>
      <c r="K4220" s="53">
        <v>104.87</v>
      </c>
      <c r="L4220" s="53">
        <v>104.87</v>
      </c>
      <c r="M4220" s="53">
        <v>464.2</v>
      </c>
      <c r="N4220" s="53">
        <v>0</v>
      </c>
      <c r="O4220" s="53">
        <v>569.07000000000005</v>
      </c>
    </row>
    <row r="4221" spans="1:15">
      <c r="A4221" s="86">
        <v>40708071</v>
      </c>
      <c r="B4221" s="86" t="s">
        <v>4207</v>
      </c>
      <c r="C4221" s="79">
        <v>1</v>
      </c>
      <c r="D4221" s="79" t="s">
        <v>137</v>
      </c>
      <c r="E4221" s="79">
        <v>14.347</v>
      </c>
      <c r="F4221" s="86"/>
      <c r="G4221" s="86"/>
      <c r="H4221" s="79" t="s">
        <v>4135</v>
      </c>
      <c r="I4221" s="89"/>
      <c r="J4221" s="79"/>
      <c r="K4221" s="53">
        <v>104.87</v>
      </c>
      <c r="L4221" s="53">
        <v>104.87</v>
      </c>
      <c r="M4221" s="53">
        <v>270.58</v>
      </c>
      <c r="N4221" s="53">
        <v>0</v>
      </c>
      <c r="O4221" s="53">
        <v>375.45</v>
      </c>
    </row>
    <row r="4222" spans="1:15">
      <c r="A4222" s="86">
        <v>40708080</v>
      </c>
      <c r="B4222" s="86" t="s">
        <v>4208</v>
      </c>
      <c r="C4222" s="79">
        <v>1</v>
      </c>
      <c r="D4222" s="79" t="s">
        <v>333</v>
      </c>
      <c r="E4222" s="79">
        <v>14.347</v>
      </c>
      <c r="F4222" s="86"/>
      <c r="G4222" s="86"/>
      <c r="H4222" s="79" t="s">
        <v>4135</v>
      </c>
      <c r="I4222" s="89"/>
      <c r="J4222" s="79"/>
      <c r="K4222" s="53">
        <v>417.82</v>
      </c>
      <c r="L4222" s="53">
        <v>417.82</v>
      </c>
      <c r="M4222" s="53">
        <v>270.58</v>
      </c>
      <c r="N4222" s="53">
        <v>0</v>
      </c>
      <c r="O4222" s="53">
        <v>688.4</v>
      </c>
    </row>
    <row r="4223" spans="1:15">
      <c r="A4223" s="86">
        <v>40708098</v>
      </c>
      <c r="B4223" s="86" t="s">
        <v>4209</v>
      </c>
      <c r="C4223" s="79">
        <v>1</v>
      </c>
      <c r="D4223" s="79" t="s">
        <v>333</v>
      </c>
      <c r="E4223" s="79">
        <v>14.347</v>
      </c>
      <c r="F4223" s="86"/>
      <c r="G4223" s="86"/>
      <c r="H4223" s="79" t="s">
        <v>4135</v>
      </c>
      <c r="I4223" s="89"/>
      <c r="J4223" s="79"/>
      <c r="K4223" s="53">
        <v>417.82</v>
      </c>
      <c r="L4223" s="53">
        <v>417.82</v>
      </c>
      <c r="M4223" s="53">
        <v>270.58</v>
      </c>
      <c r="N4223" s="53">
        <v>0</v>
      </c>
      <c r="O4223" s="53">
        <v>688.4</v>
      </c>
    </row>
    <row r="4224" spans="1:15">
      <c r="A4224" s="86">
        <v>40708101</v>
      </c>
      <c r="B4224" s="86" t="s">
        <v>4210</v>
      </c>
      <c r="C4224" s="79">
        <v>1</v>
      </c>
      <c r="D4224" s="79" t="s">
        <v>137</v>
      </c>
      <c r="E4224" s="79">
        <v>7.8769999999999998</v>
      </c>
      <c r="F4224" s="86"/>
      <c r="G4224" s="86"/>
      <c r="H4224" s="79" t="s">
        <v>4135</v>
      </c>
      <c r="I4224" s="89">
        <v>0.56999999999999995</v>
      </c>
      <c r="J4224" s="79">
        <v>1</v>
      </c>
      <c r="K4224" s="53">
        <v>104.87</v>
      </c>
      <c r="L4224" s="53">
        <v>104.87</v>
      </c>
      <c r="M4224" s="53">
        <v>148.56</v>
      </c>
      <c r="N4224" s="53">
        <v>23.08</v>
      </c>
      <c r="O4224" s="53">
        <v>276.51</v>
      </c>
    </row>
    <row r="4225" spans="1:15">
      <c r="A4225" s="86">
        <v>40708110</v>
      </c>
      <c r="B4225" s="86" t="s">
        <v>4211</v>
      </c>
      <c r="C4225" s="79">
        <v>1</v>
      </c>
      <c r="D4225" s="79" t="s">
        <v>51</v>
      </c>
      <c r="E4225" s="79">
        <v>13.608000000000001</v>
      </c>
      <c r="F4225" s="86"/>
      <c r="G4225" s="86"/>
      <c r="H4225" s="79" t="s">
        <v>4135</v>
      </c>
      <c r="I4225" s="89">
        <v>0.56999999999999995</v>
      </c>
      <c r="J4225" s="79">
        <v>1</v>
      </c>
      <c r="K4225" s="53">
        <v>88.48</v>
      </c>
      <c r="L4225" s="53">
        <v>88.48</v>
      </c>
      <c r="M4225" s="53">
        <v>256.64999999999998</v>
      </c>
      <c r="N4225" s="53">
        <v>23.08</v>
      </c>
      <c r="O4225" s="53">
        <v>368.21</v>
      </c>
    </row>
    <row r="4226" spans="1:15">
      <c r="A4226" s="86">
        <v>40708128</v>
      </c>
      <c r="B4226" s="86" t="s">
        <v>4212</v>
      </c>
      <c r="C4226" s="79">
        <v>1</v>
      </c>
      <c r="D4226" s="79" t="s">
        <v>333</v>
      </c>
      <c r="E4226" s="79">
        <v>127.4</v>
      </c>
      <c r="F4226" s="86"/>
      <c r="G4226" s="86"/>
      <c r="H4226" s="79" t="s">
        <v>4135</v>
      </c>
      <c r="I4226" s="89">
        <v>2.5</v>
      </c>
      <c r="J4226" s="79">
        <v>1</v>
      </c>
      <c r="K4226" s="53">
        <v>417.82</v>
      </c>
      <c r="L4226" s="53">
        <v>417.82</v>
      </c>
      <c r="M4226" s="53">
        <v>2402.7600000000002</v>
      </c>
      <c r="N4226" s="53">
        <v>101.23</v>
      </c>
      <c r="O4226" s="53">
        <v>2921.81</v>
      </c>
    </row>
    <row r="4227" spans="1:15" ht="36" customHeight="1">
      <c r="A4227" s="145" t="s">
        <v>4213</v>
      </c>
      <c r="B4227" s="130"/>
      <c r="C4227" s="130"/>
      <c r="D4227" s="130"/>
      <c r="E4227" s="130"/>
      <c r="F4227" s="130"/>
      <c r="G4227" s="130"/>
      <c r="H4227" s="130"/>
      <c r="I4227" s="130"/>
      <c r="J4227" s="130"/>
      <c r="K4227" s="130"/>
      <c r="L4227" s="130"/>
      <c r="M4227" s="130"/>
      <c r="N4227" s="130"/>
      <c r="O4227" s="130"/>
    </row>
    <row r="4228" spans="1:15" ht="30" customHeight="1">
      <c r="A4228" s="145" t="s">
        <v>4214</v>
      </c>
      <c r="B4228" s="130"/>
      <c r="C4228" s="130"/>
      <c r="D4228" s="130"/>
      <c r="E4228" s="130"/>
      <c r="F4228" s="130"/>
      <c r="G4228" s="130"/>
      <c r="H4228" s="130"/>
      <c r="I4228" s="130"/>
      <c r="J4228" s="130"/>
      <c r="K4228" s="130"/>
      <c r="L4228" s="130"/>
      <c r="M4228" s="130"/>
      <c r="N4228" s="130"/>
      <c r="O4228" s="130"/>
    </row>
    <row r="4229" spans="1:15" ht="33.75" customHeight="1">
      <c r="A4229" s="131" t="s">
        <v>4215</v>
      </c>
      <c r="B4229" s="132"/>
      <c r="C4229" s="132"/>
      <c r="D4229" s="132"/>
      <c r="E4229" s="132"/>
      <c r="F4229" s="132"/>
      <c r="G4229" s="132"/>
      <c r="H4229" s="132"/>
      <c r="I4229" s="132"/>
      <c r="J4229" s="132"/>
      <c r="K4229" s="132"/>
      <c r="L4229" s="132"/>
      <c r="M4229" s="132"/>
      <c r="N4229" s="132"/>
      <c r="O4229" s="132"/>
    </row>
    <row r="4230" spans="1:15">
      <c r="A4230" s="86">
        <v>40709019</v>
      </c>
      <c r="B4230" s="86" t="s">
        <v>4216</v>
      </c>
      <c r="C4230" s="79">
        <v>1</v>
      </c>
      <c r="D4230" s="79" t="s">
        <v>65</v>
      </c>
      <c r="E4230" s="79">
        <v>4.79</v>
      </c>
      <c r="F4230" s="86"/>
      <c r="G4230" s="86"/>
      <c r="H4230" s="79" t="s">
        <v>4135</v>
      </c>
      <c r="I4230" s="89">
        <v>0.56999999999999995</v>
      </c>
      <c r="J4230" s="79">
        <v>1</v>
      </c>
      <c r="K4230" s="53">
        <v>65.56</v>
      </c>
      <c r="L4230" s="53">
        <v>65.56</v>
      </c>
      <c r="M4230" s="53">
        <v>90.34</v>
      </c>
      <c r="N4230" s="53">
        <v>23.08</v>
      </c>
      <c r="O4230" s="53">
        <v>178.98</v>
      </c>
    </row>
    <row r="4231" spans="1:15">
      <c r="A4231" s="86">
        <v>40709027</v>
      </c>
      <c r="B4231" s="86" t="s">
        <v>4217</v>
      </c>
      <c r="C4231" s="79">
        <v>1</v>
      </c>
      <c r="D4231" s="79" t="s">
        <v>137</v>
      </c>
      <c r="E4231" s="79">
        <v>10.66</v>
      </c>
      <c r="F4231" s="86"/>
      <c r="G4231" s="86"/>
      <c r="H4231" s="79" t="s">
        <v>4135</v>
      </c>
      <c r="I4231" s="89">
        <v>0.56999999999999995</v>
      </c>
      <c r="J4231" s="79">
        <v>1</v>
      </c>
      <c r="K4231" s="53">
        <v>104.87</v>
      </c>
      <c r="L4231" s="53">
        <v>104.87</v>
      </c>
      <c r="M4231" s="53">
        <v>201.05</v>
      </c>
      <c r="N4231" s="53">
        <v>23.08</v>
      </c>
      <c r="O4231" s="53">
        <v>329</v>
      </c>
    </row>
    <row r="4232" spans="1:15">
      <c r="A4232" s="86">
        <v>40709035</v>
      </c>
      <c r="B4232" s="86" t="s">
        <v>4218</v>
      </c>
      <c r="C4232" s="79">
        <v>1</v>
      </c>
      <c r="D4232" s="79" t="s">
        <v>137</v>
      </c>
      <c r="E4232" s="79">
        <v>8.8529999999999998</v>
      </c>
      <c r="F4232" s="86"/>
      <c r="G4232" s="86"/>
      <c r="H4232" s="79" t="s">
        <v>4135</v>
      </c>
      <c r="I4232" s="89">
        <v>0.56999999999999995</v>
      </c>
      <c r="J4232" s="79">
        <v>1</v>
      </c>
      <c r="K4232" s="53">
        <v>104.87</v>
      </c>
      <c r="L4232" s="53">
        <v>104.87</v>
      </c>
      <c r="M4232" s="53">
        <v>166.97</v>
      </c>
      <c r="N4232" s="53">
        <v>23.08</v>
      </c>
      <c r="O4232" s="53">
        <v>294.92</v>
      </c>
    </row>
    <row r="4233" spans="1:15" ht="31.5" customHeight="1">
      <c r="A4233" s="131" t="s">
        <v>4219</v>
      </c>
      <c r="B4233" s="132"/>
      <c r="C4233" s="132"/>
      <c r="D4233" s="132"/>
      <c r="E4233" s="132"/>
      <c r="F4233" s="132"/>
      <c r="G4233" s="132"/>
      <c r="H4233" s="132"/>
      <c r="I4233" s="132"/>
      <c r="J4233" s="132"/>
      <c r="K4233" s="132"/>
      <c r="L4233" s="132"/>
      <c r="M4233" s="132"/>
      <c r="N4233" s="132"/>
      <c r="O4233" s="132"/>
    </row>
    <row r="4234" spans="1:15">
      <c r="A4234" s="48">
        <v>40710017</v>
      </c>
      <c r="B4234" s="48" t="s">
        <v>4220</v>
      </c>
      <c r="C4234" s="49">
        <v>1</v>
      </c>
      <c r="D4234" s="49" t="s">
        <v>137</v>
      </c>
      <c r="E4234" s="52"/>
      <c r="F4234" s="48"/>
      <c r="G4234" s="48"/>
      <c r="H4234" s="51" t="s">
        <v>4135</v>
      </c>
      <c r="I4234" s="52"/>
      <c r="J4234" s="52"/>
      <c r="K4234" s="53">
        <v>104.87</v>
      </c>
      <c r="L4234" s="53">
        <v>104.87</v>
      </c>
      <c r="M4234" s="53">
        <v>0</v>
      </c>
      <c r="N4234" s="53">
        <v>0</v>
      </c>
      <c r="O4234" s="53">
        <v>104.87</v>
      </c>
    </row>
    <row r="4235" spans="1:15">
      <c r="A4235" s="48">
        <v>40710025</v>
      </c>
      <c r="B4235" s="48" t="s">
        <v>4221</v>
      </c>
      <c r="C4235" s="49">
        <v>1</v>
      </c>
      <c r="D4235" s="49" t="s">
        <v>368</v>
      </c>
      <c r="E4235" s="52">
        <v>16.085999999999999</v>
      </c>
      <c r="F4235" s="48"/>
      <c r="G4235" s="48"/>
      <c r="H4235" s="52" t="s">
        <v>4135</v>
      </c>
      <c r="I4235" s="51"/>
      <c r="J4235" s="52"/>
      <c r="K4235" s="53">
        <v>334.24</v>
      </c>
      <c r="L4235" s="53">
        <v>334.24</v>
      </c>
      <c r="M4235" s="53">
        <v>303.38</v>
      </c>
      <c r="N4235" s="53">
        <v>0</v>
      </c>
      <c r="O4235" s="53">
        <v>637.62</v>
      </c>
    </row>
    <row r="4236" spans="1:15">
      <c r="A4236" s="48">
        <v>40710033</v>
      </c>
      <c r="B4236" s="48" t="s">
        <v>4222</v>
      </c>
      <c r="C4236" s="49">
        <v>1</v>
      </c>
      <c r="D4236" s="49" t="s">
        <v>102</v>
      </c>
      <c r="E4236" s="52">
        <v>2.173</v>
      </c>
      <c r="F4236" s="48"/>
      <c r="G4236" s="48"/>
      <c r="H4236" s="51" t="s">
        <v>4135</v>
      </c>
      <c r="I4236" s="52"/>
      <c r="J4236" s="52"/>
      <c r="K4236" s="53">
        <v>183.5</v>
      </c>
      <c r="L4236" s="53">
        <v>183.5</v>
      </c>
      <c r="M4236" s="53">
        <v>40.98</v>
      </c>
      <c r="N4236" s="53">
        <v>0</v>
      </c>
      <c r="O4236" s="53">
        <v>224.48</v>
      </c>
    </row>
    <row r="4237" spans="1:15">
      <c r="A4237" s="48">
        <v>40710041</v>
      </c>
      <c r="B4237" s="48" t="s">
        <v>4223</v>
      </c>
      <c r="C4237" s="49">
        <v>1</v>
      </c>
      <c r="D4237" s="49" t="s">
        <v>368</v>
      </c>
      <c r="E4237" s="52">
        <v>21.739000000000001</v>
      </c>
      <c r="F4237" s="48"/>
      <c r="G4237" s="48"/>
      <c r="H4237" s="52" t="s">
        <v>4135</v>
      </c>
      <c r="I4237" s="51"/>
      <c r="J4237" s="52"/>
      <c r="K4237" s="53">
        <v>334.24</v>
      </c>
      <c r="L4237" s="53">
        <v>334.24</v>
      </c>
      <c r="M4237" s="53">
        <v>410</v>
      </c>
      <c r="N4237" s="53">
        <v>0</v>
      </c>
      <c r="O4237" s="53">
        <v>744.24</v>
      </c>
    </row>
    <row r="4238" spans="1:15">
      <c r="A4238" s="48">
        <v>40710050</v>
      </c>
      <c r="B4238" s="48" t="s">
        <v>4224</v>
      </c>
      <c r="C4238" s="49">
        <v>1</v>
      </c>
      <c r="D4238" s="49" t="s">
        <v>102</v>
      </c>
      <c r="E4238" s="52">
        <v>3.9129999999999998</v>
      </c>
      <c r="F4238" s="48"/>
      <c r="G4238" s="48"/>
      <c r="H4238" s="52" t="s">
        <v>4135</v>
      </c>
      <c r="I4238" s="51"/>
      <c r="J4238" s="52"/>
      <c r="K4238" s="53">
        <v>183.5</v>
      </c>
      <c r="L4238" s="53">
        <v>183.5</v>
      </c>
      <c r="M4238" s="53">
        <v>73.8</v>
      </c>
      <c r="N4238" s="53">
        <v>0</v>
      </c>
      <c r="O4238" s="53">
        <v>257.3</v>
      </c>
    </row>
    <row r="4239" spans="1:15">
      <c r="A4239" s="48">
        <v>40710068</v>
      </c>
      <c r="B4239" s="48" t="s">
        <v>4225</v>
      </c>
      <c r="C4239" s="49">
        <v>1</v>
      </c>
      <c r="D4239" s="49" t="s">
        <v>102</v>
      </c>
      <c r="E4239" s="52">
        <v>3.9129999999999998</v>
      </c>
      <c r="F4239" s="48"/>
      <c r="G4239" s="48"/>
      <c r="H4239" s="52" t="s">
        <v>4135</v>
      </c>
      <c r="I4239" s="51"/>
      <c r="J4239" s="52"/>
      <c r="K4239" s="53">
        <v>183.5</v>
      </c>
      <c r="L4239" s="53">
        <v>183.5</v>
      </c>
      <c r="M4239" s="53">
        <v>73.8</v>
      </c>
      <c r="N4239" s="53">
        <v>0</v>
      </c>
      <c r="O4239" s="53">
        <v>257.3</v>
      </c>
    </row>
    <row r="4240" spans="1:15">
      <c r="A4240" s="48">
        <v>40710076</v>
      </c>
      <c r="B4240" s="48" t="s">
        <v>4226</v>
      </c>
      <c r="C4240" s="49">
        <v>1</v>
      </c>
      <c r="D4240" s="49" t="s">
        <v>102</v>
      </c>
      <c r="E4240" s="52">
        <v>9.4339999999999993</v>
      </c>
      <c r="F4240" s="48"/>
      <c r="G4240" s="48"/>
      <c r="H4240" s="52" t="s">
        <v>4135</v>
      </c>
      <c r="I4240" s="51"/>
      <c r="J4240" s="52"/>
      <c r="K4240" s="53">
        <v>183.5</v>
      </c>
      <c r="L4240" s="53">
        <v>183.5</v>
      </c>
      <c r="M4240" s="53">
        <v>177.93</v>
      </c>
      <c r="N4240" s="53">
        <v>0</v>
      </c>
      <c r="O4240" s="53">
        <v>361.43</v>
      </c>
    </row>
    <row r="4241" spans="1:15">
      <c r="A4241" s="48">
        <v>40710084</v>
      </c>
      <c r="B4241" s="48" t="s">
        <v>4227</v>
      </c>
      <c r="C4241" s="49">
        <v>1</v>
      </c>
      <c r="D4241" s="49" t="s">
        <v>102</v>
      </c>
      <c r="E4241" s="52">
        <v>9.4339999999999993</v>
      </c>
      <c r="F4241" s="48"/>
      <c r="G4241" s="48"/>
      <c r="H4241" s="52" t="s">
        <v>4135</v>
      </c>
      <c r="I4241" s="51"/>
      <c r="J4241" s="52"/>
      <c r="K4241" s="53">
        <v>183.5</v>
      </c>
      <c r="L4241" s="53">
        <v>183.5</v>
      </c>
      <c r="M4241" s="53">
        <v>177.93</v>
      </c>
      <c r="N4241" s="53">
        <v>0</v>
      </c>
      <c r="O4241" s="53">
        <v>361.43</v>
      </c>
    </row>
    <row r="4242" spans="1:15">
      <c r="A4242" s="48">
        <v>40710092</v>
      </c>
      <c r="B4242" s="48" t="s">
        <v>4228</v>
      </c>
      <c r="C4242" s="49">
        <v>1</v>
      </c>
      <c r="D4242" s="49" t="s">
        <v>368</v>
      </c>
      <c r="E4242" s="52">
        <v>16.079999999999998</v>
      </c>
      <c r="F4242" s="48"/>
      <c r="G4242" s="48"/>
      <c r="H4242" s="52" t="s">
        <v>4135</v>
      </c>
      <c r="I4242" s="51"/>
      <c r="J4242" s="52"/>
      <c r="K4242" s="53">
        <v>334.24</v>
      </c>
      <c r="L4242" s="53">
        <v>334.24</v>
      </c>
      <c r="M4242" s="53">
        <v>303.27</v>
      </c>
      <c r="N4242" s="53">
        <v>0</v>
      </c>
      <c r="O4242" s="53">
        <v>637.51</v>
      </c>
    </row>
    <row r="4243" spans="1:15" ht="31.5" customHeight="1">
      <c r="A4243" s="131" t="s">
        <v>4229</v>
      </c>
      <c r="B4243" s="132"/>
      <c r="C4243" s="132"/>
      <c r="D4243" s="132"/>
      <c r="E4243" s="132"/>
      <c r="F4243" s="132"/>
      <c r="G4243" s="132"/>
      <c r="H4243" s="132"/>
      <c r="I4243" s="132"/>
      <c r="J4243" s="132"/>
      <c r="K4243" s="132"/>
      <c r="L4243" s="132"/>
      <c r="M4243" s="132"/>
      <c r="N4243" s="132"/>
      <c r="O4243" s="132"/>
    </row>
    <row r="4244" spans="1:15">
      <c r="A4244" s="48">
        <v>40711013</v>
      </c>
      <c r="B4244" s="48" t="s">
        <v>4230</v>
      </c>
      <c r="C4244" s="49">
        <v>1</v>
      </c>
      <c r="D4244" s="49" t="s">
        <v>99</v>
      </c>
      <c r="E4244" s="52">
        <v>8.8979999999999997</v>
      </c>
      <c r="F4244" s="48"/>
      <c r="G4244" s="48"/>
      <c r="H4244" s="52" t="s">
        <v>4135</v>
      </c>
      <c r="I4244" s="51"/>
      <c r="J4244" s="52"/>
      <c r="K4244" s="53">
        <v>49.16</v>
      </c>
      <c r="L4244" s="53">
        <v>49.16</v>
      </c>
      <c r="M4244" s="53">
        <v>167.82</v>
      </c>
      <c r="N4244" s="53">
        <v>0</v>
      </c>
      <c r="O4244" s="53">
        <v>216.98</v>
      </c>
    </row>
    <row r="4245" spans="1:15">
      <c r="A4245" s="48">
        <v>40711021</v>
      </c>
      <c r="B4245" s="48" t="s">
        <v>4231</v>
      </c>
      <c r="C4245" s="49">
        <v>1</v>
      </c>
      <c r="D4245" s="49" t="s">
        <v>53</v>
      </c>
      <c r="E4245" s="52">
        <v>21.913</v>
      </c>
      <c r="F4245" s="48"/>
      <c r="G4245" s="48"/>
      <c r="H4245" s="52" t="s">
        <v>4135</v>
      </c>
      <c r="I4245" s="90">
        <v>0.95</v>
      </c>
      <c r="J4245" s="52">
        <v>1</v>
      </c>
      <c r="K4245" s="53">
        <v>144.19999999999999</v>
      </c>
      <c r="L4245" s="53">
        <v>144.19999999999999</v>
      </c>
      <c r="M4245" s="53">
        <v>413.28</v>
      </c>
      <c r="N4245" s="53">
        <v>38.47</v>
      </c>
      <c r="O4245" s="53">
        <v>595.95000000000005</v>
      </c>
    </row>
    <row r="4246" spans="1:15" ht="12.75" customHeight="1">
      <c r="A4246" s="129" t="s">
        <v>4232</v>
      </c>
      <c r="B4246" s="130"/>
      <c r="C4246" s="130"/>
      <c r="D4246" s="130"/>
      <c r="E4246" s="130"/>
      <c r="F4246" s="130"/>
      <c r="G4246" s="130"/>
      <c r="H4246" s="130"/>
      <c r="I4246" s="130"/>
      <c r="J4246" s="130"/>
      <c r="K4246" s="130"/>
      <c r="L4246" s="130"/>
      <c r="M4246" s="130"/>
      <c r="N4246" s="130"/>
      <c r="O4246" s="130"/>
    </row>
    <row r="4247" spans="1:15" ht="24" customHeight="1">
      <c r="A4247" s="129" t="s">
        <v>4233</v>
      </c>
      <c r="B4247" s="130"/>
      <c r="C4247" s="130"/>
      <c r="D4247" s="130"/>
      <c r="E4247" s="130"/>
      <c r="F4247" s="130"/>
      <c r="G4247" s="130"/>
      <c r="H4247" s="130"/>
      <c r="I4247" s="130"/>
      <c r="J4247" s="130"/>
      <c r="K4247" s="130"/>
      <c r="L4247" s="130"/>
      <c r="M4247" s="130"/>
      <c r="N4247" s="130"/>
      <c r="O4247" s="130"/>
    </row>
    <row r="4248" spans="1:15" ht="22.5" customHeight="1">
      <c r="A4248" s="129" t="s">
        <v>4234</v>
      </c>
      <c r="B4248" s="130"/>
      <c r="C4248" s="130"/>
      <c r="D4248" s="130"/>
      <c r="E4248" s="130"/>
      <c r="F4248" s="130"/>
      <c r="G4248" s="130"/>
      <c r="H4248" s="130"/>
      <c r="I4248" s="130"/>
      <c r="J4248" s="130"/>
      <c r="K4248" s="130"/>
      <c r="L4248" s="130"/>
      <c r="M4248" s="130"/>
      <c r="N4248" s="130"/>
      <c r="O4248" s="130"/>
    </row>
    <row r="4249" spans="1:15" ht="24" customHeight="1">
      <c r="A4249" s="129" t="s">
        <v>4235</v>
      </c>
      <c r="B4249" s="130"/>
      <c r="C4249" s="130"/>
      <c r="D4249" s="130"/>
      <c r="E4249" s="130"/>
      <c r="F4249" s="130"/>
      <c r="G4249" s="130"/>
      <c r="H4249" s="130"/>
      <c r="I4249" s="130"/>
      <c r="J4249" s="130"/>
      <c r="K4249" s="130"/>
      <c r="L4249" s="130"/>
      <c r="M4249" s="130"/>
      <c r="N4249" s="130"/>
      <c r="O4249" s="130"/>
    </row>
    <row r="4250" spans="1:15" ht="12.75" customHeight="1">
      <c r="A4250" s="129" t="s">
        <v>4236</v>
      </c>
      <c r="B4250" s="130"/>
      <c r="C4250" s="130"/>
      <c r="D4250" s="130"/>
      <c r="E4250" s="130"/>
      <c r="F4250" s="130"/>
      <c r="G4250" s="130"/>
      <c r="H4250" s="130"/>
      <c r="I4250" s="130"/>
      <c r="J4250" s="130"/>
      <c r="K4250" s="130"/>
      <c r="L4250" s="130"/>
      <c r="M4250" s="130"/>
      <c r="N4250" s="130"/>
      <c r="O4250" s="130"/>
    </row>
    <row r="4251" spans="1:15" ht="12.75" customHeight="1">
      <c r="A4251" s="129" t="s">
        <v>4237</v>
      </c>
      <c r="B4251" s="130"/>
      <c r="C4251" s="130"/>
      <c r="D4251" s="130"/>
      <c r="E4251" s="130"/>
      <c r="F4251" s="130"/>
      <c r="G4251" s="130"/>
      <c r="H4251" s="130"/>
      <c r="I4251" s="130"/>
      <c r="J4251" s="130"/>
      <c r="K4251" s="130"/>
      <c r="L4251" s="130"/>
      <c r="M4251" s="130"/>
      <c r="N4251" s="130"/>
      <c r="O4251" s="130"/>
    </row>
    <row r="4252" spans="1:15" ht="12.75" customHeight="1">
      <c r="A4252" s="129" t="s">
        <v>4238</v>
      </c>
      <c r="B4252" s="130"/>
      <c r="C4252" s="130"/>
      <c r="D4252" s="130"/>
      <c r="E4252" s="130"/>
      <c r="F4252" s="130"/>
      <c r="G4252" s="130"/>
      <c r="H4252" s="130"/>
      <c r="I4252" s="130"/>
      <c r="J4252" s="130"/>
      <c r="K4252" s="130"/>
      <c r="L4252" s="130"/>
      <c r="M4252" s="130"/>
      <c r="N4252" s="130"/>
      <c r="O4252" s="130"/>
    </row>
    <row r="4253" spans="1:15" ht="25.5" customHeight="1">
      <c r="A4253" s="129" t="s">
        <v>4239</v>
      </c>
      <c r="B4253" s="130"/>
      <c r="C4253" s="130"/>
      <c r="D4253" s="130"/>
      <c r="E4253" s="130"/>
      <c r="F4253" s="130"/>
      <c r="G4253" s="130"/>
      <c r="H4253" s="130"/>
      <c r="I4253" s="130"/>
      <c r="J4253" s="130"/>
      <c r="K4253" s="130"/>
      <c r="L4253" s="130"/>
      <c r="M4253" s="130"/>
      <c r="N4253" s="130"/>
      <c r="O4253" s="130"/>
    </row>
    <row r="4254" spans="1:15" ht="40.5" customHeight="1">
      <c r="A4254" s="131" t="s">
        <v>4240</v>
      </c>
      <c r="B4254" s="132"/>
      <c r="C4254" s="132"/>
      <c r="D4254" s="132"/>
      <c r="E4254" s="132"/>
      <c r="F4254" s="132"/>
      <c r="G4254" s="132"/>
      <c r="H4254" s="132"/>
      <c r="I4254" s="132"/>
      <c r="J4254" s="132"/>
      <c r="K4254" s="132"/>
      <c r="L4254" s="132"/>
      <c r="M4254" s="132"/>
      <c r="N4254" s="132"/>
      <c r="O4254" s="132"/>
    </row>
    <row r="4255" spans="1:15">
      <c r="A4255" s="86">
        <v>40801012</v>
      </c>
      <c r="B4255" s="86" t="s">
        <v>4241</v>
      </c>
      <c r="C4255" s="79">
        <v>1</v>
      </c>
      <c r="D4255" s="79" t="s">
        <v>134</v>
      </c>
      <c r="E4255" s="87">
        <v>1.31</v>
      </c>
      <c r="F4255" s="79"/>
      <c r="G4255" s="79"/>
      <c r="H4255" s="79"/>
      <c r="I4255" s="89">
        <v>0.14399999999999999</v>
      </c>
      <c r="J4255" s="79">
        <v>2</v>
      </c>
      <c r="K4255" s="53">
        <f t="shared" ref="K4255:K4274" si="451">VLOOKUP(D4255,PorteRadiologia2026,25,FALSE)</f>
        <v>25.5</v>
      </c>
      <c r="L4255" s="53">
        <f t="shared" ref="L4255:L4274" si="452">ROUND(C4255*K4255,2)</f>
        <v>25.5</v>
      </c>
      <c r="M4255" s="53">
        <f>IF(E4255&gt;0,ROUND(E4255*UCO!$A$25,2),0)</f>
        <v>19.2</v>
      </c>
      <c r="N4255" s="53">
        <f>IF(I4255&gt;0,ROUND(I4255*Filme!$B$8,2),0)</f>
        <v>5.83</v>
      </c>
      <c r="O4255" s="53">
        <f>ROUND(L4255+M4255+N4255,2)</f>
        <v>50.53</v>
      </c>
    </row>
    <row r="4256" spans="1:15">
      <c r="A4256" s="86">
        <v>40801020</v>
      </c>
      <c r="B4256" s="86" t="s">
        <v>4242</v>
      </c>
      <c r="C4256" s="79">
        <v>1</v>
      </c>
      <c r="D4256" s="79" t="s">
        <v>134</v>
      </c>
      <c r="E4256" s="87">
        <v>1.47</v>
      </c>
      <c r="F4256" s="79"/>
      <c r="G4256" s="79"/>
      <c r="H4256" s="79"/>
      <c r="I4256" s="89">
        <v>0.216</v>
      </c>
      <c r="J4256" s="79">
        <v>3</v>
      </c>
      <c r="K4256" s="53">
        <f t="shared" si="451"/>
        <v>25.5</v>
      </c>
      <c r="L4256" s="53">
        <f t="shared" si="452"/>
        <v>25.5</v>
      </c>
      <c r="M4256" s="53">
        <f>IF(E4256&gt;0,ROUND(E4256*UCO!$A$25,2),0)</f>
        <v>21.55</v>
      </c>
      <c r="N4256" s="53">
        <f>IF(I4256&gt;0,ROUND(I4256*Filme!$B$8,2),0)</f>
        <v>8.75</v>
      </c>
      <c r="O4256" s="53">
        <f t="shared" ref="O4256:O4274" si="453">ROUND(L4256+M4256+N4256,2)</f>
        <v>55.8</v>
      </c>
    </row>
    <row r="4257" spans="1:15">
      <c r="A4257" s="86">
        <v>40801039</v>
      </c>
      <c r="B4257" s="86" t="s">
        <v>4243</v>
      </c>
      <c r="C4257" s="79">
        <v>1</v>
      </c>
      <c r="D4257" s="79" t="s">
        <v>99</v>
      </c>
      <c r="E4257" s="87">
        <v>1.58</v>
      </c>
      <c r="F4257" s="79"/>
      <c r="G4257" s="79"/>
      <c r="H4257" s="79"/>
      <c r="I4257" s="89">
        <v>0.28799999999999998</v>
      </c>
      <c r="J4257" s="79">
        <v>4</v>
      </c>
      <c r="K4257" s="53">
        <f t="shared" si="451"/>
        <v>38.26</v>
      </c>
      <c r="L4257" s="53">
        <f t="shared" si="452"/>
        <v>38.26</v>
      </c>
      <c r="M4257" s="53">
        <f>IF(E4257&gt;0,ROUND(E4257*UCO!$A$25,2),0)</f>
        <v>23.16</v>
      </c>
      <c r="N4257" s="53">
        <f>IF(I4257&gt;0,ROUND(I4257*Filme!$B$8,2),0)</f>
        <v>11.66</v>
      </c>
      <c r="O4257" s="53">
        <f t="shared" si="453"/>
        <v>73.08</v>
      </c>
    </row>
    <row r="4258" spans="1:15">
      <c r="A4258" s="86">
        <v>40801047</v>
      </c>
      <c r="B4258" s="86" t="s">
        <v>4244</v>
      </c>
      <c r="C4258" s="79">
        <v>1</v>
      </c>
      <c r="D4258" s="79" t="s">
        <v>99</v>
      </c>
      <c r="E4258" s="87">
        <v>1.79</v>
      </c>
      <c r="F4258" s="79"/>
      <c r="G4258" s="79"/>
      <c r="H4258" s="79"/>
      <c r="I4258" s="89">
        <v>0.25919999999999999</v>
      </c>
      <c r="J4258" s="79">
        <v>8</v>
      </c>
      <c r="K4258" s="53">
        <f t="shared" si="451"/>
        <v>38.26</v>
      </c>
      <c r="L4258" s="53">
        <f t="shared" si="452"/>
        <v>38.26</v>
      </c>
      <c r="M4258" s="53">
        <f>IF(E4258&gt;0,ROUND(E4258*UCO!$A$25,2),0)</f>
        <v>26.24</v>
      </c>
      <c r="N4258" s="53">
        <f>IF(I4258&gt;0,ROUND(I4258*Filme!$B$8,2),0)</f>
        <v>10.5</v>
      </c>
      <c r="O4258" s="53">
        <f t="shared" si="453"/>
        <v>75</v>
      </c>
    </row>
    <row r="4259" spans="1:15">
      <c r="A4259" s="86">
        <v>40801055</v>
      </c>
      <c r="B4259" s="86" t="s">
        <v>4245</v>
      </c>
      <c r="C4259" s="79">
        <v>1</v>
      </c>
      <c r="D4259" s="79" t="s">
        <v>134</v>
      </c>
      <c r="E4259" s="87">
        <v>1.58</v>
      </c>
      <c r="F4259" s="79"/>
      <c r="G4259" s="79"/>
      <c r="H4259" s="79"/>
      <c r="I4259" s="89">
        <v>0.17280000000000001</v>
      </c>
      <c r="J4259" s="79">
        <v>4</v>
      </c>
      <c r="K4259" s="53">
        <f t="shared" si="451"/>
        <v>25.5</v>
      </c>
      <c r="L4259" s="53">
        <f t="shared" si="452"/>
        <v>25.5</v>
      </c>
      <c r="M4259" s="53">
        <f>IF(E4259&gt;0,ROUND(E4259*UCO!$A$25,2),0)</f>
        <v>23.16</v>
      </c>
      <c r="N4259" s="53">
        <f>IF(I4259&gt;0,ROUND(I4259*Filme!$B$8,2),0)</f>
        <v>7</v>
      </c>
      <c r="O4259" s="53">
        <f t="shared" si="453"/>
        <v>55.66</v>
      </c>
    </row>
    <row r="4260" spans="1:15">
      <c r="A4260" s="86">
        <v>40801063</v>
      </c>
      <c r="B4260" s="86" t="s">
        <v>4246</v>
      </c>
      <c r="C4260" s="79">
        <v>1</v>
      </c>
      <c r="D4260" s="79" t="s">
        <v>134</v>
      </c>
      <c r="E4260" s="87">
        <v>1.47</v>
      </c>
      <c r="F4260" s="79"/>
      <c r="G4260" s="79"/>
      <c r="H4260" s="79"/>
      <c r="I4260" s="89">
        <v>0.12959999999999999</v>
      </c>
      <c r="J4260" s="79">
        <v>3</v>
      </c>
      <c r="K4260" s="53">
        <f t="shared" si="451"/>
        <v>25.5</v>
      </c>
      <c r="L4260" s="53">
        <f t="shared" si="452"/>
        <v>25.5</v>
      </c>
      <c r="M4260" s="53">
        <f>IF(E4260&gt;0,ROUND(E4260*UCO!$A$25,2),0)</f>
        <v>21.55</v>
      </c>
      <c r="N4260" s="53">
        <f>IF(I4260&gt;0,ROUND(I4260*Filme!$B$8,2),0)</f>
        <v>5.25</v>
      </c>
      <c r="O4260" s="53">
        <f t="shared" si="453"/>
        <v>52.3</v>
      </c>
    </row>
    <row r="4261" spans="1:15">
      <c r="A4261" s="86">
        <v>40801071</v>
      </c>
      <c r="B4261" s="86" t="s">
        <v>4247</v>
      </c>
      <c r="C4261" s="79">
        <v>1</v>
      </c>
      <c r="D4261" s="79" t="s">
        <v>134</v>
      </c>
      <c r="E4261" s="87">
        <v>1.34</v>
      </c>
      <c r="F4261" s="79"/>
      <c r="G4261" s="79"/>
      <c r="H4261" s="79"/>
      <c r="I4261" s="89">
        <v>0.12959999999999999</v>
      </c>
      <c r="J4261" s="79">
        <v>3</v>
      </c>
      <c r="K4261" s="53">
        <f t="shared" si="451"/>
        <v>25.5</v>
      </c>
      <c r="L4261" s="53">
        <f t="shared" si="452"/>
        <v>25.5</v>
      </c>
      <c r="M4261" s="53">
        <f>IF(E4261&gt;0,ROUND(E4261*UCO!$A$25,2),0)</f>
        <v>19.64</v>
      </c>
      <c r="N4261" s="53">
        <f>IF(I4261&gt;0,ROUND(I4261*Filme!$B$8,2),0)</f>
        <v>5.25</v>
      </c>
      <c r="O4261" s="53">
        <f t="shared" si="453"/>
        <v>50.39</v>
      </c>
    </row>
    <row r="4262" spans="1:15">
      <c r="A4262" s="86">
        <v>40801080</v>
      </c>
      <c r="B4262" s="86" t="s">
        <v>4248</v>
      </c>
      <c r="C4262" s="79">
        <v>1</v>
      </c>
      <c r="D4262" s="79" t="s">
        <v>134</v>
      </c>
      <c r="E4262" s="87">
        <v>1.34</v>
      </c>
      <c r="F4262" s="79"/>
      <c r="G4262" s="79"/>
      <c r="H4262" s="79"/>
      <c r="I4262" s="89">
        <v>0.12959999999999999</v>
      </c>
      <c r="J4262" s="79">
        <v>3</v>
      </c>
      <c r="K4262" s="53">
        <f t="shared" si="451"/>
        <v>25.5</v>
      </c>
      <c r="L4262" s="53">
        <f t="shared" si="452"/>
        <v>25.5</v>
      </c>
      <c r="M4262" s="53">
        <f>IF(E4262&gt;0,ROUND(E4262*UCO!$A$25,2),0)</f>
        <v>19.64</v>
      </c>
      <c r="N4262" s="53">
        <f>IF(I4262&gt;0,ROUND(I4262*Filme!$B$8,2),0)</f>
        <v>5.25</v>
      </c>
      <c r="O4262" s="53">
        <f t="shared" si="453"/>
        <v>50.39</v>
      </c>
    </row>
    <row r="4263" spans="1:15">
      <c r="A4263" s="86">
        <v>40801098</v>
      </c>
      <c r="B4263" s="86" t="s">
        <v>4249</v>
      </c>
      <c r="C4263" s="79">
        <v>1</v>
      </c>
      <c r="D4263" s="79" t="s">
        <v>134</v>
      </c>
      <c r="E4263" s="87">
        <v>1.58</v>
      </c>
      <c r="F4263" s="79"/>
      <c r="G4263" s="79"/>
      <c r="H4263" s="79"/>
      <c r="I4263" s="89">
        <v>0.17280000000000001</v>
      </c>
      <c r="J4263" s="79">
        <v>4</v>
      </c>
      <c r="K4263" s="53">
        <f t="shared" si="451"/>
        <v>25.5</v>
      </c>
      <c r="L4263" s="53">
        <f t="shared" si="452"/>
        <v>25.5</v>
      </c>
      <c r="M4263" s="53">
        <f>IF(E4263&gt;0,ROUND(E4263*UCO!$A$25,2),0)</f>
        <v>23.16</v>
      </c>
      <c r="N4263" s="53">
        <f>IF(I4263&gt;0,ROUND(I4263*Filme!$B$8,2),0)</f>
        <v>7</v>
      </c>
      <c r="O4263" s="53">
        <f t="shared" si="453"/>
        <v>55.66</v>
      </c>
    </row>
    <row r="4264" spans="1:15">
      <c r="A4264" s="86">
        <v>40801101</v>
      </c>
      <c r="B4264" s="86" t="s">
        <v>4250</v>
      </c>
      <c r="C4264" s="79">
        <v>1</v>
      </c>
      <c r="D4264" s="79" t="s">
        <v>134</v>
      </c>
      <c r="E4264" s="87">
        <v>1.47</v>
      </c>
      <c r="F4264" s="79"/>
      <c r="G4264" s="79"/>
      <c r="H4264" s="79"/>
      <c r="I4264" s="89">
        <v>0.12959999999999999</v>
      </c>
      <c r="J4264" s="79">
        <v>3</v>
      </c>
      <c r="K4264" s="53">
        <f t="shared" si="451"/>
        <v>25.5</v>
      </c>
      <c r="L4264" s="53">
        <f t="shared" si="452"/>
        <v>25.5</v>
      </c>
      <c r="M4264" s="53">
        <f>IF(E4264&gt;0,ROUND(E4264*UCO!$A$25,2),0)</f>
        <v>21.55</v>
      </c>
      <c r="N4264" s="53">
        <f>IF(I4264&gt;0,ROUND(I4264*Filme!$B$8,2),0)</f>
        <v>5.25</v>
      </c>
      <c r="O4264" s="53">
        <f t="shared" si="453"/>
        <v>52.3</v>
      </c>
    </row>
    <row r="4265" spans="1:15">
      <c r="A4265" s="86">
        <v>40801110</v>
      </c>
      <c r="B4265" s="86" t="s">
        <v>4251</v>
      </c>
      <c r="C4265" s="79">
        <v>1</v>
      </c>
      <c r="D4265" s="79" t="s">
        <v>134</v>
      </c>
      <c r="E4265" s="87">
        <v>1.58</v>
      </c>
      <c r="F4265" s="79"/>
      <c r="G4265" s="79"/>
      <c r="H4265" s="79"/>
      <c r="I4265" s="89">
        <v>0.17280000000000001</v>
      </c>
      <c r="J4265" s="79">
        <v>4</v>
      </c>
      <c r="K4265" s="53">
        <f t="shared" si="451"/>
        <v>25.5</v>
      </c>
      <c r="L4265" s="53">
        <f t="shared" si="452"/>
        <v>25.5</v>
      </c>
      <c r="M4265" s="53">
        <f>IF(E4265&gt;0,ROUND(E4265*UCO!$A$25,2),0)</f>
        <v>23.16</v>
      </c>
      <c r="N4265" s="53">
        <f>IF(I4265&gt;0,ROUND(I4265*Filme!$B$8,2),0)</f>
        <v>7</v>
      </c>
      <c r="O4265" s="53">
        <f t="shared" si="453"/>
        <v>55.66</v>
      </c>
    </row>
    <row r="4266" spans="1:15">
      <c r="A4266" s="86">
        <v>40801128</v>
      </c>
      <c r="B4266" s="86" t="s">
        <v>4252</v>
      </c>
      <c r="C4266" s="79">
        <v>1</v>
      </c>
      <c r="D4266" s="79" t="s">
        <v>134</v>
      </c>
      <c r="E4266" s="87">
        <v>1.22</v>
      </c>
      <c r="F4266" s="86"/>
      <c r="G4266" s="86"/>
      <c r="H4266" s="79"/>
      <c r="I4266" s="89">
        <v>8.6400000000000005E-2</v>
      </c>
      <c r="J4266" s="79">
        <v>2</v>
      </c>
      <c r="K4266" s="53">
        <f t="shared" si="451"/>
        <v>25.5</v>
      </c>
      <c r="L4266" s="53">
        <f t="shared" si="452"/>
        <v>25.5</v>
      </c>
      <c r="M4266" s="53">
        <f>IF(E4266&gt;0,ROUND(E4266*UCO!$A$25,2),0)</f>
        <v>17.89</v>
      </c>
      <c r="N4266" s="53">
        <f>IF(I4266&gt;0,ROUND(I4266*Filme!$B$8,2),0)</f>
        <v>3.5</v>
      </c>
      <c r="O4266" s="53">
        <f t="shared" si="453"/>
        <v>46.89</v>
      </c>
    </row>
    <row r="4267" spans="1:15">
      <c r="A4267" s="86">
        <v>40801136</v>
      </c>
      <c r="B4267" s="86" t="s">
        <v>4253</v>
      </c>
      <c r="C4267" s="79">
        <v>1</v>
      </c>
      <c r="D4267" s="79" t="s">
        <v>134</v>
      </c>
      <c r="E4267" s="87">
        <v>1.22</v>
      </c>
      <c r="F4267" s="79"/>
      <c r="G4267" s="79"/>
      <c r="H4267" s="79"/>
      <c r="I4267" s="89">
        <v>0.25919999999999999</v>
      </c>
      <c r="J4267" s="79">
        <v>1</v>
      </c>
      <c r="K4267" s="53">
        <f t="shared" si="451"/>
        <v>25.5</v>
      </c>
      <c r="L4267" s="53">
        <f t="shared" si="452"/>
        <v>25.5</v>
      </c>
      <c r="M4267" s="53">
        <f>IF(E4267&gt;0,ROUND(E4267*UCO!$A$25,2),0)</f>
        <v>17.89</v>
      </c>
      <c r="N4267" s="53">
        <f>IF(I4267&gt;0,ROUND(I4267*Filme!$B$8,2),0)</f>
        <v>10.5</v>
      </c>
      <c r="O4267" s="53">
        <f t="shared" si="453"/>
        <v>53.89</v>
      </c>
    </row>
    <row r="4268" spans="1:15">
      <c r="A4268" s="86">
        <v>40801144</v>
      </c>
      <c r="B4268" s="86" t="s">
        <v>4254</v>
      </c>
      <c r="C4268" s="79">
        <v>1</v>
      </c>
      <c r="D4268" s="79" t="s">
        <v>134</v>
      </c>
      <c r="E4268" s="87">
        <v>1.07</v>
      </c>
      <c r="F4268" s="79"/>
      <c r="G4268" s="79"/>
      <c r="H4268" s="79"/>
      <c r="I4268" s="89">
        <v>7.1999999999999995E-2</v>
      </c>
      <c r="J4268" s="79">
        <v>1</v>
      </c>
      <c r="K4268" s="53">
        <f t="shared" si="451"/>
        <v>25.5</v>
      </c>
      <c r="L4268" s="53">
        <f t="shared" si="452"/>
        <v>25.5</v>
      </c>
      <c r="M4268" s="53">
        <f>IF(E4268&gt;0,ROUND(E4268*UCO!$A$25,2),0)</f>
        <v>15.69</v>
      </c>
      <c r="N4268" s="53">
        <f>IF(I4268&gt;0,ROUND(I4268*Filme!$B$8,2),0)</f>
        <v>2.92</v>
      </c>
      <c r="O4268" s="53">
        <f t="shared" si="453"/>
        <v>44.11</v>
      </c>
    </row>
    <row r="4269" spans="1:15">
      <c r="A4269" s="86">
        <v>40801152</v>
      </c>
      <c r="B4269" s="86" t="s">
        <v>4255</v>
      </c>
      <c r="C4269" s="79">
        <v>1</v>
      </c>
      <c r="D4269" s="79" t="s">
        <v>134</v>
      </c>
      <c r="E4269" s="87">
        <v>1.22</v>
      </c>
      <c r="F4269" s="79"/>
      <c r="G4269" s="79"/>
      <c r="H4269" s="79"/>
      <c r="I4269" s="89">
        <v>0.14399999999999999</v>
      </c>
      <c r="J4269" s="79">
        <v>2</v>
      </c>
      <c r="K4269" s="53">
        <f t="shared" si="451"/>
        <v>25.5</v>
      </c>
      <c r="L4269" s="53">
        <f t="shared" si="452"/>
        <v>25.5</v>
      </c>
      <c r="M4269" s="53">
        <f>IF(E4269&gt;0,ROUND(E4269*UCO!$A$25,2),0)</f>
        <v>17.89</v>
      </c>
      <c r="N4269" s="53">
        <f>IF(I4269&gt;0,ROUND(I4269*Filme!$B$8,2),0)</f>
        <v>5.83</v>
      </c>
      <c r="O4269" s="53">
        <f t="shared" si="453"/>
        <v>49.22</v>
      </c>
    </row>
    <row r="4270" spans="1:15">
      <c r="A4270" s="86">
        <v>40801160</v>
      </c>
      <c r="B4270" s="86" t="s">
        <v>4256</v>
      </c>
      <c r="C4270" s="79">
        <v>1</v>
      </c>
      <c r="D4270" s="79" t="s">
        <v>134</v>
      </c>
      <c r="E4270" s="87">
        <v>0.96</v>
      </c>
      <c r="F4270" s="79"/>
      <c r="G4270" s="79"/>
      <c r="H4270" s="79"/>
      <c r="I4270" s="89">
        <v>0.12959999999999999</v>
      </c>
      <c r="J4270" s="79">
        <v>8</v>
      </c>
      <c r="K4270" s="53">
        <f t="shared" si="451"/>
        <v>25.5</v>
      </c>
      <c r="L4270" s="53">
        <f t="shared" si="452"/>
        <v>25.5</v>
      </c>
      <c r="M4270" s="53">
        <f>IF(E4270&gt;0,ROUND(E4270*UCO!$A$25,2),0)</f>
        <v>14.07</v>
      </c>
      <c r="N4270" s="53">
        <f>IF(I4270&gt;0,ROUND(I4270*Filme!$B$8,2),0)</f>
        <v>5.25</v>
      </c>
      <c r="O4270" s="53">
        <f t="shared" si="453"/>
        <v>44.82</v>
      </c>
    </row>
    <row r="4271" spans="1:15">
      <c r="A4271" s="86">
        <v>40801179</v>
      </c>
      <c r="B4271" s="86" t="s">
        <v>4257</v>
      </c>
      <c r="C4271" s="79">
        <v>1</v>
      </c>
      <c r="D4271" s="79" t="s">
        <v>129</v>
      </c>
      <c r="E4271" s="87">
        <v>0.3</v>
      </c>
      <c r="F4271" s="79"/>
      <c r="G4271" s="79"/>
      <c r="H4271" s="79"/>
      <c r="I4271" s="89">
        <v>2.1600000000000001E-2</v>
      </c>
      <c r="J4271" s="79">
        <v>1</v>
      </c>
      <c r="K4271" s="53">
        <f t="shared" si="451"/>
        <v>12.76</v>
      </c>
      <c r="L4271" s="53">
        <f t="shared" si="452"/>
        <v>12.76</v>
      </c>
      <c r="M4271" s="53">
        <f>IF(E4271&gt;0,ROUND(E4271*UCO!$A$25,2),0)</f>
        <v>4.4000000000000004</v>
      </c>
      <c r="N4271" s="53">
        <f>IF(I4271&gt;0,ROUND(I4271*Filme!$B$8,2),0)</f>
        <v>0.87</v>
      </c>
      <c r="O4271" s="53">
        <f t="shared" si="453"/>
        <v>18.03</v>
      </c>
    </row>
    <row r="4272" spans="1:15">
      <c r="A4272" s="86">
        <v>40801187</v>
      </c>
      <c r="B4272" s="86" t="s">
        <v>4258</v>
      </c>
      <c r="C4272" s="79">
        <v>1</v>
      </c>
      <c r="D4272" s="79" t="s">
        <v>129</v>
      </c>
      <c r="E4272" s="87">
        <v>0.39</v>
      </c>
      <c r="F4272" s="79"/>
      <c r="G4272" s="79"/>
      <c r="H4272" s="79"/>
      <c r="I4272" s="89">
        <v>0.12959999999999999</v>
      </c>
      <c r="J4272" s="79">
        <v>1</v>
      </c>
      <c r="K4272" s="53">
        <f t="shared" si="451"/>
        <v>12.76</v>
      </c>
      <c r="L4272" s="53">
        <f t="shared" si="452"/>
        <v>12.76</v>
      </c>
      <c r="M4272" s="53">
        <f>IF(E4272&gt;0,ROUND(E4272*UCO!$A$25,2),0)</f>
        <v>5.72</v>
      </c>
      <c r="N4272" s="53">
        <f>IF(I4272&gt;0,ROUND(I4272*Filme!$B$8,2),0)</f>
        <v>5.25</v>
      </c>
      <c r="O4272" s="53">
        <f t="shared" si="453"/>
        <v>23.73</v>
      </c>
    </row>
    <row r="4273" spans="1:15">
      <c r="A4273" s="86">
        <v>40801195</v>
      </c>
      <c r="B4273" s="86" t="s">
        <v>4259</v>
      </c>
      <c r="C4273" s="79">
        <v>1</v>
      </c>
      <c r="D4273" s="79" t="s">
        <v>99</v>
      </c>
      <c r="E4273" s="87">
        <v>3.12</v>
      </c>
      <c r="F4273" s="79"/>
      <c r="G4273" s="79"/>
      <c r="H4273" s="79"/>
      <c r="I4273" s="89">
        <v>0.69120000000000004</v>
      </c>
      <c r="J4273" s="79">
        <v>12</v>
      </c>
      <c r="K4273" s="53">
        <f t="shared" si="451"/>
        <v>38.26</v>
      </c>
      <c r="L4273" s="53">
        <f t="shared" si="452"/>
        <v>38.26</v>
      </c>
      <c r="M4273" s="53">
        <f>IF(E4273&gt;0,ROUND(E4273*UCO!$A$25,2),0)</f>
        <v>45.74</v>
      </c>
      <c r="N4273" s="53">
        <f>IF(I4273&gt;0,ROUND(I4273*Filme!$B$8,2),0)</f>
        <v>27.99</v>
      </c>
      <c r="O4273" s="53">
        <f t="shared" si="453"/>
        <v>111.99</v>
      </c>
    </row>
    <row r="4274" spans="1:15">
      <c r="A4274" s="86">
        <v>40801209</v>
      </c>
      <c r="B4274" s="86" t="s">
        <v>4260</v>
      </c>
      <c r="C4274" s="79">
        <v>1</v>
      </c>
      <c r="D4274" s="79" t="s">
        <v>129</v>
      </c>
      <c r="E4274" s="87">
        <v>0.27</v>
      </c>
      <c r="F4274" s="79"/>
      <c r="G4274" s="79"/>
      <c r="H4274" s="79"/>
      <c r="I4274" s="89">
        <v>7.1999999999999995E-2</v>
      </c>
      <c r="J4274" s="79">
        <v>1</v>
      </c>
      <c r="K4274" s="53">
        <f t="shared" si="451"/>
        <v>12.76</v>
      </c>
      <c r="L4274" s="53">
        <f t="shared" si="452"/>
        <v>12.76</v>
      </c>
      <c r="M4274" s="53">
        <f>IF(E4274&gt;0,ROUND(E4274*UCO!$A$25,2),0)</f>
        <v>3.96</v>
      </c>
      <c r="N4274" s="53">
        <f>IF(I4274&gt;0,ROUND(I4274*Filme!$B$8,2),0)</f>
        <v>2.92</v>
      </c>
      <c r="O4274" s="53">
        <f t="shared" si="453"/>
        <v>19.64</v>
      </c>
    </row>
    <row r="4275" spans="1:15" ht="38.25" customHeight="1">
      <c r="A4275" s="131" t="s">
        <v>4261</v>
      </c>
      <c r="B4275" s="132"/>
      <c r="C4275" s="132"/>
      <c r="D4275" s="132"/>
      <c r="E4275" s="132"/>
      <c r="F4275" s="132"/>
      <c r="G4275" s="132"/>
      <c r="H4275" s="132"/>
      <c r="I4275" s="132"/>
      <c r="J4275" s="132"/>
      <c r="K4275" s="132"/>
      <c r="L4275" s="132"/>
      <c r="M4275" s="132"/>
      <c r="N4275" s="132"/>
      <c r="O4275" s="132"/>
    </row>
    <row r="4276" spans="1:15">
      <c r="A4276" s="86">
        <v>40802019</v>
      </c>
      <c r="B4276" s="86" t="s">
        <v>4262</v>
      </c>
      <c r="C4276" s="79">
        <v>1</v>
      </c>
      <c r="D4276" s="79" t="s">
        <v>134</v>
      </c>
      <c r="E4276" s="87">
        <v>1.31</v>
      </c>
      <c r="F4276" s="79"/>
      <c r="G4276" s="79"/>
      <c r="H4276" s="79"/>
      <c r="I4276" s="89">
        <v>0.12959999999999999</v>
      </c>
      <c r="J4276" s="79">
        <v>3</v>
      </c>
      <c r="K4276" s="53">
        <f t="shared" ref="K4276:K4286" si="454">VLOOKUP(D4276,PorteRadiologia2026,25,FALSE)</f>
        <v>25.5</v>
      </c>
      <c r="L4276" s="53">
        <f t="shared" ref="L4276:L4286" si="455">ROUND(C4276*K4276,2)</f>
        <v>25.5</v>
      </c>
      <c r="M4276" s="53">
        <f>IF(E4276&gt;0,ROUND(E4276*UCO!$A$25,2),0)</f>
        <v>19.2</v>
      </c>
      <c r="N4276" s="53">
        <f>IF(I4276&gt;0,ROUND(I4276*Filme!$B$8,2),0)</f>
        <v>5.25</v>
      </c>
      <c r="O4276" s="53">
        <f t="shared" ref="O4276:O4286" si="456">ROUND(L4276+M4276+N4276,2)</f>
        <v>49.95</v>
      </c>
    </row>
    <row r="4277" spans="1:15">
      <c r="A4277" s="86">
        <v>40802027</v>
      </c>
      <c r="B4277" s="86" t="s">
        <v>4263</v>
      </c>
      <c r="C4277" s="79">
        <v>1</v>
      </c>
      <c r="D4277" s="79" t="s">
        <v>99</v>
      </c>
      <c r="E4277" s="87">
        <v>1.58</v>
      </c>
      <c r="F4277" s="79"/>
      <c r="G4277" s="79"/>
      <c r="H4277" s="79"/>
      <c r="I4277" s="89">
        <v>0.216</v>
      </c>
      <c r="J4277" s="79">
        <v>5</v>
      </c>
      <c r="K4277" s="53">
        <f t="shared" si="454"/>
        <v>38.26</v>
      </c>
      <c r="L4277" s="53">
        <f t="shared" si="455"/>
        <v>38.26</v>
      </c>
      <c r="M4277" s="53">
        <f>IF(E4277&gt;0,ROUND(E4277*UCO!$A$25,2),0)</f>
        <v>23.16</v>
      </c>
      <c r="N4277" s="53">
        <f>IF(I4277&gt;0,ROUND(I4277*Filme!$B$8,2),0)</f>
        <v>8.75</v>
      </c>
      <c r="O4277" s="53">
        <f t="shared" si="456"/>
        <v>70.17</v>
      </c>
    </row>
    <row r="4278" spans="1:15">
      <c r="A4278" s="86">
        <v>40802035</v>
      </c>
      <c r="B4278" s="86" t="s">
        <v>4264</v>
      </c>
      <c r="C4278" s="79">
        <v>1</v>
      </c>
      <c r="D4278" s="79" t="s">
        <v>134</v>
      </c>
      <c r="E4278" s="87">
        <v>1.4</v>
      </c>
      <c r="F4278" s="79"/>
      <c r="G4278" s="79"/>
      <c r="H4278" s="79"/>
      <c r="I4278" s="89">
        <v>0.24</v>
      </c>
      <c r="J4278" s="79">
        <v>2</v>
      </c>
      <c r="K4278" s="53">
        <f t="shared" si="454"/>
        <v>25.5</v>
      </c>
      <c r="L4278" s="53">
        <f t="shared" si="455"/>
        <v>25.5</v>
      </c>
      <c r="M4278" s="53">
        <f>IF(E4278&gt;0,ROUND(E4278*UCO!$A$25,2),0)</f>
        <v>20.52</v>
      </c>
      <c r="N4278" s="53">
        <f>IF(I4278&gt;0,ROUND(I4278*Filme!$B$8,2),0)</f>
        <v>9.7200000000000006</v>
      </c>
      <c r="O4278" s="53">
        <f t="shared" si="456"/>
        <v>55.74</v>
      </c>
    </row>
    <row r="4279" spans="1:15">
      <c r="A4279" s="86">
        <v>40802043</v>
      </c>
      <c r="B4279" s="86" t="s">
        <v>4265</v>
      </c>
      <c r="C4279" s="79">
        <v>1</v>
      </c>
      <c r="D4279" s="79" t="s">
        <v>99</v>
      </c>
      <c r="E4279" s="87">
        <v>1.62</v>
      </c>
      <c r="F4279" s="79"/>
      <c r="G4279" s="79"/>
      <c r="H4279" s="79"/>
      <c r="I4279" s="89">
        <v>0.45600000000000002</v>
      </c>
      <c r="J4279" s="79">
        <v>4</v>
      </c>
      <c r="K4279" s="53">
        <f t="shared" si="454"/>
        <v>38.26</v>
      </c>
      <c r="L4279" s="53">
        <f t="shared" si="455"/>
        <v>38.26</v>
      </c>
      <c r="M4279" s="53">
        <f>IF(E4279&gt;0,ROUND(E4279*UCO!$A$25,2),0)</f>
        <v>23.75</v>
      </c>
      <c r="N4279" s="53">
        <f>IF(I4279&gt;0,ROUND(I4279*Filme!$B$8,2),0)</f>
        <v>18.46</v>
      </c>
      <c r="O4279" s="53">
        <f t="shared" si="456"/>
        <v>80.47</v>
      </c>
    </row>
    <row r="4280" spans="1:15">
      <c r="A4280" s="86">
        <v>40802051</v>
      </c>
      <c r="B4280" s="86" t="s">
        <v>4266</v>
      </c>
      <c r="C4280" s="79">
        <v>1</v>
      </c>
      <c r="D4280" s="79" t="s">
        <v>134</v>
      </c>
      <c r="E4280" s="87">
        <v>1.4</v>
      </c>
      <c r="F4280" s="79"/>
      <c r="G4280" s="79"/>
      <c r="H4280" s="79"/>
      <c r="I4280" s="89">
        <v>0.312</v>
      </c>
      <c r="J4280" s="79">
        <v>3</v>
      </c>
      <c r="K4280" s="53">
        <f t="shared" si="454"/>
        <v>25.5</v>
      </c>
      <c r="L4280" s="53">
        <f t="shared" si="455"/>
        <v>25.5</v>
      </c>
      <c r="M4280" s="53">
        <f>IF(E4280&gt;0,ROUND(E4280*UCO!$A$25,2),0)</f>
        <v>20.52</v>
      </c>
      <c r="N4280" s="53">
        <f>IF(I4280&gt;0,ROUND(I4280*Filme!$B$8,2),0)</f>
        <v>12.63</v>
      </c>
      <c r="O4280" s="53">
        <f t="shared" si="456"/>
        <v>58.65</v>
      </c>
    </row>
    <row r="4281" spans="1:15">
      <c r="A4281" s="86">
        <v>40802060</v>
      </c>
      <c r="B4281" s="86" t="s">
        <v>4267</v>
      </c>
      <c r="C4281" s="79">
        <v>1</v>
      </c>
      <c r="D4281" s="79" t="s">
        <v>99</v>
      </c>
      <c r="E4281" s="87">
        <v>1.62</v>
      </c>
      <c r="F4281" s="79"/>
      <c r="G4281" s="79"/>
      <c r="H4281" s="79"/>
      <c r="I4281" s="89">
        <v>0.45600000000000002</v>
      </c>
      <c r="J4281" s="79">
        <v>5</v>
      </c>
      <c r="K4281" s="53">
        <f t="shared" si="454"/>
        <v>38.26</v>
      </c>
      <c r="L4281" s="53">
        <f t="shared" si="455"/>
        <v>38.26</v>
      </c>
      <c r="M4281" s="53">
        <f>IF(E4281&gt;0,ROUND(E4281*UCO!$A$25,2),0)</f>
        <v>23.75</v>
      </c>
      <c r="N4281" s="53">
        <f>IF(I4281&gt;0,ROUND(I4281*Filme!$B$8,2),0)</f>
        <v>18.46</v>
      </c>
      <c r="O4281" s="53">
        <f t="shared" si="456"/>
        <v>80.47</v>
      </c>
    </row>
    <row r="4282" spans="1:15">
      <c r="A4282" s="86">
        <v>40802078</v>
      </c>
      <c r="B4282" s="86" t="s">
        <v>4268</v>
      </c>
      <c r="C4282" s="79">
        <v>1</v>
      </c>
      <c r="D4282" s="79" t="s">
        <v>134</v>
      </c>
      <c r="E4282" s="87">
        <v>1.4</v>
      </c>
      <c r="F4282" s="79"/>
      <c r="G4282" s="79"/>
      <c r="H4282" s="79"/>
      <c r="I4282" s="89">
        <v>0.17280000000000001</v>
      </c>
      <c r="J4282" s="79">
        <v>2</v>
      </c>
      <c r="K4282" s="53">
        <f t="shared" si="454"/>
        <v>25.5</v>
      </c>
      <c r="L4282" s="53">
        <f t="shared" si="455"/>
        <v>25.5</v>
      </c>
      <c r="M4282" s="53">
        <f>IF(E4282&gt;0,ROUND(E4282*UCO!$A$25,2),0)</f>
        <v>20.52</v>
      </c>
      <c r="N4282" s="53">
        <f>IF(I4282&gt;0,ROUND(I4282*Filme!$B$8,2),0)</f>
        <v>7</v>
      </c>
      <c r="O4282" s="53">
        <f t="shared" si="456"/>
        <v>53.02</v>
      </c>
    </row>
    <row r="4283" spans="1:15">
      <c r="A4283" s="86">
        <v>40802086</v>
      </c>
      <c r="B4283" s="86" t="s">
        <v>4269</v>
      </c>
      <c r="C4283" s="79">
        <v>1</v>
      </c>
      <c r="D4283" s="79" t="s">
        <v>99</v>
      </c>
      <c r="E4283" s="87">
        <v>1.47</v>
      </c>
      <c r="F4283" s="79"/>
      <c r="G4283" s="79"/>
      <c r="H4283" s="79"/>
      <c r="I4283" s="89">
        <v>0.308</v>
      </c>
      <c r="J4283" s="79">
        <v>2</v>
      </c>
      <c r="K4283" s="53">
        <f t="shared" si="454"/>
        <v>38.26</v>
      </c>
      <c r="L4283" s="53">
        <f t="shared" si="455"/>
        <v>38.26</v>
      </c>
      <c r="M4283" s="53">
        <f>IF(E4283&gt;0,ROUND(E4283*UCO!$A$25,2),0)</f>
        <v>21.55</v>
      </c>
      <c r="N4283" s="53">
        <f>IF(I4283&gt;0,ROUND(I4283*Filme!$B$8,2),0)</f>
        <v>12.47</v>
      </c>
      <c r="O4283" s="53">
        <f t="shared" si="456"/>
        <v>72.28</v>
      </c>
    </row>
    <row r="4284" spans="1:15">
      <c r="A4284" s="86">
        <v>40802094</v>
      </c>
      <c r="B4284" s="86" t="s">
        <v>4270</v>
      </c>
      <c r="C4284" s="79">
        <v>1</v>
      </c>
      <c r="D4284" s="79" t="s">
        <v>99</v>
      </c>
      <c r="E4284" s="87">
        <v>2.84</v>
      </c>
      <c r="F4284" s="79"/>
      <c r="G4284" s="79"/>
      <c r="H4284" s="79"/>
      <c r="I4284" s="89">
        <v>0.61599999999999999</v>
      </c>
      <c r="J4284" s="79">
        <v>2</v>
      </c>
      <c r="K4284" s="53">
        <f t="shared" si="454"/>
        <v>38.26</v>
      </c>
      <c r="L4284" s="53">
        <f t="shared" si="455"/>
        <v>38.26</v>
      </c>
      <c r="M4284" s="53">
        <f>IF(E4284&gt;0,ROUND(E4284*UCO!$A$25,2),0)</f>
        <v>41.63</v>
      </c>
      <c r="N4284" s="53">
        <f>IF(I4284&gt;0,ROUND(I4284*Filme!$B$8,2),0)</f>
        <v>24.94</v>
      </c>
      <c r="O4284" s="53">
        <f t="shared" si="456"/>
        <v>104.83</v>
      </c>
    </row>
    <row r="4285" spans="1:15">
      <c r="A4285" s="86">
        <v>40802108</v>
      </c>
      <c r="B4285" s="86" t="s">
        <v>4271</v>
      </c>
      <c r="C4285" s="79">
        <v>1</v>
      </c>
      <c r="D4285" s="79" t="s">
        <v>99</v>
      </c>
      <c r="E4285" s="87">
        <v>7.12</v>
      </c>
      <c r="F4285" s="79"/>
      <c r="G4285" s="79"/>
      <c r="H4285" s="79"/>
      <c r="I4285" s="89">
        <v>0.51839999999999997</v>
      </c>
      <c r="J4285" s="79">
        <v>12</v>
      </c>
      <c r="K4285" s="53">
        <f t="shared" si="454"/>
        <v>38.26</v>
      </c>
      <c r="L4285" s="53">
        <f t="shared" si="455"/>
        <v>38.26</v>
      </c>
      <c r="M4285" s="53">
        <f>IF(E4285&gt;0,ROUND(E4285*UCO!$A$25,2),0)</f>
        <v>104.38</v>
      </c>
      <c r="N4285" s="53">
        <f>IF(I4285&gt;0,ROUND(I4285*Filme!$B$8,2),0)</f>
        <v>20.99</v>
      </c>
      <c r="O4285" s="53">
        <f t="shared" si="456"/>
        <v>163.63</v>
      </c>
    </row>
    <row r="4286" spans="1:15">
      <c r="A4286" s="86">
        <v>40802116</v>
      </c>
      <c r="B4286" s="86" t="s">
        <v>4272</v>
      </c>
      <c r="C4286" s="79">
        <v>1</v>
      </c>
      <c r="D4286" s="79" t="s">
        <v>129</v>
      </c>
      <c r="E4286" s="87">
        <v>0.32</v>
      </c>
      <c r="F4286" s="79"/>
      <c r="G4286" s="79"/>
      <c r="H4286" s="79"/>
      <c r="I4286" s="89">
        <v>0.12</v>
      </c>
      <c r="J4286" s="79">
        <v>1</v>
      </c>
      <c r="K4286" s="53">
        <f t="shared" si="454"/>
        <v>12.76</v>
      </c>
      <c r="L4286" s="53">
        <f t="shared" si="455"/>
        <v>12.76</v>
      </c>
      <c r="M4286" s="53">
        <f>IF(E4286&gt;0,ROUND(E4286*UCO!$A$25,2),0)</f>
        <v>4.6900000000000004</v>
      </c>
      <c r="N4286" s="53">
        <f>IF(I4286&gt;0,ROUND(I4286*Filme!$B$8,2),0)</f>
        <v>4.8600000000000003</v>
      </c>
      <c r="O4286" s="53">
        <f t="shared" si="456"/>
        <v>22.31</v>
      </c>
    </row>
    <row r="4287" spans="1:15" ht="27.75" customHeight="1">
      <c r="A4287" s="131" t="s">
        <v>4273</v>
      </c>
      <c r="B4287" s="132"/>
      <c r="C4287" s="132"/>
      <c r="D4287" s="132"/>
      <c r="E4287" s="132"/>
      <c r="F4287" s="132"/>
      <c r="G4287" s="132"/>
      <c r="H4287" s="132"/>
      <c r="I4287" s="132"/>
      <c r="J4287" s="132"/>
      <c r="K4287" s="132"/>
      <c r="L4287" s="132"/>
      <c r="M4287" s="132"/>
      <c r="N4287" s="132"/>
      <c r="O4287" s="132"/>
    </row>
    <row r="4288" spans="1:15">
      <c r="A4288" s="86">
        <v>40803015</v>
      </c>
      <c r="B4288" s="86" t="s">
        <v>4274</v>
      </c>
      <c r="C4288" s="79">
        <v>1</v>
      </c>
      <c r="D4288" s="79" t="s">
        <v>134</v>
      </c>
      <c r="E4288" s="87">
        <v>1.31</v>
      </c>
      <c r="F4288" s="79"/>
      <c r="G4288" s="79"/>
      <c r="H4288" s="79"/>
      <c r="I4288" s="89">
        <v>0.216</v>
      </c>
      <c r="J4288" s="79">
        <v>2</v>
      </c>
      <c r="K4288" s="53">
        <f t="shared" ref="K4288:K4301" si="457">VLOOKUP(D4288,PorteRadiologia2026,25,FALSE)</f>
        <v>25.5</v>
      </c>
      <c r="L4288" s="53">
        <f t="shared" ref="L4288:L4301" si="458">ROUND(C4288*K4288,2)</f>
        <v>25.5</v>
      </c>
      <c r="M4288" s="53">
        <f>IF(E4288&gt;0,ROUND(E4288*UCO!$A$25,2),0)</f>
        <v>19.2</v>
      </c>
      <c r="N4288" s="53">
        <f>IF(I4288&gt;0,ROUND(I4288*Filme!$B$8,2),0)</f>
        <v>8.75</v>
      </c>
      <c r="O4288" s="53">
        <f t="shared" ref="O4288:O4301" si="459">ROUND(L4288+M4288+N4288,2)</f>
        <v>53.45</v>
      </c>
    </row>
    <row r="4289" spans="1:15">
      <c r="A4289" s="86">
        <v>40803023</v>
      </c>
      <c r="B4289" s="86" t="s">
        <v>4275</v>
      </c>
      <c r="C4289" s="79">
        <v>1</v>
      </c>
      <c r="D4289" s="79" t="s">
        <v>134</v>
      </c>
      <c r="E4289" s="87">
        <v>1.31</v>
      </c>
      <c r="F4289" s="79"/>
      <c r="G4289" s="79"/>
      <c r="H4289" s="79"/>
      <c r="I4289" s="89">
        <v>0.12959999999999999</v>
      </c>
      <c r="J4289" s="79">
        <v>2</v>
      </c>
      <c r="K4289" s="53">
        <f t="shared" si="457"/>
        <v>25.5</v>
      </c>
      <c r="L4289" s="53">
        <f t="shared" si="458"/>
        <v>25.5</v>
      </c>
      <c r="M4289" s="53">
        <f>IF(E4289&gt;0,ROUND(E4289*UCO!$A$25,2),0)</f>
        <v>19.2</v>
      </c>
      <c r="N4289" s="53">
        <f>IF(I4289&gt;0,ROUND(I4289*Filme!$B$8,2),0)</f>
        <v>5.25</v>
      </c>
      <c r="O4289" s="53">
        <f t="shared" si="459"/>
        <v>49.95</v>
      </c>
    </row>
    <row r="4290" spans="1:15">
      <c r="A4290" s="86">
        <v>40803031</v>
      </c>
      <c r="B4290" s="86" t="s">
        <v>4276</v>
      </c>
      <c r="C4290" s="79">
        <v>1</v>
      </c>
      <c r="D4290" s="79" t="s">
        <v>134</v>
      </c>
      <c r="E4290" s="87">
        <v>1.31</v>
      </c>
      <c r="F4290" s="79"/>
      <c r="G4290" s="79"/>
      <c r="H4290" s="79"/>
      <c r="I4290" s="89">
        <v>0.24</v>
      </c>
      <c r="J4290" s="79">
        <v>2</v>
      </c>
      <c r="K4290" s="53">
        <f t="shared" si="457"/>
        <v>25.5</v>
      </c>
      <c r="L4290" s="53">
        <f t="shared" si="458"/>
        <v>25.5</v>
      </c>
      <c r="M4290" s="53">
        <f>IF(E4290&gt;0,ROUND(E4290*UCO!$A$25,2),0)</f>
        <v>19.2</v>
      </c>
      <c r="N4290" s="53">
        <f>IF(I4290&gt;0,ROUND(I4290*Filme!$B$8,2),0)</f>
        <v>9.7200000000000006</v>
      </c>
      <c r="O4290" s="53">
        <f t="shared" si="459"/>
        <v>54.42</v>
      </c>
    </row>
    <row r="4291" spans="1:15">
      <c r="A4291" s="86">
        <v>40803040</v>
      </c>
      <c r="B4291" s="86" t="s">
        <v>4277</v>
      </c>
      <c r="C4291" s="79">
        <v>1</v>
      </c>
      <c r="D4291" s="79" t="s">
        <v>134</v>
      </c>
      <c r="E4291" s="87">
        <v>1.31</v>
      </c>
      <c r="F4291" s="79"/>
      <c r="G4291" s="79"/>
      <c r="H4291" s="79"/>
      <c r="I4291" s="89">
        <v>0.14399999999999999</v>
      </c>
      <c r="J4291" s="79">
        <v>2</v>
      </c>
      <c r="K4291" s="53">
        <f t="shared" si="457"/>
        <v>25.5</v>
      </c>
      <c r="L4291" s="53">
        <f t="shared" si="458"/>
        <v>25.5</v>
      </c>
      <c r="M4291" s="53">
        <f>IF(E4291&gt;0,ROUND(E4291*UCO!$A$25,2),0)</f>
        <v>19.2</v>
      </c>
      <c r="N4291" s="53">
        <f>IF(I4291&gt;0,ROUND(I4291*Filme!$B$8,2),0)</f>
        <v>5.83</v>
      </c>
      <c r="O4291" s="53">
        <f t="shared" si="459"/>
        <v>50.53</v>
      </c>
    </row>
    <row r="4292" spans="1:15">
      <c r="A4292" s="86">
        <v>40803058</v>
      </c>
      <c r="B4292" s="86" t="s">
        <v>4278</v>
      </c>
      <c r="C4292" s="79">
        <v>1</v>
      </c>
      <c r="D4292" s="79" t="s">
        <v>134</v>
      </c>
      <c r="E4292" s="87">
        <v>1.31</v>
      </c>
      <c r="F4292" s="79"/>
      <c r="G4292" s="79"/>
      <c r="H4292" s="79"/>
      <c r="I4292" s="89">
        <v>0.216</v>
      </c>
      <c r="J4292" s="79">
        <v>2</v>
      </c>
      <c r="K4292" s="53">
        <f t="shared" si="457"/>
        <v>25.5</v>
      </c>
      <c r="L4292" s="53">
        <f t="shared" si="458"/>
        <v>25.5</v>
      </c>
      <c r="M4292" s="53">
        <f>IF(E4292&gt;0,ROUND(E4292*UCO!$A$25,2),0)</f>
        <v>19.2</v>
      </c>
      <c r="N4292" s="53">
        <f>IF(I4292&gt;0,ROUND(I4292*Filme!$B$8,2),0)</f>
        <v>8.75</v>
      </c>
      <c r="O4292" s="53">
        <f t="shared" si="459"/>
        <v>53.45</v>
      </c>
    </row>
    <row r="4293" spans="1:15">
      <c r="A4293" s="86">
        <v>40803066</v>
      </c>
      <c r="B4293" s="86" t="s">
        <v>4279</v>
      </c>
      <c r="C4293" s="79">
        <v>1</v>
      </c>
      <c r="D4293" s="79" t="s">
        <v>134</v>
      </c>
      <c r="E4293" s="87">
        <v>1.31</v>
      </c>
      <c r="F4293" s="79"/>
      <c r="G4293" s="79"/>
      <c r="H4293" s="79"/>
      <c r="I4293" s="89">
        <v>8.6400000000000005E-2</v>
      </c>
      <c r="J4293" s="79">
        <v>2</v>
      </c>
      <c r="K4293" s="53">
        <f t="shared" si="457"/>
        <v>25.5</v>
      </c>
      <c r="L4293" s="53">
        <f t="shared" si="458"/>
        <v>25.5</v>
      </c>
      <c r="M4293" s="53">
        <f>IF(E4293&gt;0,ROUND(E4293*UCO!$A$25,2),0)</f>
        <v>19.2</v>
      </c>
      <c r="N4293" s="53">
        <f>IF(I4293&gt;0,ROUND(I4293*Filme!$B$8,2),0)</f>
        <v>3.5</v>
      </c>
      <c r="O4293" s="53">
        <f t="shared" si="459"/>
        <v>48.2</v>
      </c>
    </row>
    <row r="4294" spans="1:15">
      <c r="A4294" s="86">
        <v>40803074</v>
      </c>
      <c r="B4294" s="86" t="s">
        <v>4280</v>
      </c>
      <c r="C4294" s="79">
        <v>1</v>
      </c>
      <c r="D4294" s="79" t="s">
        <v>134</v>
      </c>
      <c r="E4294" s="87">
        <v>1.31</v>
      </c>
      <c r="F4294" s="79"/>
      <c r="G4294" s="79"/>
      <c r="H4294" s="79"/>
      <c r="I4294" s="89">
        <v>8.6400000000000005E-2</v>
      </c>
      <c r="J4294" s="79">
        <v>2</v>
      </c>
      <c r="K4294" s="53">
        <f t="shared" si="457"/>
        <v>25.5</v>
      </c>
      <c r="L4294" s="53">
        <f t="shared" si="458"/>
        <v>25.5</v>
      </c>
      <c r="M4294" s="53">
        <f>IF(E4294&gt;0,ROUND(E4294*UCO!$A$25,2),0)</f>
        <v>19.2</v>
      </c>
      <c r="N4294" s="53">
        <f>IF(I4294&gt;0,ROUND(I4294*Filme!$B$8,2),0)</f>
        <v>3.5</v>
      </c>
      <c r="O4294" s="53">
        <f t="shared" si="459"/>
        <v>48.2</v>
      </c>
    </row>
    <row r="4295" spans="1:15">
      <c r="A4295" s="86">
        <v>40803082</v>
      </c>
      <c r="B4295" s="86" t="s">
        <v>4281</v>
      </c>
      <c r="C4295" s="79">
        <v>1</v>
      </c>
      <c r="D4295" s="79" t="s">
        <v>134</v>
      </c>
      <c r="E4295" s="87">
        <v>1.31</v>
      </c>
      <c r="F4295" s="79"/>
      <c r="G4295" s="79"/>
      <c r="H4295" s="79"/>
      <c r="I4295" s="89">
        <v>0.14399999999999999</v>
      </c>
      <c r="J4295" s="79">
        <v>2</v>
      </c>
      <c r="K4295" s="53">
        <f t="shared" si="457"/>
        <v>25.5</v>
      </c>
      <c r="L4295" s="53">
        <f t="shared" si="458"/>
        <v>25.5</v>
      </c>
      <c r="M4295" s="53">
        <f>IF(E4295&gt;0,ROUND(E4295*UCO!$A$25,2),0)</f>
        <v>19.2</v>
      </c>
      <c r="N4295" s="53">
        <f>IF(I4295&gt;0,ROUND(I4295*Filme!$B$8,2),0)</f>
        <v>5.83</v>
      </c>
      <c r="O4295" s="53">
        <f t="shared" si="459"/>
        <v>50.53</v>
      </c>
    </row>
    <row r="4296" spans="1:15">
      <c r="A4296" s="86">
        <v>40803090</v>
      </c>
      <c r="B4296" s="86" t="s">
        <v>4282</v>
      </c>
      <c r="C4296" s="79">
        <v>1</v>
      </c>
      <c r="D4296" s="79" t="s">
        <v>134</v>
      </c>
      <c r="E4296" s="87">
        <v>1.22</v>
      </c>
      <c r="F4296" s="79"/>
      <c r="G4296" s="79"/>
      <c r="H4296" s="79"/>
      <c r="I4296" s="89">
        <v>8.6400000000000005E-2</v>
      </c>
      <c r="J4296" s="79">
        <v>2</v>
      </c>
      <c r="K4296" s="53">
        <f t="shared" si="457"/>
        <v>25.5</v>
      </c>
      <c r="L4296" s="53">
        <f t="shared" si="458"/>
        <v>25.5</v>
      </c>
      <c r="M4296" s="53">
        <f>IF(E4296&gt;0,ROUND(E4296*UCO!$A$25,2),0)</f>
        <v>17.89</v>
      </c>
      <c r="N4296" s="53">
        <f>IF(I4296&gt;0,ROUND(I4296*Filme!$B$8,2),0)</f>
        <v>3.5</v>
      </c>
      <c r="O4296" s="53">
        <f t="shared" si="459"/>
        <v>46.89</v>
      </c>
    </row>
    <row r="4297" spans="1:15">
      <c r="A4297" s="86">
        <v>40803104</v>
      </c>
      <c r="B4297" s="86" t="s">
        <v>998</v>
      </c>
      <c r="C4297" s="79">
        <v>1</v>
      </c>
      <c r="D4297" s="79" t="s">
        <v>134</v>
      </c>
      <c r="E4297" s="87">
        <v>1.22</v>
      </c>
      <c r="F4297" s="79"/>
      <c r="G4297" s="79"/>
      <c r="H4297" s="79"/>
      <c r="I4297" s="89">
        <v>0.14399999999999999</v>
      </c>
      <c r="J4297" s="79">
        <v>2</v>
      </c>
      <c r="K4297" s="53">
        <f t="shared" si="457"/>
        <v>25.5</v>
      </c>
      <c r="L4297" s="53">
        <f t="shared" si="458"/>
        <v>25.5</v>
      </c>
      <c r="M4297" s="53">
        <f>IF(E4297&gt;0,ROUND(E4297*UCO!$A$25,2),0)</f>
        <v>17.89</v>
      </c>
      <c r="N4297" s="53">
        <f>IF(I4297&gt;0,ROUND(I4297*Filme!$B$8,2),0)</f>
        <v>5.83</v>
      </c>
      <c r="O4297" s="53">
        <f t="shared" si="459"/>
        <v>49.22</v>
      </c>
    </row>
    <row r="4298" spans="1:15">
      <c r="A4298" s="86">
        <v>40803112</v>
      </c>
      <c r="B4298" s="86" t="s">
        <v>4283</v>
      </c>
      <c r="C4298" s="79">
        <v>1</v>
      </c>
      <c r="D4298" s="79" t="s">
        <v>134</v>
      </c>
      <c r="E4298" s="87">
        <v>1.22</v>
      </c>
      <c r="F4298" s="79"/>
      <c r="G4298" s="79"/>
      <c r="H4298" s="79"/>
      <c r="I4298" s="89">
        <v>0.17280000000000001</v>
      </c>
      <c r="J4298" s="79">
        <v>2</v>
      </c>
      <c r="K4298" s="53">
        <f t="shared" si="457"/>
        <v>25.5</v>
      </c>
      <c r="L4298" s="53">
        <f t="shared" si="458"/>
        <v>25.5</v>
      </c>
      <c r="M4298" s="53">
        <f>IF(E4298&gt;0,ROUND(E4298*UCO!$A$25,2),0)</f>
        <v>17.89</v>
      </c>
      <c r="N4298" s="53">
        <f>IF(I4298&gt;0,ROUND(I4298*Filme!$B$8,2),0)</f>
        <v>7</v>
      </c>
      <c r="O4298" s="53">
        <f t="shared" si="459"/>
        <v>50.39</v>
      </c>
    </row>
    <row r="4299" spans="1:15">
      <c r="A4299" s="86">
        <v>40803120</v>
      </c>
      <c r="B4299" s="86" t="s">
        <v>4284</v>
      </c>
      <c r="C4299" s="79">
        <v>1</v>
      </c>
      <c r="D4299" s="79" t="s">
        <v>134</v>
      </c>
      <c r="E4299" s="87">
        <v>1.22</v>
      </c>
      <c r="F4299" s="79"/>
      <c r="G4299" s="79"/>
      <c r="H4299" s="79"/>
      <c r="I4299" s="89">
        <v>8.6400000000000005E-2</v>
      </c>
      <c r="J4299" s="79">
        <v>2</v>
      </c>
      <c r="K4299" s="53">
        <f t="shared" si="457"/>
        <v>25.5</v>
      </c>
      <c r="L4299" s="53">
        <f t="shared" si="458"/>
        <v>25.5</v>
      </c>
      <c r="M4299" s="53">
        <f>IF(E4299&gt;0,ROUND(E4299*UCO!$A$25,2),0)</f>
        <v>17.89</v>
      </c>
      <c r="N4299" s="53">
        <f>IF(I4299&gt;0,ROUND(I4299*Filme!$B$8,2),0)</f>
        <v>3.5</v>
      </c>
      <c r="O4299" s="53">
        <f t="shared" si="459"/>
        <v>46.89</v>
      </c>
    </row>
    <row r="4300" spans="1:15">
      <c r="A4300" s="86">
        <v>40803139</v>
      </c>
      <c r="B4300" s="86" t="s">
        <v>4285</v>
      </c>
      <c r="C4300" s="79">
        <v>1</v>
      </c>
      <c r="D4300" s="79" t="s">
        <v>134</v>
      </c>
      <c r="E4300" s="87">
        <v>1.22</v>
      </c>
      <c r="F4300" s="79"/>
      <c r="G4300" s="79"/>
      <c r="H4300" s="79"/>
      <c r="I4300" s="89">
        <v>7.1999999999999995E-2</v>
      </c>
      <c r="J4300" s="79">
        <v>1</v>
      </c>
      <c r="K4300" s="53">
        <f t="shared" si="457"/>
        <v>25.5</v>
      </c>
      <c r="L4300" s="53">
        <f t="shared" si="458"/>
        <v>25.5</v>
      </c>
      <c r="M4300" s="53">
        <f>IF(E4300&gt;0,ROUND(E4300*UCO!$A$25,2),0)</f>
        <v>17.89</v>
      </c>
      <c r="N4300" s="53">
        <f>IF(I4300&gt;0,ROUND(I4300*Filme!$B$8,2),0)</f>
        <v>2.92</v>
      </c>
      <c r="O4300" s="53">
        <f t="shared" si="459"/>
        <v>46.31</v>
      </c>
    </row>
    <row r="4301" spans="1:15">
      <c r="A4301" s="86">
        <v>40803147</v>
      </c>
      <c r="B4301" s="86" t="s">
        <v>4286</v>
      </c>
      <c r="C4301" s="79">
        <v>1</v>
      </c>
      <c r="D4301" s="79" t="s">
        <v>129</v>
      </c>
      <c r="E4301" s="87">
        <v>0.24</v>
      </c>
      <c r="F4301" s="79"/>
      <c r="G4301" s="79"/>
      <c r="H4301" s="79"/>
      <c r="I4301" s="89">
        <v>7.1999999999999995E-2</v>
      </c>
      <c r="J4301" s="79">
        <v>1</v>
      </c>
      <c r="K4301" s="53">
        <f t="shared" si="457"/>
        <v>12.76</v>
      </c>
      <c r="L4301" s="53">
        <f t="shared" si="458"/>
        <v>12.76</v>
      </c>
      <c r="M4301" s="53">
        <f>IF(E4301&gt;0,ROUND(E4301*UCO!$A$25,2),0)</f>
        <v>3.52</v>
      </c>
      <c r="N4301" s="53">
        <f>IF(I4301&gt;0,ROUND(I4301*Filme!$B$8,2),0)</f>
        <v>2.92</v>
      </c>
      <c r="O4301" s="53">
        <f t="shared" si="459"/>
        <v>19.2</v>
      </c>
    </row>
    <row r="4302" spans="1:15" ht="32.25" customHeight="1">
      <c r="A4302" s="131" t="s">
        <v>4287</v>
      </c>
      <c r="B4302" s="132"/>
      <c r="C4302" s="132"/>
      <c r="D4302" s="132"/>
      <c r="E4302" s="132"/>
      <c r="F4302" s="132"/>
      <c r="G4302" s="132"/>
      <c r="H4302" s="132"/>
      <c r="I4302" s="132"/>
      <c r="J4302" s="132"/>
      <c r="K4302" s="132"/>
      <c r="L4302" s="132"/>
      <c r="M4302" s="132"/>
      <c r="N4302" s="132"/>
      <c r="O4302" s="132"/>
    </row>
    <row r="4303" spans="1:15">
      <c r="A4303" s="86">
        <v>40804011</v>
      </c>
      <c r="B4303" s="86" t="s">
        <v>4288</v>
      </c>
      <c r="C4303" s="79">
        <v>1</v>
      </c>
      <c r="D4303" s="79" t="s">
        <v>134</v>
      </c>
      <c r="E4303" s="87">
        <v>1.22</v>
      </c>
      <c r="F4303" s="79"/>
      <c r="G4303" s="79"/>
      <c r="H4303" s="79"/>
      <c r="I4303" s="89">
        <v>0.154</v>
      </c>
      <c r="J4303" s="79">
        <v>1</v>
      </c>
      <c r="K4303" s="53">
        <f t="shared" ref="K4303:K4315" si="460">VLOOKUP(D4303,PorteRadiologia2026,25,FALSE)</f>
        <v>25.5</v>
      </c>
      <c r="L4303" s="53">
        <f t="shared" ref="L4303:L4315" si="461">ROUND(C4303*K4303,2)</f>
        <v>25.5</v>
      </c>
      <c r="M4303" s="53">
        <f>IF(E4303&gt;0,ROUND(E4303*UCO!$A$25,2),0)</f>
        <v>17.89</v>
      </c>
      <c r="N4303" s="53">
        <f>IF(I4303&gt;0,ROUND(I4303*Filme!$B$8,2),0)</f>
        <v>6.24</v>
      </c>
      <c r="O4303" s="53">
        <f t="shared" ref="O4303:O4315" si="462">ROUND(L4303+M4303+N4303,2)</f>
        <v>49.63</v>
      </c>
    </row>
    <row r="4304" spans="1:15">
      <c r="A4304" s="86">
        <v>40804020</v>
      </c>
      <c r="B4304" s="86" t="s">
        <v>4289</v>
      </c>
      <c r="C4304" s="79">
        <v>1</v>
      </c>
      <c r="D4304" s="79" t="s">
        <v>134</v>
      </c>
      <c r="E4304" s="87">
        <v>1.4</v>
      </c>
      <c r="F4304" s="79"/>
      <c r="G4304" s="79"/>
      <c r="H4304" s="79"/>
      <c r="I4304" s="89">
        <v>0.12959999999999999</v>
      </c>
      <c r="J4304" s="79">
        <v>3</v>
      </c>
      <c r="K4304" s="53">
        <f t="shared" si="460"/>
        <v>25.5</v>
      </c>
      <c r="L4304" s="53">
        <f t="shared" si="461"/>
        <v>25.5</v>
      </c>
      <c r="M4304" s="53">
        <f>IF(E4304&gt;0,ROUND(E4304*UCO!$A$25,2),0)</f>
        <v>20.52</v>
      </c>
      <c r="N4304" s="53">
        <f>IF(I4304&gt;0,ROUND(I4304*Filme!$B$8,2),0)</f>
        <v>5.25</v>
      </c>
      <c r="O4304" s="53">
        <f t="shared" si="462"/>
        <v>51.27</v>
      </c>
    </row>
    <row r="4305" spans="1:15">
      <c r="A4305" s="86">
        <v>40804038</v>
      </c>
      <c r="B4305" s="86" t="s">
        <v>4290</v>
      </c>
      <c r="C4305" s="79">
        <v>1</v>
      </c>
      <c r="D4305" s="79" t="s">
        <v>134</v>
      </c>
      <c r="E4305" s="87">
        <v>1.31</v>
      </c>
      <c r="F4305" s="79"/>
      <c r="G4305" s="79"/>
      <c r="H4305" s="79"/>
      <c r="I4305" s="89">
        <v>0.192</v>
      </c>
      <c r="J4305" s="79">
        <v>2</v>
      </c>
      <c r="K4305" s="53">
        <f t="shared" si="460"/>
        <v>25.5</v>
      </c>
      <c r="L4305" s="53">
        <f t="shared" si="461"/>
        <v>25.5</v>
      </c>
      <c r="M4305" s="53">
        <f>IF(E4305&gt;0,ROUND(E4305*UCO!$A$25,2),0)</f>
        <v>19.2</v>
      </c>
      <c r="N4305" s="53">
        <f>IF(I4305&gt;0,ROUND(I4305*Filme!$B$8,2),0)</f>
        <v>7.77</v>
      </c>
      <c r="O4305" s="53">
        <f t="shared" si="462"/>
        <v>52.47</v>
      </c>
    </row>
    <row r="4306" spans="1:15">
      <c r="A4306" s="86">
        <v>40804046</v>
      </c>
      <c r="B4306" s="86" t="s">
        <v>4291</v>
      </c>
      <c r="C4306" s="79">
        <v>1</v>
      </c>
      <c r="D4306" s="79" t="s">
        <v>134</v>
      </c>
      <c r="E4306" s="87">
        <v>1.31</v>
      </c>
      <c r="F4306" s="79"/>
      <c r="G4306" s="79"/>
      <c r="H4306" s="79"/>
      <c r="I4306" s="89">
        <v>0.24</v>
      </c>
      <c r="J4306" s="79">
        <v>2</v>
      </c>
      <c r="K4306" s="53">
        <f t="shared" si="460"/>
        <v>25.5</v>
      </c>
      <c r="L4306" s="53">
        <f t="shared" si="461"/>
        <v>25.5</v>
      </c>
      <c r="M4306" s="53">
        <f>IF(E4306&gt;0,ROUND(E4306*UCO!$A$25,2),0)</f>
        <v>19.2</v>
      </c>
      <c r="N4306" s="53">
        <f>IF(I4306&gt;0,ROUND(I4306*Filme!$B$8,2),0)</f>
        <v>9.7200000000000006</v>
      </c>
      <c r="O4306" s="53">
        <f t="shared" si="462"/>
        <v>54.42</v>
      </c>
    </row>
    <row r="4307" spans="1:15">
      <c r="A4307" s="86">
        <v>40804054</v>
      </c>
      <c r="B4307" s="86" t="s">
        <v>4292</v>
      </c>
      <c r="C4307" s="79">
        <v>1</v>
      </c>
      <c r="D4307" s="79" t="s">
        <v>134</v>
      </c>
      <c r="E4307" s="87">
        <v>1.22</v>
      </c>
      <c r="F4307" s="79"/>
      <c r="G4307" s="79"/>
      <c r="H4307" s="79"/>
      <c r="I4307" s="89">
        <v>0.14399999999999999</v>
      </c>
      <c r="J4307" s="79">
        <v>2</v>
      </c>
      <c r="K4307" s="53">
        <f t="shared" si="460"/>
        <v>25.5</v>
      </c>
      <c r="L4307" s="53">
        <f t="shared" si="461"/>
        <v>25.5</v>
      </c>
      <c r="M4307" s="53">
        <f>IF(E4307&gt;0,ROUND(E4307*UCO!$A$25,2),0)</f>
        <v>17.89</v>
      </c>
      <c r="N4307" s="53">
        <f>IF(I4307&gt;0,ROUND(I4307*Filme!$B$8,2),0)</f>
        <v>5.83</v>
      </c>
      <c r="O4307" s="53">
        <f t="shared" si="462"/>
        <v>49.22</v>
      </c>
    </row>
    <row r="4308" spans="1:15">
      <c r="A4308" s="86">
        <v>40804062</v>
      </c>
      <c r="B4308" s="86" t="s">
        <v>4293</v>
      </c>
      <c r="C4308" s="79">
        <v>1</v>
      </c>
      <c r="D4308" s="79" t="s">
        <v>134</v>
      </c>
      <c r="E4308" s="87">
        <v>1.31</v>
      </c>
      <c r="F4308" s="79"/>
      <c r="G4308" s="79"/>
      <c r="H4308" s="79"/>
      <c r="I4308" s="89">
        <v>0.18720000000000001</v>
      </c>
      <c r="J4308" s="79">
        <v>3</v>
      </c>
      <c r="K4308" s="53">
        <f t="shared" si="460"/>
        <v>25.5</v>
      </c>
      <c r="L4308" s="53">
        <f t="shared" si="461"/>
        <v>25.5</v>
      </c>
      <c r="M4308" s="53">
        <f>IF(E4308&gt;0,ROUND(E4308*UCO!$A$25,2),0)</f>
        <v>19.2</v>
      </c>
      <c r="N4308" s="53">
        <f>IF(I4308&gt;0,ROUND(I4308*Filme!$B$8,2),0)</f>
        <v>7.58</v>
      </c>
      <c r="O4308" s="53">
        <f t="shared" si="462"/>
        <v>52.28</v>
      </c>
    </row>
    <row r="4309" spans="1:15">
      <c r="A4309" s="86">
        <v>40804070</v>
      </c>
      <c r="B4309" s="86" t="s">
        <v>4294</v>
      </c>
      <c r="C4309" s="79">
        <v>1</v>
      </c>
      <c r="D4309" s="79" t="s">
        <v>134</v>
      </c>
      <c r="E4309" s="87">
        <v>1.22</v>
      </c>
      <c r="F4309" s="79"/>
      <c r="G4309" s="79"/>
      <c r="H4309" s="79"/>
      <c r="I4309" s="89">
        <v>0.24</v>
      </c>
      <c r="J4309" s="79">
        <v>2</v>
      </c>
      <c r="K4309" s="53">
        <f t="shared" si="460"/>
        <v>25.5</v>
      </c>
      <c r="L4309" s="53">
        <f t="shared" si="461"/>
        <v>25.5</v>
      </c>
      <c r="M4309" s="53">
        <f>IF(E4309&gt;0,ROUND(E4309*UCO!$A$25,2),0)</f>
        <v>17.89</v>
      </c>
      <c r="N4309" s="53">
        <f>IF(I4309&gt;0,ROUND(I4309*Filme!$B$8,2),0)</f>
        <v>9.7200000000000006</v>
      </c>
      <c r="O4309" s="53">
        <f t="shared" si="462"/>
        <v>53.11</v>
      </c>
    </row>
    <row r="4310" spans="1:15">
      <c r="A4310" s="86">
        <v>40804089</v>
      </c>
      <c r="B4310" s="86" t="s">
        <v>4295</v>
      </c>
      <c r="C4310" s="79">
        <v>1</v>
      </c>
      <c r="D4310" s="79" t="s">
        <v>134</v>
      </c>
      <c r="E4310" s="87">
        <v>1.22</v>
      </c>
      <c r="F4310" s="79"/>
      <c r="G4310" s="79"/>
      <c r="H4310" s="79"/>
      <c r="I4310" s="89">
        <v>8.6400000000000005E-2</v>
      </c>
      <c r="J4310" s="79">
        <v>2</v>
      </c>
      <c r="K4310" s="53">
        <f t="shared" si="460"/>
        <v>25.5</v>
      </c>
      <c r="L4310" s="53">
        <f t="shared" si="461"/>
        <v>25.5</v>
      </c>
      <c r="M4310" s="53">
        <f>IF(E4310&gt;0,ROUND(E4310*UCO!$A$25,2),0)</f>
        <v>17.89</v>
      </c>
      <c r="N4310" s="53">
        <f>IF(I4310&gt;0,ROUND(I4310*Filme!$B$8,2),0)</f>
        <v>3.5</v>
      </c>
      <c r="O4310" s="53">
        <f t="shared" si="462"/>
        <v>46.89</v>
      </c>
    </row>
    <row r="4311" spans="1:15">
      <c r="A4311" s="86">
        <v>40804097</v>
      </c>
      <c r="B4311" s="86" t="s">
        <v>4296</v>
      </c>
      <c r="C4311" s="79">
        <v>1</v>
      </c>
      <c r="D4311" s="79" t="s">
        <v>134</v>
      </c>
      <c r="E4311" s="87">
        <v>1.22</v>
      </c>
      <c r="F4311" s="79"/>
      <c r="G4311" s="79"/>
      <c r="H4311" s="79"/>
      <c r="I4311" s="89">
        <v>0.14399999999999999</v>
      </c>
      <c r="J4311" s="79">
        <v>2</v>
      </c>
      <c r="K4311" s="53">
        <f t="shared" si="460"/>
        <v>25.5</v>
      </c>
      <c r="L4311" s="53">
        <f t="shared" si="461"/>
        <v>25.5</v>
      </c>
      <c r="M4311" s="53">
        <f>IF(E4311&gt;0,ROUND(E4311*UCO!$A$25,2),0)</f>
        <v>17.89</v>
      </c>
      <c r="N4311" s="53">
        <f>IF(I4311&gt;0,ROUND(I4311*Filme!$B$8,2),0)</f>
        <v>5.83</v>
      </c>
      <c r="O4311" s="53">
        <f t="shared" si="462"/>
        <v>49.22</v>
      </c>
    </row>
    <row r="4312" spans="1:15">
      <c r="A4312" s="86">
        <v>40804100</v>
      </c>
      <c r="B4312" s="86" t="s">
        <v>4297</v>
      </c>
      <c r="C4312" s="79">
        <v>1</v>
      </c>
      <c r="D4312" s="79" t="s">
        <v>134</v>
      </c>
      <c r="E4312" s="87">
        <v>1.22</v>
      </c>
      <c r="F4312" s="79"/>
      <c r="G4312" s="79"/>
      <c r="H4312" s="79"/>
      <c r="I4312" s="89">
        <v>8.6400000000000005E-2</v>
      </c>
      <c r="J4312" s="79">
        <v>2</v>
      </c>
      <c r="K4312" s="53">
        <f t="shared" si="460"/>
        <v>25.5</v>
      </c>
      <c r="L4312" s="53">
        <f t="shared" si="461"/>
        <v>25.5</v>
      </c>
      <c r="M4312" s="53">
        <f>IF(E4312&gt;0,ROUND(E4312*UCO!$A$25,2),0)</f>
        <v>17.89</v>
      </c>
      <c r="N4312" s="53">
        <f>IF(I4312&gt;0,ROUND(I4312*Filme!$B$8,2),0)</f>
        <v>3.5</v>
      </c>
      <c r="O4312" s="53">
        <f t="shared" si="462"/>
        <v>46.89</v>
      </c>
    </row>
    <row r="4313" spans="1:15">
      <c r="A4313" s="86">
        <v>40804119</v>
      </c>
      <c r="B4313" s="86" t="s">
        <v>4298</v>
      </c>
      <c r="C4313" s="79">
        <v>1</v>
      </c>
      <c r="D4313" s="79" t="s">
        <v>134</v>
      </c>
      <c r="E4313" s="87">
        <v>1.31</v>
      </c>
      <c r="F4313" s="79"/>
      <c r="G4313" s="79"/>
      <c r="H4313" s="79"/>
      <c r="I4313" s="89">
        <v>0.154</v>
      </c>
      <c r="J4313" s="79">
        <v>3</v>
      </c>
      <c r="K4313" s="53">
        <f t="shared" si="460"/>
        <v>25.5</v>
      </c>
      <c r="L4313" s="53">
        <f t="shared" si="461"/>
        <v>25.5</v>
      </c>
      <c r="M4313" s="53">
        <f>IF(E4313&gt;0,ROUND(E4313*UCO!$A$25,2),0)</f>
        <v>19.2</v>
      </c>
      <c r="N4313" s="53">
        <f>IF(I4313&gt;0,ROUND(I4313*Filme!$B$8,2),0)</f>
        <v>6.24</v>
      </c>
      <c r="O4313" s="53">
        <f t="shared" si="462"/>
        <v>50.94</v>
      </c>
    </row>
    <row r="4314" spans="1:15">
      <c r="A4314" s="86">
        <v>40804127</v>
      </c>
      <c r="B4314" s="86" t="s">
        <v>4299</v>
      </c>
      <c r="C4314" s="79">
        <v>1</v>
      </c>
      <c r="D4314" s="79" t="s">
        <v>134</v>
      </c>
      <c r="E4314" s="87">
        <v>2.31</v>
      </c>
      <c r="F4314" s="79"/>
      <c r="G4314" s="79"/>
      <c r="H4314" s="79"/>
      <c r="I4314" s="89">
        <v>0.31850000000000001</v>
      </c>
      <c r="J4314" s="79">
        <v>1</v>
      </c>
      <c r="K4314" s="53">
        <f t="shared" si="460"/>
        <v>25.5</v>
      </c>
      <c r="L4314" s="53">
        <f t="shared" si="461"/>
        <v>25.5</v>
      </c>
      <c r="M4314" s="53">
        <f>IF(E4314&gt;0,ROUND(E4314*UCO!$A$25,2),0)</f>
        <v>33.86</v>
      </c>
      <c r="N4314" s="53">
        <f>IF(I4314&gt;0,ROUND(I4314*Filme!$B$8,2),0)</f>
        <v>12.9</v>
      </c>
      <c r="O4314" s="53">
        <f t="shared" si="462"/>
        <v>72.260000000000005</v>
      </c>
    </row>
    <row r="4315" spans="1:15">
      <c r="A4315" s="86">
        <v>40804135</v>
      </c>
      <c r="B4315" s="86" t="s">
        <v>4300</v>
      </c>
      <c r="C4315" s="79">
        <v>1</v>
      </c>
      <c r="D4315" s="79" t="s">
        <v>129</v>
      </c>
      <c r="E4315" s="87">
        <v>0.24</v>
      </c>
      <c r="F4315" s="79"/>
      <c r="G4315" s="79"/>
      <c r="H4315" s="79"/>
      <c r="I4315" s="89">
        <v>7.1999999999999995E-2</v>
      </c>
      <c r="J4315" s="79">
        <v>1</v>
      </c>
      <c r="K4315" s="53">
        <f t="shared" si="460"/>
        <v>12.76</v>
      </c>
      <c r="L4315" s="53">
        <f t="shared" si="461"/>
        <v>12.76</v>
      </c>
      <c r="M4315" s="53">
        <f>IF(E4315&gt;0,ROUND(E4315*UCO!$A$25,2),0)</f>
        <v>3.52</v>
      </c>
      <c r="N4315" s="53">
        <f>IF(I4315&gt;0,ROUND(I4315*Filme!$B$8,2),0)</f>
        <v>2.92</v>
      </c>
      <c r="O4315" s="53">
        <f t="shared" si="462"/>
        <v>19.2</v>
      </c>
    </row>
    <row r="4316" spans="1:15" ht="30.75" customHeight="1">
      <c r="A4316" s="131" t="s">
        <v>4301</v>
      </c>
      <c r="B4316" s="132"/>
      <c r="C4316" s="132"/>
      <c r="D4316" s="132"/>
      <c r="E4316" s="132"/>
      <c r="F4316" s="132"/>
      <c r="G4316" s="132"/>
      <c r="H4316" s="132"/>
      <c r="I4316" s="132"/>
      <c r="J4316" s="132"/>
      <c r="K4316" s="132"/>
      <c r="L4316" s="132"/>
      <c r="M4316" s="132"/>
      <c r="N4316" s="132"/>
      <c r="O4316" s="132"/>
    </row>
    <row r="4317" spans="1:15">
      <c r="A4317" s="86">
        <v>40805018</v>
      </c>
      <c r="B4317" s="86" t="s">
        <v>4302</v>
      </c>
      <c r="C4317" s="79">
        <v>1</v>
      </c>
      <c r="D4317" s="79" t="s">
        <v>134</v>
      </c>
      <c r="E4317" s="87">
        <v>0.83</v>
      </c>
      <c r="F4317" s="79"/>
      <c r="G4317" s="79"/>
      <c r="H4317" s="79"/>
      <c r="I4317" s="89">
        <v>0.154</v>
      </c>
      <c r="J4317" s="79">
        <v>1</v>
      </c>
      <c r="K4317" s="53">
        <f t="shared" ref="K4317:K4323" si="463">VLOOKUP(D4317,PorteRadiologia2026,25,FALSE)</f>
        <v>25.5</v>
      </c>
      <c r="L4317" s="53">
        <f t="shared" ref="L4317:L4323" si="464">ROUND(C4317*K4317,2)</f>
        <v>25.5</v>
      </c>
      <c r="M4317" s="53">
        <f>IF(E4317&gt;0,ROUND(E4317*UCO!$A$25,2),0)</f>
        <v>12.17</v>
      </c>
      <c r="N4317" s="53">
        <f>IF(I4317&gt;0,ROUND(I4317*Filme!$B$8,2),0)</f>
        <v>6.24</v>
      </c>
      <c r="O4317" s="53">
        <f t="shared" ref="O4317:O4323" si="465">ROUND(L4317+M4317+N4317,2)</f>
        <v>43.91</v>
      </c>
    </row>
    <row r="4318" spans="1:15">
      <c r="A4318" s="86">
        <v>40805026</v>
      </c>
      <c r="B4318" s="86" t="s">
        <v>4303</v>
      </c>
      <c r="C4318" s="79">
        <v>1</v>
      </c>
      <c r="D4318" s="79" t="s">
        <v>134</v>
      </c>
      <c r="E4318" s="87">
        <v>1.18</v>
      </c>
      <c r="F4318" s="79"/>
      <c r="G4318" s="79"/>
      <c r="H4318" s="79"/>
      <c r="I4318" s="89">
        <v>0.308</v>
      </c>
      <c r="J4318" s="79">
        <v>2</v>
      </c>
      <c r="K4318" s="53">
        <f t="shared" si="463"/>
        <v>25.5</v>
      </c>
      <c r="L4318" s="53">
        <f t="shared" si="464"/>
        <v>25.5</v>
      </c>
      <c r="M4318" s="53">
        <f>IF(E4318&gt;0,ROUND(E4318*UCO!$A$25,2),0)</f>
        <v>17.3</v>
      </c>
      <c r="N4318" s="53">
        <f>IF(I4318&gt;0,ROUND(I4318*Filme!$B$8,2),0)</f>
        <v>12.47</v>
      </c>
      <c r="O4318" s="53">
        <f t="shared" si="465"/>
        <v>55.27</v>
      </c>
    </row>
    <row r="4319" spans="1:15">
      <c r="A4319" s="86">
        <v>40805034</v>
      </c>
      <c r="B4319" s="86" t="s">
        <v>4304</v>
      </c>
      <c r="C4319" s="79">
        <v>1</v>
      </c>
      <c r="D4319" s="79" t="s">
        <v>134</v>
      </c>
      <c r="E4319" s="87">
        <v>1.22</v>
      </c>
      <c r="F4319" s="79"/>
      <c r="G4319" s="79"/>
      <c r="H4319" s="79"/>
      <c r="I4319" s="89">
        <v>0.46200000000000002</v>
      </c>
      <c r="J4319" s="79">
        <v>3</v>
      </c>
      <c r="K4319" s="53">
        <f t="shared" si="463"/>
        <v>25.5</v>
      </c>
      <c r="L4319" s="53">
        <f t="shared" si="464"/>
        <v>25.5</v>
      </c>
      <c r="M4319" s="53">
        <f>IF(E4319&gt;0,ROUND(E4319*UCO!$A$25,2),0)</f>
        <v>17.89</v>
      </c>
      <c r="N4319" s="53">
        <f>IF(I4319&gt;0,ROUND(I4319*Filme!$B$8,2),0)</f>
        <v>18.71</v>
      </c>
      <c r="O4319" s="53">
        <f t="shared" si="465"/>
        <v>62.1</v>
      </c>
    </row>
    <row r="4320" spans="1:15">
      <c r="A4320" s="86">
        <v>40805042</v>
      </c>
      <c r="B4320" s="86" t="s">
        <v>4305</v>
      </c>
      <c r="C4320" s="79">
        <v>1</v>
      </c>
      <c r="D4320" s="79" t="s">
        <v>99</v>
      </c>
      <c r="E4320" s="87">
        <v>1.34</v>
      </c>
      <c r="F4320" s="79"/>
      <c r="G4320" s="79"/>
      <c r="H4320" s="79"/>
      <c r="I4320" s="89">
        <v>0.61599999999999999</v>
      </c>
      <c r="J4320" s="79">
        <v>4</v>
      </c>
      <c r="K4320" s="53">
        <f t="shared" si="463"/>
        <v>38.26</v>
      </c>
      <c r="L4320" s="53">
        <f t="shared" si="464"/>
        <v>38.26</v>
      </c>
      <c r="M4320" s="53">
        <f>IF(E4320&gt;0,ROUND(E4320*UCO!$A$25,2),0)</f>
        <v>19.64</v>
      </c>
      <c r="N4320" s="53">
        <f>IF(I4320&gt;0,ROUND(I4320*Filme!$B$8,2),0)</f>
        <v>24.94</v>
      </c>
      <c r="O4320" s="53">
        <f t="shared" si="465"/>
        <v>82.84</v>
      </c>
    </row>
    <row r="4321" spans="1:15">
      <c r="A4321" s="86">
        <v>40805050</v>
      </c>
      <c r="B4321" s="86" t="s">
        <v>4306</v>
      </c>
      <c r="C4321" s="79">
        <v>1</v>
      </c>
      <c r="D4321" s="79" t="s">
        <v>99</v>
      </c>
      <c r="E4321" s="87">
        <v>1.34</v>
      </c>
      <c r="F4321" s="79"/>
      <c r="G4321" s="79"/>
      <c r="H4321" s="79"/>
      <c r="I4321" s="89">
        <v>0.61599999999999999</v>
      </c>
      <c r="J4321" s="79">
        <v>4</v>
      </c>
      <c r="K4321" s="53">
        <f t="shared" si="463"/>
        <v>38.26</v>
      </c>
      <c r="L4321" s="53">
        <f t="shared" si="464"/>
        <v>38.26</v>
      </c>
      <c r="M4321" s="53">
        <f>IF(E4321&gt;0,ROUND(E4321*UCO!$A$25,2),0)</f>
        <v>19.64</v>
      </c>
      <c r="N4321" s="53">
        <f>IF(I4321&gt;0,ROUND(I4321*Filme!$B$8,2),0)</f>
        <v>24.94</v>
      </c>
      <c r="O4321" s="53">
        <f t="shared" si="465"/>
        <v>82.84</v>
      </c>
    </row>
    <row r="4322" spans="1:15">
      <c r="A4322" s="86">
        <v>40805069</v>
      </c>
      <c r="B4322" s="86" t="s">
        <v>4307</v>
      </c>
      <c r="C4322" s="79">
        <v>1</v>
      </c>
      <c r="D4322" s="79" t="s">
        <v>65</v>
      </c>
      <c r="E4322" s="87">
        <v>3.17</v>
      </c>
      <c r="F4322" s="79"/>
      <c r="G4322" s="79"/>
      <c r="H4322" s="79"/>
      <c r="I4322" s="89">
        <v>0.57599999999999996</v>
      </c>
      <c r="J4322" s="79">
        <v>9</v>
      </c>
      <c r="K4322" s="53">
        <f t="shared" si="463"/>
        <v>50.99</v>
      </c>
      <c r="L4322" s="53">
        <f t="shared" si="464"/>
        <v>50.99</v>
      </c>
      <c r="M4322" s="53">
        <f>IF(E4322&gt;0,ROUND(E4322*UCO!$A$25,2),0)</f>
        <v>46.47</v>
      </c>
      <c r="N4322" s="53">
        <f>IF(I4322&gt;0,ROUND(I4322*Filme!$B$8,2),0)</f>
        <v>23.32</v>
      </c>
      <c r="O4322" s="53">
        <f t="shared" si="465"/>
        <v>120.78</v>
      </c>
    </row>
    <row r="4323" spans="1:15">
      <c r="A4323" s="86">
        <v>40805077</v>
      </c>
      <c r="B4323" s="86" t="s">
        <v>4308</v>
      </c>
      <c r="C4323" s="79">
        <v>1</v>
      </c>
      <c r="D4323" s="79" t="s">
        <v>134</v>
      </c>
      <c r="E4323" s="87">
        <v>1.31</v>
      </c>
      <c r="F4323" s="79"/>
      <c r="G4323" s="79"/>
      <c r="H4323" s="79"/>
      <c r="I4323" s="89">
        <v>0.17280000000000001</v>
      </c>
      <c r="J4323" s="79">
        <v>4</v>
      </c>
      <c r="K4323" s="53">
        <f t="shared" si="463"/>
        <v>25.5</v>
      </c>
      <c r="L4323" s="53">
        <f t="shared" si="464"/>
        <v>25.5</v>
      </c>
      <c r="M4323" s="53">
        <f>IF(E4323&gt;0,ROUND(E4323*UCO!$A$25,2),0)</f>
        <v>19.2</v>
      </c>
      <c r="N4323" s="53">
        <f>IF(I4323&gt;0,ROUND(I4323*Filme!$B$8,2),0)</f>
        <v>7</v>
      </c>
      <c r="O4323" s="53">
        <f t="shared" si="465"/>
        <v>51.7</v>
      </c>
    </row>
    <row r="4324" spans="1:15" ht="26.25" customHeight="1">
      <c r="A4324" s="131" t="s">
        <v>4301</v>
      </c>
      <c r="B4324" s="132"/>
      <c r="C4324" s="132"/>
      <c r="D4324" s="132"/>
      <c r="E4324" s="132"/>
      <c r="F4324" s="132"/>
      <c r="G4324" s="132"/>
      <c r="H4324" s="132"/>
      <c r="I4324" s="132"/>
      <c r="J4324" s="132"/>
      <c r="K4324" s="132"/>
      <c r="L4324" s="132"/>
      <c r="M4324" s="132"/>
      <c r="N4324" s="132"/>
      <c r="O4324" s="132"/>
    </row>
    <row r="4325" spans="1:15">
      <c r="A4325" s="86">
        <v>40806014</v>
      </c>
      <c r="B4325" s="86" t="s">
        <v>4309</v>
      </c>
      <c r="C4325" s="79">
        <v>1</v>
      </c>
      <c r="D4325" s="79" t="s">
        <v>137</v>
      </c>
      <c r="E4325" s="87">
        <v>2.4</v>
      </c>
      <c r="F4325" s="79"/>
      <c r="G4325" s="79"/>
      <c r="H4325" s="79"/>
      <c r="I4325" s="89">
        <v>0.23039999999999999</v>
      </c>
      <c r="J4325" s="79">
        <v>8</v>
      </c>
      <c r="K4325" s="53">
        <f t="shared" ref="K4325:K4335" si="466">VLOOKUP(D4325,PorteRadiologia2026,25,FALSE)</f>
        <v>81.599999999999994</v>
      </c>
      <c r="L4325" s="53">
        <f t="shared" ref="L4325:L4335" si="467">ROUND(C4325*K4325,2)</f>
        <v>81.599999999999994</v>
      </c>
      <c r="M4325" s="53">
        <f>IF(E4325&gt;0,ROUND(E4325*UCO!$A$25,2),0)</f>
        <v>35.18</v>
      </c>
      <c r="N4325" s="53">
        <f>IF(I4325&gt;0,ROUND(I4325*Filme!$B$8,2),0)</f>
        <v>9.33</v>
      </c>
      <c r="O4325" s="53">
        <f t="shared" ref="O4325:O4335" si="468">ROUND(L4325+M4325+N4325,2)</f>
        <v>126.11</v>
      </c>
    </row>
    <row r="4326" spans="1:15">
      <c r="A4326" s="86">
        <v>40806022</v>
      </c>
      <c r="B4326" s="86" t="s">
        <v>4310</v>
      </c>
      <c r="C4326" s="79">
        <v>1</v>
      </c>
      <c r="D4326" s="79" t="s">
        <v>102</v>
      </c>
      <c r="E4326" s="87">
        <v>4.08</v>
      </c>
      <c r="F4326" s="79"/>
      <c r="G4326" s="79"/>
      <c r="H4326" s="79"/>
      <c r="I4326" s="89">
        <v>0.23039999999999999</v>
      </c>
      <c r="J4326" s="79">
        <v>8</v>
      </c>
      <c r="K4326" s="53">
        <f t="shared" si="466"/>
        <v>142.80000000000001</v>
      </c>
      <c r="L4326" s="53">
        <f t="shared" si="467"/>
        <v>142.80000000000001</v>
      </c>
      <c r="M4326" s="53">
        <f>IF(E4326&gt;0,ROUND(E4326*UCO!$A$25,2),0)</f>
        <v>59.81</v>
      </c>
      <c r="N4326" s="53">
        <f>IF(I4326&gt;0,ROUND(I4326*Filme!$B$8,2),0)</f>
        <v>9.33</v>
      </c>
      <c r="O4326" s="53">
        <f t="shared" si="468"/>
        <v>211.94</v>
      </c>
    </row>
    <row r="4327" spans="1:15">
      <c r="A4327" s="86">
        <v>40806030</v>
      </c>
      <c r="B4327" s="86" t="s">
        <v>4311</v>
      </c>
      <c r="C4327" s="79">
        <v>1</v>
      </c>
      <c r="D4327" s="79" t="s">
        <v>65</v>
      </c>
      <c r="E4327" s="87">
        <v>2.4</v>
      </c>
      <c r="F4327" s="79"/>
      <c r="G4327" s="79"/>
      <c r="H4327" s="79"/>
      <c r="I4327" s="89">
        <v>0.23039999999999999</v>
      </c>
      <c r="J4327" s="79">
        <v>8</v>
      </c>
      <c r="K4327" s="53">
        <f t="shared" si="466"/>
        <v>50.99</v>
      </c>
      <c r="L4327" s="53">
        <f t="shared" si="467"/>
        <v>50.99</v>
      </c>
      <c r="M4327" s="53">
        <f>IF(E4327&gt;0,ROUND(E4327*UCO!$A$25,2),0)</f>
        <v>35.18</v>
      </c>
      <c r="N4327" s="53">
        <f>IF(I4327&gt;0,ROUND(I4327*Filme!$B$8,2),0)</f>
        <v>9.33</v>
      </c>
      <c r="O4327" s="53">
        <f t="shared" si="468"/>
        <v>95.5</v>
      </c>
    </row>
    <row r="4328" spans="1:15">
      <c r="A4328" s="86">
        <v>40806049</v>
      </c>
      <c r="B4328" s="86" t="s">
        <v>4312</v>
      </c>
      <c r="C4328" s="79">
        <v>1</v>
      </c>
      <c r="D4328" s="79" t="s">
        <v>137</v>
      </c>
      <c r="E4328" s="87">
        <v>3.72</v>
      </c>
      <c r="F4328" s="79"/>
      <c r="G4328" s="79"/>
      <c r="H4328" s="79"/>
      <c r="I4328" s="89">
        <v>0.38879999999999998</v>
      </c>
      <c r="J4328" s="79">
        <v>20</v>
      </c>
      <c r="K4328" s="53">
        <f t="shared" si="466"/>
        <v>81.599999999999994</v>
      </c>
      <c r="L4328" s="53">
        <f t="shared" si="467"/>
        <v>81.599999999999994</v>
      </c>
      <c r="M4328" s="53">
        <f>IF(E4328&gt;0,ROUND(E4328*UCO!$A$25,2),0)</f>
        <v>54.54</v>
      </c>
      <c r="N4328" s="53">
        <f>IF(I4328&gt;0,ROUND(I4328*Filme!$B$8,2),0)</f>
        <v>15.74</v>
      </c>
      <c r="O4328" s="53">
        <f t="shared" si="468"/>
        <v>151.88</v>
      </c>
    </row>
    <row r="4329" spans="1:15">
      <c r="A4329" s="86">
        <v>40806057</v>
      </c>
      <c r="B4329" s="86" t="s">
        <v>4313</v>
      </c>
      <c r="C4329" s="79">
        <v>1</v>
      </c>
      <c r="D4329" s="79" t="s">
        <v>53</v>
      </c>
      <c r="E4329" s="87">
        <v>3.83</v>
      </c>
      <c r="F4329" s="79"/>
      <c r="G4329" s="79"/>
      <c r="H4329" s="79"/>
      <c r="I4329" s="89">
        <v>0.57599999999999996</v>
      </c>
      <c r="J4329" s="79">
        <v>24</v>
      </c>
      <c r="K4329" s="53">
        <f t="shared" si="466"/>
        <v>112.2</v>
      </c>
      <c r="L4329" s="53">
        <f t="shared" si="467"/>
        <v>112.2</v>
      </c>
      <c r="M4329" s="53">
        <f>IF(E4329&gt;0,ROUND(E4329*UCO!$A$25,2),0)</f>
        <v>56.15</v>
      </c>
      <c r="N4329" s="53">
        <f>IF(I4329&gt;0,ROUND(I4329*Filme!$B$8,2),0)</f>
        <v>23.32</v>
      </c>
      <c r="O4329" s="53">
        <f t="shared" si="468"/>
        <v>191.67</v>
      </c>
    </row>
    <row r="4330" spans="1:15">
      <c r="A4330" s="86">
        <v>40806065</v>
      </c>
      <c r="B4330" s="86" t="s">
        <v>4314</v>
      </c>
      <c r="C4330" s="79">
        <v>1</v>
      </c>
      <c r="D4330" s="79" t="s">
        <v>137</v>
      </c>
      <c r="E4330" s="87">
        <v>3.83</v>
      </c>
      <c r="F4330" s="79"/>
      <c r="G4330" s="79"/>
      <c r="H4330" s="79"/>
      <c r="I4330" s="89">
        <v>0.59699999999999998</v>
      </c>
      <c r="J4330" s="79">
        <v>6</v>
      </c>
      <c r="K4330" s="53">
        <f t="shared" si="466"/>
        <v>81.599999999999994</v>
      </c>
      <c r="L4330" s="53">
        <f t="shared" si="467"/>
        <v>81.599999999999994</v>
      </c>
      <c r="M4330" s="53">
        <f>IF(E4330&gt;0,ROUND(E4330*UCO!$A$25,2),0)</f>
        <v>56.15</v>
      </c>
      <c r="N4330" s="53">
        <f>IF(I4330&gt;0,ROUND(I4330*Filme!$B$8,2),0)</f>
        <v>24.17</v>
      </c>
      <c r="O4330" s="53">
        <f t="shared" si="468"/>
        <v>161.91999999999999</v>
      </c>
    </row>
    <row r="4331" spans="1:15">
      <c r="A4331" s="86">
        <v>40806073</v>
      </c>
      <c r="B4331" s="86" t="s">
        <v>4315</v>
      </c>
      <c r="C4331" s="79">
        <v>1</v>
      </c>
      <c r="D4331" s="79" t="s">
        <v>137</v>
      </c>
      <c r="E4331" s="87">
        <v>4.12</v>
      </c>
      <c r="F4331" s="79"/>
      <c r="G4331" s="79"/>
      <c r="H4331" s="79"/>
      <c r="I4331" s="89">
        <v>0.76200000000000001</v>
      </c>
      <c r="J4331" s="79">
        <v>9</v>
      </c>
      <c r="K4331" s="53">
        <f t="shared" si="466"/>
        <v>81.599999999999994</v>
      </c>
      <c r="L4331" s="53">
        <f t="shared" si="467"/>
        <v>81.599999999999994</v>
      </c>
      <c r="M4331" s="53">
        <f>IF(E4331&gt;0,ROUND(E4331*UCO!$A$25,2),0)</f>
        <v>60.4</v>
      </c>
      <c r="N4331" s="53">
        <f>IF(I4331&gt;0,ROUND(I4331*Filme!$B$8,2),0)</f>
        <v>30.85</v>
      </c>
      <c r="O4331" s="53">
        <f t="shared" si="468"/>
        <v>172.85</v>
      </c>
    </row>
    <row r="4332" spans="1:15">
      <c r="A4332" s="86">
        <v>40806081</v>
      </c>
      <c r="B4332" s="86" t="s">
        <v>4316</v>
      </c>
      <c r="C4332" s="79">
        <v>1</v>
      </c>
      <c r="D4332" s="79" t="s">
        <v>53</v>
      </c>
      <c r="E4332" s="87">
        <v>4.68</v>
      </c>
      <c r="F4332" s="79"/>
      <c r="G4332" s="79"/>
      <c r="H4332" s="79"/>
      <c r="I4332" s="89">
        <v>0.76200000000000001</v>
      </c>
      <c r="J4332" s="79">
        <v>6</v>
      </c>
      <c r="K4332" s="53">
        <f t="shared" si="466"/>
        <v>112.2</v>
      </c>
      <c r="L4332" s="53">
        <f t="shared" si="467"/>
        <v>112.2</v>
      </c>
      <c r="M4332" s="53">
        <f>IF(E4332&gt;0,ROUND(E4332*UCO!$A$25,2),0)</f>
        <v>68.61</v>
      </c>
      <c r="N4332" s="53">
        <f>IF(I4332&gt;0,ROUND(I4332*Filme!$B$8,2),0)</f>
        <v>30.85</v>
      </c>
      <c r="O4332" s="53">
        <f t="shared" si="468"/>
        <v>211.66</v>
      </c>
    </row>
    <row r="4333" spans="1:15">
      <c r="A4333" s="86">
        <v>40806090</v>
      </c>
      <c r="B4333" s="86" t="s">
        <v>4317</v>
      </c>
      <c r="C4333" s="79">
        <v>1</v>
      </c>
      <c r="D4333" s="79" t="s">
        <v>53</v>
      </c>
      <c r="E4333" s="87">
        <v>3.99</v>
      </c>
      <c r="F4333" s="79"/>
      <c r="G4333" s="79"/>
      <c r="H4333" s="79"/>
      <c r="I4333" s="89">
        <v>0.432</v>
      </c>
      <c r="J4333" s="79">
        <v>6</v>
      </c>
      <c r="K4333" s="53">
        <f t="shared" si="466"/>
        <v>112.2</v>
      </c>
      <c r="L4333" s="53">
        <f t="shared" si="467"/>
        <v>112.2</v>
      </c>
      <c r="M4333" s="53">
        <f>IF(E4333&gt;0,ROUND(E4333*UCO!$A$25,2),0)</f>
        <v>58.49</v>
      </c>
      <c r="N4333" s="53">
        <f>IF(I4333&gt;0,ROUND(I4333*Filme!$B$8,2),0)</f>
        <v>17.489999999999998</v>
      </c>
      <c r="O4333" s="53">
        <f t="shared" si="468"/>
        <v>188.18</v>
      </c>
    </row>
    <row r="4334" spans="1:15">
      <c r="A4334" s="86">
        <v>40806103</v>
      </c>
      <c r="B4334" s="86" t="s">
        <v>4318</v>
      </c>
      <c r="C4334" s="79">
        <v>1</v>
      </c>
      <c r="D4334" s="79" t="s">
        <v>65</v>
      </c>
      <c r="E4334" s="87">
        <v>2.31</v>
      </c>
      <c r="F4334" s="79"/>
      <c r="G4334" s="79"/>
      <c r="H4334" s="79"/>
      <c r="I4334" s="89">
        <v>0.28799999999999998</v>
      </c>
      <c r="J4334" s="79">
        <v>4</v>
      </c>
      <c r="K4334" s="53">
        <f t="shared" si="466"/>
        <v>50.99</v>
      </c>
      <c r="L4334" s="53">
        <f t="shared" si="467"/>
        <v>50.99</v>
      </c>
      <c r="M4334" s="53">
        <f>IF(E4334&gt;0,ROUND(E4334*UCO!$A$25,2),0)</f>
        <v>33.86</v>
      </c>
      <c r="N4334" s="53">
        <f>IF(I4334&gt;0,ROUND(I4334*Filme!$B$8,2),0)</f>
        <v>11.66</v>
      </c>
      <c r="O4334" s="53">
        <f t="shared" si="468"/>
        <v>96.51</v>
      </c>
    </row>
    <row r="4335" spans="1:15">
      <c r="A4335" s="86">
        <v>40806111</v>
      </c>
      <c r="B4335" s="86" t="s">
        <v>4319</v>
      </c>
      <c r="C4335" s="79">
        <v>1</v>
      </c>
      <c r="D4335" s="79" t="s">
        <v>65</v>
      </c>
      <c r="E4335" s="87">
        <v>2.31</v>
      </c>
      <c r="F4335" s="79"/>
      <c r="G4335" s="79"/>
      <c r="H4335" s="79"/>
      <c r="I4335" s="89">
        <v>0.28799999999999998</v>
      </c>
      <c r="J4335" s="79">
        <v>4</v>
      </c>
      <c r="K4335" s="53">
        <f t="shared" si="466"/>
        <v>50.99</v>
      </c>
      <c r="L4335" s="53">
        <f t="shared" si="467"/>
        <v>50.99</v>
      </c>
      <c r="M4335" s="53">
        <f>IF(E4335&gt;0,ROUND(E4335*UCO!$A$25,2),0)</f>
        <v>33.86</v>
      </c>
      <c r="N4335" s="53">
        <f>IF(I4335&gt;0,ROUND(I4335*Filme!$B$8,2),0)</f>
        <v>11.66</v>
      </c>
      <c r="O4335" s="53">
        <f t="shared" si="468"/>
        <v>96.51</v>
      </c>
    </row>
    <row r="4336" spans="1:15" ht="25.5" customHeight="1">
      <c r="A4336" s="131" t="s">
        <v>4320</v>
      </c>
      <c r="B4336" s="132"/>
      <c r="C4336" s="132"/>
      <c r="D4336" s="132"/>
      <c r="E4336" s="132"/>
      <c r="F4336" s="132"/>
      <c r="G4336" s="132"/>
      <c r="H4336" s="132"/>
      <c r="I4336" s="132"/>
      <c r="J4336" s="132"/>
      <c r="K4336" s="132"/>
      <c r="L4336" s="132"/>
      <c r="M4336" s="132"/>
      <c r="N4336" s="132"/>
      <c r="O4336" s="132"/>
    </row>
    <row r="4337" spans="1:15">
      <c r="A4337" s="86">
        <v>40807010</v>
      </c>
      <c r="B4337" s="86" t="s">
        <v>4321</v>
      </c>
      <c r="C4337" s="79">
        <v>1</v>
      </c>
      <c r="D4337" s="79" t="s">
        <v>137</v>
      </c>
      <c r="E4337" s="87">
        <v>3.85</v>
      </c>
      <c r="F4337" s="79"/>
      <c r="G4337" s="79"/>
      <c r="H4337" s="79"/>
      <c r="I4337" s="89">
        <v>0.61040000000000005</v>
      </c>
      <c r="J4337" s="79">
        <v>7</v>
      </c>
      <c r="K4337" s="53">
        <f t="shared" ref="K4337:K4343" si="469">VLOOKUP(D4337,PorteRadiologia2026,25,FALSE)</f>
        <v>81.599999999999994</v>
      </c>
      <c r="L4337" s="53">
        <f t="shared" ref="L4337:L4343" si="470">ROUND(C4337*K4337,2)</f>
        <v>81.599999999999994</v>
      </c>
      <c r="M4337" s="53">
        <f>IF(E4337&gt;0,ROUND(E4337*UCO!$A$25,2),0)</f>
        <v>56.44</v>
      </c>
      <c r="N4337" s="53">
        <f>IF(I4337&gt;0,ROUND(I4337*Filme!$B$8,2),0)</f>
        <v>24.72</v>
      </c>
      <c r="O4337" s="53">
        <f t="shared" ref="O4337:O4343" si="471">ROUND(L4337+M4337+N4337,2)</f>
        <v>162.76</v>
      </c>
    </row>
    <row r="4338" spans="1:15">
      <c r="A4338" s="86">
        <v>40807029</v>
      </c>
      <c r="B4338" s="86" t="s">
        <v>4322</v>
      </c>
      <c r="C4338" s="79">
        <v>1</v>
      </c>
      <c r="D4338" s="79" t="s">
        <v>65</v>
      </c>
      <c r="E4338" s="87">
        <v>2.95</v>
      </c>
      <c r="F4338" s="79"/>
      <c r="G4338" s="79"/>
      <c r="H4338" s="79"/>
      <c r="I4338" s="89">
        <v>0.48</v>
      </c>
      <c r="J4338" s="79">
        <v>4</v>
      </c>
      <c r="K4338" s="53">
        <f t="shared" si="469"/>
        <v>50.99</v>
      </c>
      <c r="L4338" s="53">
        <f t="shared" si="470"/>
        <v>50.99</v>
      </c>
      <c r="M4338" s="53">
        <f>IF(E4338&gt;0,ROUND(E4338*UCO!$A$25,2),0)</f>
        <v>43.25</v>
      </c>
      <c r="N4338" s="53">
        <f>IF(I4338&gt;0,ROUND(I4338*Filme!$B$8,2),0)</f>
        <v>19.440000000000001</v>
      </c>
      <c r="O4338" s="53">
        <f t="shared" si="471"/>
        <v>113.68</v>
      </c>
    </row>
    <row r="4339" spans="1:15">
      <c r="A4339" s="86">
        <v>40807037</v>
      </c>
      <c r="B4339" s="86" t="s">
        <v>4323</v>
      </c>
      <c r="C4339" s="79">
        <v>1</v>
      </c>
      <c r="D4339" s="79" t="s">
        <v>137</v>
      </c>
      <c r="E4339" s="87">
        <v>3.85</v>
      </c>
      <c r="F4339" s="79"/>
      <c r="G4339" s="79"/>
      <c r="H4339" s="79"/>
      <c r="I4339" s="89">
        <v>0.87439999999999996</v>
      </c>
      <c r="J4339" s="79">
        <v>10</v>
      </c>
      <c r="K4339" s="53">
        <f t="shared" si="469"/>
        <v>81.599999999999994</v>
      </c>
      <c r="L4339" s="53">
        <f t="shared" si="470"/>
        <v>81.599999999999994</v>
      </c>
      <c r="M4339" s="53">
        <f>IF(E4339&gt;0,ROUND(E4339*UCO!$A$25,2),0)</f>
        <v>56.44</v>
      </c>
      <c r="N4339" s="53">
        <f>IF(I4339&gt;0,ROUND(I4339*Filme!$B$8,2),0)</f>
        <v>35.4</v>
      </c>
      <c r="O4339" s="53">
        <f t="shared" si="471"/>
        <v>173.44</v>
      </c>
    </row>
    <row r="4340" spans="1:15">
      <c r="A4340" s="86">
        <v>40807045</v>
      </c>
      <c r="B4340" s="86" t="s">
        <v>4324</v>
      </c>
      <c r="C4340" s="79">
        <v>1</v>
      </c>
      <c r="D4340" s="79" t="s">
        <v>137</v>
      </c>
      <c r="E4340" s="87">
        <v>4.91</v>
      </c>
      <c r="F4340" s="79"/>
      <c r="G4340" s="79"/>
      <c r="H4340" s="79"/>
      <c r="I4340" s="89">
        <v>1.0184</v>
      </c>
      <c r="J4340" s="79">
        <v>11</v>
      </c>
      <c r="K4340" s="53">
        <f t="shared" si="469"/>
        <v>81.599999999999994</v>
      </c>
      <c r="L4340" s="53">
        <f t="shared" si="470"/>
        <v>81.599999999999994</v>
      </c>
      <c r="M4340" s="53">
        <f>IF(E4340&gt;0,ROUND(E4340*UCO!$A$25,2),0)</f>
        <v>71.98</v>
      </c>
      <c r="N4340" s="53">
        <f>IF(I4340&gt;0,ROUND(I4340*Filme!$B$8,2),0)</f>
        <v>41.24</v>
      </c>
      <c r="O4340" s="53">
        <f t="shared" si="471"/>
        <v>194.82</v>
      </c>
    </row>
    <row r="4341" spans="1:15">
      <c r="A4341" s="86">
        <v>40807053</v>
      </c>
      <c r="B4341" s="86" t="s">
        <v>4325</v>
      </c>
      <c r="C4341" s="79">
        <v>1</v>
      </c>
      <c r="D4341" s="79" t="s">
        <v>137</v>
      </c>
      <c r="E4341" s="87">
        <v>4.08</v>
      </c>
      <c r="F4341" s="79"/>
      <c r="G4341" s="79"/>
      <c r="H4341" s="79"/>
      <c r="I4341" s="89">
        <v>0.432</v>
      </c>
      <c r="J4341" s="79">
        <v>6</v>
      </c>
      <c r="K4341" s="53">
        <f t="shared" si="469"/>
        <v>81.599999999999994</v>
      </c>
      <c r="L4341" s="53">
        <f t="shared" si="470"/>
        <v>81.599999999999994</v>
      </c>
      <c r="M4341" s="53">
        <f>IF(E4341&gt;0,ROUND(E4341*UCO!$A$25,2),0)</f>
        <v>59.81</v>
      </c>
      <c r="N4341" s="53">
        <f>IF(I4341&gt;0,ROUND(I4341*Filme!$B$8,2),0)</f>
        <v>17.489999999999998</v>
      </c>
      <c r="O4341" s="53">
        <f t="shared" si="471"/>
        <v>158.9</v>
      </c>
    </row>
    <row r="4342" spans="1:15">
      <c r="A4342" s="86">
        <v>40807061</v>
      </c>
      <c r="B4342" s="86" t="s">
        <v>4326</v>
      </c>
      <c r="C4342" s="79">
        <v>1</v>
      </c>
      <c r="D4342" s="79" t="s">
        <v>53</v>
      </c>
      <c r="E4342" s="87">
        <v>4.33</v>
      </c>
      <c r="F4342" s="79"/>
      <c r="G4342" s="79"/>
      <c r="H4342" s="79"/>
      <c r="I4342" s="89">
        <v>0.432</v>
      </c>
      <c r="J4342" s="79">
        <v>6</v>
      </c>
      <c r="K4342" s="53">
        <f t="shared" si="469"/>
        <v>112.2</v>
      </c>
      <c r="L4342" s="53">
        <f t="shared" si="470"/>
        <v>112.2</v>
      </c>
      <c r="M4342" s="53">
        <f>IF(E4342&gt;0,ROUND(E4342*UCO!$A$25,2),0)</f>
        <v>63.48</v>
      </c>
      <c r="N4342" s="53">
        <f>IF(I4342&gt;0,ROUND(I4342*Filme!$B$8,2),0)</f>
        <v>17.489999999999998</v>
      </c>
      <c r="O4342" s="53">
        <f t="shared" si="471"/>
        <v>193.17</v>
      </c>
    </row>
    <row r="4343" spans="1:15">
      <c r="A4343" s="86">
        <v>40807070</v>
      </c>
      <c r="B4343" s="86" t="s">
        <v>4327</v>
      </c>
      <c r="C4343" s="79">
        <v>1</v>
      </c>
      <c r="D4343" s="79" t="s">
        <v>99</v>
      </c>
      <c r="E4343" s="87">
        <v>2.6</v>
      </c>
      <c r="F4343" s="79"/>
      <c r="G4343" s="79"/>
      <c r="H4343" s="79"/>
      <c r="I4343" s="89">
        <v>0.432</v>
      </c>
      <c r="J4343" s="79">
        <v>6</v>
      </c>
      <c r="K4343" s="53">
        <f t="shared" si="469"/>
        <v>38.26</v>
      </c>
      <c r="L4343" s="53">
        <f t="shared" si="470"/>
        <v>38.26</v>
      </c>
      <c r="M4343" s="53">
        <f>IF(E4343&gt;0,ROUND(E4343*UCO!$A$25,2),0)</f>
        <v>38.119999999999997</v>
      </c>
      <c r="N4343" s="53">
        <f>IF(I4343&gt;0,ROUND(I4343*Filme!$B$8,2),0)</f>
        <v>17.489999999999998</v>
      </c>
      <c r="O4343" s="53">
        <f t="shared" si="471"/>
        <v>93.87</v>
      </c>
    </row>
    <row r="4344" spans="1:15" ht="29.25" customHeight="1">
      <c r="A4344" s="131" t="s">
        <v>4328</v>
      </c>
      <c r="B4344" s="132"/>
      <c r="C4344" s="132"/>
      <c r="D4344" s="132"/>
      <c r="E4344" s="132"/>
      <c r="F4344" s="132"/>
      <c r="G4344" s="132"/>
      <c r="H4344" s="132"/>
      <c r="I4344" s="132"/>
      <c r="J4344" s="132"/>
      <c r="K4344" s="132"/>
      <c r="L4344" s="132"/>
      <c r="M4344" s="132"/>
      <c r="N4344" s="132"/>
      <c r="O4344" s="132"/>
    </row>
    <row r="4345" spans="1:15">
      <c r="A4345" s="48">
        <v>40808017</v>
      </c>
      <c r="B4345" s="48" t="s">
        <v>4329</v>
      </c>
      <c r="C4345" s="49">
        <v>1</v>
      </c>
      <c r="D4345" s="49" t="s">
        <v>134</v>
      </c>
      <c r="E4345" s="51">
        <v>1.22</v>
      </c>
      <c r="F4345" s="52"/>
      <c r="G4345" s="52"/>
      <c r="H4345" s="52"/>
      <c r="I4345" s="90">
        <v>0.154</v>
      </c>
      <c r="J4345" s="52">
        <v>1</v>
      </c>
      <c r="K4345" s="53">
        <f t="shared" ref="K4345:K4367" si="472">VLOOKUP(D4345,PorteRadiologia2026,25,FALSE)</f>
        <v>25.5</v>
      </c>
      <c r="L4345" s="53">
        <f t="shared" ref="L4345:L4367" si="473">ROUND(C4345*K4345,2)</f>
        <v>25.5</v>
      </c>
      <c r="M4345" s="53">
        <f>IF(E4345&gt;0,ROUND(E4345*UCO!$A$25,2),0)</f>
        <v>17.89</v>
      </c>
      <c r="N4345" s="53">
        <f>IF(I4345&gt;0,ROUND(I4345*Filme!$B$8,2),0)</f>
        <v>6.24</v>
      </c>
      <c r="O4345" s="53">
        <f t="shared" ref="O4345:O4367" si="474">ROUND(L4345+M4345+N4345,2)</f>
        <v>49.63</v>
      </c>
    </row>
    <row r="4346" spans="1:15">
      <c r="A4346" s="48">
        <v>40808025</v>
      </c>
      <c r="B4346" s="48" t="s">
        <v>4330</v>
      </c>
      <c r="C4346" s="49">
        <v>1</v>
      </c>
      <c r="D4346" s="49" t="s">
        <v>99</v>
      </c>
      <c r="E4346" s="51">
        <v>1.75</v>
      </c>
      <c r="F4346" s="52"/>
      <c r="G4346" s="52"/>
      <c r="H4346" s="52"/>
      <c r="I4346" s="90">
        <v>0.42799999999999999</v>
      </c>
      <c r="J4346" s="52">
        <v>3</v>
      </c>
      <c r="K4346" s="53">
        <f t="shared" si="472"/>
        <v>38.26</v>
      </c>
      <c r="L4346" s="53">
        <f t="shared" si="473"/>
        <v>38.26</v>
      </c>
      <c r="M4346" s="53">
        <f>IF(E4346&gt;0,ROUND(E4346*UCO!$A$25,2),0)</f>
        <v>25.66</v>
      </c>
      <c r="N4346" s="53">
        <f>IF(I4346&gt;0,ROUND(I4346*Filme!$B$8,2),0)</f>
        <v>17.329999999999998</v>
      </c>
      <c r="O4346" s="53">
        <f t="shared" si="474"/>
        <v>81.25</v>
      </c>
    </row>
    <row r="4347" spans="1:15">
      <c r="A4347" s="48">
        <v>40808033</v>
      </c>
      <c r="B4347" s="48" t="s">
        <v>4331</v>
      </c>
      <c r="C4347" s="49">
        <v>1</v>
      </c>
      <c r="D4347" s="49" t="s">
        <v>137</v>
      </c>
      <c r="E4347" s="51">
        <v>2.76</v>
      </c>
      <c r="F4347" s="52"/>
      <c r="G4347" s="52"/>
      <c r="H4347" s="52"/>
      <c r="I4347" s="90">
        <v>1.2</v>
      </c>
      <c r="J4347" s="52">
        <v>4</v>
      </c>
      <c r="K4347" s="53">
        <f t="shared" si="472"/>
        <v>81.599999999999994</v>
      </c>
      <c r="L4347" s="53">
        <f t="shared" si="473"/>
        <v>81.599999999999994</v>
      </c>
      <c r="M4347" s="53">
        <f>IF(E4347&gt;0,ROUND(E4347*UCO!$A$25,2),0)</f>
        <v>40.46</v>
      </c>
      <c r="N4347" s="53">
        <f>IF(I4347&gt;0,ROUND(I4347*Filme!$B$8,2),0)</f>
        <v>48.59</v>
      </c>
      <c r="O4347" s="53">
        <f t="shared" si="474"/>
        <v>170.65</v>
      </c>
    </row>
    <row r="4348" spans="1:15">
      <c r="A4348" s="48">
        <v>40808041</v>
      </c>
      <c r="B4348" s="48" t="s">
        <v>4332</v>
      </c>
      <c r="C4348" s="49">
        <v>1</v>
      </c>
      <c r="D4348" s="49" t="s">
        <v>137</v>
      </c>
      <c r="E4348" s="51">
        <v>6.48</v>
      </c>
      <c r="F4348" s="52"/>
      <c r="G4348" s="52"/>
      <c r="H4348" s="52"/>
      <c r="I4348" s="90">
        <v>1.2</v>
      </c>
      <c r="J4348" s="52">
        <v>4</v>
      </c>
      <c r="K4348" s="53">
        <f t="shared" si="472"/>
        <v>81.599999999999994</v>
      </c>
      <c r="L4348" s="53">
        <f t="shared" si="473"/>
        <v>81.599999999999994</v>
      </c>
      <c r="M4348" s="53">
        <f>IF(E4348&gt;0,ROUND(E4348*UCO!$A$25,2),0)</f>
        <v>95</v>
      </c>
      <c r="N4348" s="53">
        <f>IF(I4348&gt;0,ROUND(I4348*Filme!$B$8,2),0)</f>
        <v>48.59</v>
      </c>
      <c r="O4348" s="53">
        <f t="shared" si="474"/>
        <v>225.19</v>
      </c>
    </row>
    <row r="4349" spans="1:15">
      <c r="A4349" s="48">
        <v>40808050</v>
      </c>
      <c r="B4349" s="48" t="s">
        <v>4333</v>
      </c>
      <c r="C4349" s="49">
        <v>1</v>
      </c>
      <c r="D4349" s="49" t="s">
        <v>134</v>
      </c>
      <c r="E4349" s="51">
        <v>1.24</v>
      </c>
      <c r="F4349" s="52"/>
      <c r="G4349" s="52"/>
      <c r="H4349" s="52"/>
      <c r="I4349" s="90">
        <v>0.6</v>
      </c>
      <c r="J4349" s="52">
        <v>2</v>
      </c>
      <c r="K4349" s="53">
        <f t="shared" si="472"/>
        <v>25.5</v>
      </c>
      <c r="L4349" s="53">
        <f t="shared" si="473"/>
        <v>25.5</v>
      </c>
      <c r="M4349" s="53">
        <f>IF(E4349&gt;0,ROUND(E4349*UCO!$A$25,2),0)</f>
        <v>18.18</v>
      </c>
      <c r="N4349" s="53">
        <f>IF(I4349&gt;0,ROUND(I4349*Filme!$B$8,2),0)</f>
        <v>24.29</v>
      </c>
      <c r="O4349" s="53">
        <f t="shared" si="474"/>
        <v>67.97</v>
      </c>
    </row>
    <row r="4350" spans="1:15">
      <c r="A4350" s="48">
        <v>40808114</v>
      </c>
      <c r="B4350" s="48" t="s">
        <v>4334</v>
      </c>
      <c r="C4350" s="49">
        <v>1</v>
      </c>
      <c r="D4350" s="49" t="s">
        <v>53</v>
      </c>
      <c r="E4350" s="51">
        <v>16.34</v>
      </c>
      <c r="F4350" s="52"/>
      <c r="G4350" s="52"/>
      <c r="H4350" s="52"/>
      <c r="I4350" s="90">
        <v>3.0339999999999998</v>
      </c>
      <c r="J4350" s="52">
        <v>19</v>
      </c>
      <c r="K4350" s="53">
        <f t="shared" si="472"/>
        <v>112.2</v>
      </c>
      <c r="L4350" s="53">
        <f t="shared" si="473"/>
        <v>112.2</v>
      </c>
      <c r="M4350" s="53">
        <f>IF(E4350&gt;0,ROUND(E4350*UCO!$A$25,2),0)</f>
        <v>239.54</v>
      </c>
      <c r="N4350" s="53">
        <f>IF(I4350&gt;0,ROUND(I4350*Filme!$B$8,2),0)</f>
        <v>122.85</v>
      </c>
      <c r="O4350" s="53">
        <f t="shared" si="474"/>
        <v>474.59</v>
      </c>
    </row>
    <row r="4351" spans="1:15">
      <c r="A4351" s="48">
        <v>40808122</v>
      </c>
      <c r="B4351" s="48" t="s">
        <v>4335</v>
      </c>
      <c r="C4351" s="49">
        <v>1</v>
      </c>
      <c r="D4351" s="49" t="s">
        <v>65</v>
      </c>
      <c r="E4351" s="51">
        <v>6.95</v>
      </c>
      <c r="F4351" s="52"/>
      <c r="G4351" s="52"/>
      <c r="H4351" s="52"/>
      <c r="I4351" s="90"/>
      <c r="J4351" s="52"/>
      <c r="K4351" s="53">
        <f t="shared" si="472"/>
        <v>50.99</v>
      </c>
      <c r="L4351" s="53">
        <f t="shared" si="473"/>
        <v>50.99</v>
      </c>
      <c r="M4351" s="53">
        <f>IF(E4351&gt;0,ROUND(E4351*UCO!$A$25,2),0)</f>
        <v>101.89</v>
      </c>
      <c r="N4351" s="53">
        <f>IF(I4351&gt;0,ROUND(I4351*Filme!$B$8,2),0)</f>
        <v>0</v>
      </c>
      <c r="O4351" s="53">
        <f t="shared" si="474"/>
        <v>152.88</v>
      </c>
    </row>
    <row r="4352" spans="1:15">
      <c r="A4352" s="48">
        <v>40808130</v>
      </c>
      <c r="B4352" s="48" t="s">
        <v>4336</v>
      </c>
      <c r="C4352" s="49">
        <v>1</v>
      </c>
      <c r="D4352" s="49" t="s">
        <v>137</v>
      </c>
      <c r="E4352" s="51">
        <v>10.25</v>
      </c>
      <c r="F4352" s="52"/>
      <c r="G4352" s="52"/>
      <c r="H4352" s="52"/>
      <c r="I4352" s="90"/>
      <c r="J4352" s="52"/>
      <c r="K4352" s="53">
        <f t="shared" si="472"/>
        <v>81.599999999999994</v>
      </c>
      <c r="L4352" s="53">
        <f t="shared" si="473"/>
        <v>81.599999999999994</v>
      </c>
      <c r="M4352" s="53">
        <f>IF(E4352&gt;0,ROUND(E4352*UCO!$A$25,2),0)</f>
        <v>150.27000000000001</v>
      </c>
      <c r="N4352" s="53">
        <f>IF(I4352&gt;0,ROUND(I4352*Filme!$B$8,2),0)</f>
        <v>0</v>
      </c>
      <c r="O4352" s="53">
        <f t="shared" si="474"/>
        <v>231.87</v>
      </c>
    </row>
    <row r="4353" spans="1:15">
      <c r="A4353" s="48">
        <v>40808149</v>
      </c>
      <c r="B4353" s="48" t="s">
        <v>4337</v>
      </c>
      <c r="C4353" s="49">
        <v>1</v>
      </c>
      <c r="D4353" s="49" t="s">
        <v>51</v>
      </c>
      <c r="E4353" s="51">
        <v>8.94</v>
      </c>
      <c r="F4353" s="52"/>
      <c r="G4353" s="52"/>
      <c r="H4353" s="52"/>
      <c r="I4353" s="90"/>
      <c r="J4353" s="52"/>
      <c r="K4353" s="53">
        <f t="shared" si="472"/>
        <v>68.849999999999994</v>
      </c>
      <c r="L4353" s="53">
        <f t="shared" si="473"/>
        <v>68.849999999999994</v>
      </c>
      <c r="M4353" s="53">
        <f>IF(E4353&gt;0,ROUND(E4353*UCO!$A$25,2),0)</f>
        <v>131.06</v>
      </c>
      <c r="N4353" s="53">
        <f>IF(I4353&gt;0,ROUND(I4353*Filme!$B$6,2),0)</f>
        <v>0</v>
      </c>
      <c r="O4353" s="53">
        <f t="shared" si="474"/>
        <v>199.91</v>
      </c>
    </row>
    <row r="4354" spans="1:15">
      <c r="A4354" s="48">
        <v>40808157</v>
      </c>
      <c r="B4354" s="48" t="s">
        <v>4338</v>
      </c>
      <c r="C4354" s="49">
        <v>1</v>
      </c>
      <c r="D4354" s="49" t="s">
        <v>51</v>
      </c>
      <c r="E4354" s="51">
        <v>7.89</v>
      </c>
      <c r="F4354" s="52"/>
      <c r="G4354" s="52"/>
      <c r="H4354" s="52"/>
      <c r="I4354" s="90"/>
      <c r="J4354" s="52"/>
      <c r="K4354" s="53">
        <f t="shared" si="472"/>
        <v>68.849999999999994</v>
      </c>
      <c r="L4354" s="53">
        <f t="shared" si="473"/>
        <v>68.849999999999994</v>
      </c>
      <c r="M4354" s="53">
        <f>IF(E4354&gt;0,ROUND(E4354*UCO!$A$25,2),0)</f>
        <v>115.67</v>
      </c>
      <c r="N4354" s="53">
        <f>IF(I4354&gt;0,ROUND(I4354*Filme!$B$6,2),0)</f>
        <v>0</v>
      </c>
      <c r="O4354" s="53">
        <f t="shared" si="474"/>
        <v>184.52</v>
      </c>
    </row>
    <row r="4355" spans="1:15">
      <c r="A4355" s="48">
        <v>40808165</v>
      </c>
      <c r="B4355" s="48" t="s">
        <v>4339</v>
      </c>
      <c r="C4355" s="49">
        <v>1</v>
      </c>
      <c r="D4355" s="49" t="s">
        <v>99</v>
      </c>
      <c r="E4355" s="51">
        <v>2.58</v>
      </c>
      <c r="F4355" s="52"/>
      <c r="G4355" s="52"/>
      <c r="H4355" s="52"/>
      <c r="I4355" s="90">
        <v>0.36</v>
      </c>
      <c r="J4355" s="52">
        <v>5</v>
      </c>
      <c r="K4355" s="53">
        <f t="shared" si="472"/>
        <v>38.26</v>
      </c>
      <c r="L4355" s="53">
        <f t="shared" si="473"/>
        <v>38.26</v>
      </c>
      <c r="M4355" s="53">
        <f>IF(E4355&gt;0,ROUND(E4355*UCO!$A$25,2),0)</f>
        <v>37.82</v>
      </c>
      <c r="N4355" s="53">
        <f>IF(I4355&gt;0,ROUND(I4355*Filme!$B$8,2),0)</f>
        <v>14.58</v>
      </c>
      <c r="O4355" s="53">
        <f t="shared" si="474"/>
        <v>90.66</v>
      </c>
    </row>
    <row r="4356" spans="1:15">
      <c r="A4356" s="48">
        <v>40808190</v>
      </c>
      <c r="B4356" s="48" t="s">
        <v>4340</v>
      </c>
      <c r="C4356" s="49">
        <v>1</v>
      </c>
      <c r="D4356" s="49" t="s">
        <v>102</v>
      </c>
      <c r="E4356" s="51">
        <v>4.18</v>
      </c>
      <c r="F4356" s="52"/>
      <c r="G4356" s="52"/>
      <c r="H4356" s="52"/>
      <c r="I4356" s="90"/>
      <c r="J4356" s="52"/>
      <c r="K4356" s="53">
        <f t="shared" si="472"/>
        <v>142.80000000000001</v>
      </c>
      <c r="L4356" s="53">
        <f t="shared" si="473"/>
        <v>142.80000000000001</v>
      </c>
      <c r="M4356" s="53">
        <f>IF(E4356&gt;0,ROUND(E4356*UCO!$A$25,2),0)</f>
        <v>61.28</v>
      </c>
      <c r="N4356" s="53">
        <f>IF(I4356&gt;0,ROUND(I4356*Filme!$B$6,2),0)</f>
        <v>0</v>
      </c>
      <c r="O4356" s="53">
        <f t="shared" si="474"/>
        <v>204.08</v>
      </c>
    </row>
    <row r="4357" spans="1:15">
      <c r="A4357" s="48">
        <v>40808203</v>
      </c>
      <c r="B4357" s="48" t="s">
        <v>4341</v>
      </c>
      <c r="C4357" s="49">
        <v>1</v>
      </c>
      <c r="D4357" s="49" t="s">
        <v>102</v>
      </c>
      <c r="E4357" s="51">
        <v>3.52</v>
      </c>
      <c r="F4357" s="52"/>
      <c r="G4357" s="52"/>
      <c r="H4357" s="52"/>
      <c r="I4357" s="90"/>
      <c r="J4357" s="52"/>
      <c r="K4357" s="53">
        <f t="shared" si="472"/>
        <v>142.80000000000001</v>
      </c>
      <c r="L4357" s="53">
        <f t="shared" si="473"/>
        <v>142.80000000000001</v>
      </c>
      <c r="M4357" s="53">
        <f>IF(E4357&gt;0,ROUND(E4357*UCO!$A$25,2),0)</f>
        <v>51.6</v>
      </c>
      <c r="N4357" s="53">
        <f>IF(I4357&gt;0,ROUND(I4357*Filme!$B$6,2),0)</f>
        <v>0</v>
      </c>
      <c r="O4357" s="53">
        <f t="shared" si="474"/>
        <v>194.4</v>
      </c>
    </row>
    <row r="4358" spans="1:15">
      <c r="A4358" s="48">
        <v>40808211</v>
      </c>
      <c r="B4358" s="48" t="s">
        <v>4342</v>
      </c>
      <c r="C4358" s="49">
        <v>1</v>
      </c>
      <c r="D4358" s="49" t="s">
        <v>102</v>
      </c>
      <c r="E4358" s="51">
        <v>4.18</v>
      </c>
      <c r="F4358" s="52"/>
      <c r="G4358" s="52"/>
      <c r="H4358" s="52"/>
      <c r="I4358" s="90"/>
      <c r="J4358" s="52"/>
      <c r="K4358" s="53">
        <f t="shared" si="472"/>
        <v>142.80000000000001</v>
      </c>
      <c r="L4358" s="53">
        <f t="shared" si="473"/>
        <v>142.80000000000001</v>
      </c>
      <c r="M4358" s="53">
        <f>IF(E4358&gt;0,ROUND(E4358*UCO!$A$25,2),0)</f>
        <v>61.28</v>
      </c>
      <c r="N4358" s="53">
        <f>IF(I4358&gt;0,ROUND(I4358*Filme!$B$6,2),0)</f>
        <v>0</v>
      </c>
      <c r="O4358" s="53">
        <f t="shared" si="474"/>
        <v>204.08</v>
      </c>
    </row>
    <row r="4359" spans="1:15">
      <c r="A4359" s="48">
        <v>40808220</v>
      </c>
      <c r="B4359" s="48" t="s">
        <v>4343</v>
      </c>
      <c r="C4359" s="49">
        <v>1</v>
      </c>
      <c r="D4359" s="49" t="s">
        <v>102</v>
      </c>
      <c r="E4359" s="51"/>
      <c r="F4359" s="52"/>
      <c r="G4359" s="52"/>
      <c r="H4359" s="52"/>
      <c r="I4359" s="90"/>
      <c r="J4359" s="52"/>
      <c r="K4359" s="53">
        <f t="shared" si="472"/>
        <v>142.80000000000001</v>
      </c>
      <c r="L4359" s="53">
        <f t="shared" si="473"/>
        <v>142.80000000000001</v>
      </c>
      <c r="M4359" s="53">
        <f>IF(E4359&gt;0,ROUND(E4359*UCO!$A$25,2),0)</f>
        <v>0</v>
      </c>
      <c r="N4359" s="53">
        <f>IF(I4359&gt;0,ROUND(I4359*Filme!$B$6,2),0)</f>
        <v>0</v>
      </c>
      <c r="O4359" s="53">
        <f t="shared" si="474"/>
        <v>142.80000000000001</v>
      </c>
    </row>
    <row r="4360" spans="1:15">
      <c r="A4360" s="48">
        <v>40808238</v>
      </c>
      <c r="B4360" s="48" t="s">
        <v>4344</v>
      </c>
      <c r="C4360" s="49">
        <v>1</v>
      </c>
      <c r="D4360" s="49" t="s">
        <v>102</v>
      </c>
      <c r="E4360" s="51"/>
      <c r="F4360" s="52"/>
      <c r="G4360" s="52"/>
      <c r="H4360" s="52"/>
      <c r="I4360" s="90"/>
      <c r="J4360" s="52"/>
      <c r="K4360" s="53">
        <f t="shared" si="472"/>
        <v>142.80000000000001</v>
      </c>
      <c r="L4360" s="53">
        <f t="shared" si="473"/>
        <v>142.80000000000001</v>
      </c>
      <c r="M4360" s="53">
        <f>IF(E4360&gt;0,ROUND(E4360*UCO!$A$25,2),0)</f>
        <v>0</v>
      </c>
      <c r="N4360" s="53">
        <f>IF(I4360&gt;0,ROUND(I4360*Filme!$B$6,2),0)</f>
        <v>0</v>
      </c>
      <c r="O4360" s="53">
        <f t="shared" si="474"/>
        <v>142.80000000000001</v>
      </c>
    </row>
    <row r="4361" spans="1:15">
      <c r="A4361" s="48">
        <v>40808246</v>
      </c>
      <c r="B4361" s="48" t="s">
        <v>4345</v>
      </c>
      <c r="C4361" s="49">
        <v>1</v>
      </c>
      <c r="D4361" s="49" t="s">
        <v>102</v>
      </c>
      <c r="E4361" s="51"/>
      <c r="F4361" s="52"/>
      <c r="G4361" s="52"/>
      <c r="H4361" s="52"/>
      <c r="I4361" s="90"/>
      <c r="J4361" s="52"/>
      <c r="K4361" s="53">
        <f t="shared" si="472"/>
        <v>142.80000000000001</v>
      </c>
      <c r="L4361" s="53">
        <f t="shared" si="473"/>
        <v>142.80000000000001</v>
      </c>
      <c r="M4361" s="53">
        <f>IF(E4361&gt;0,ROUND(E4361*UCO!$A$25,2),0)</f>
        <v>0</v>
      </c>
      <c r="N4361" s="53">
        <f>IF(I4361&gt;0,ROUND(I4361*Filme!$B$6,2),0)</f>
        <v>0</v>
      </c>
      <c r="O4361" s="53">
        <f t="shared" si="474"/>
        <v>142.80000000000001</v>
      </c>
    </row>
    <row r="4362" spans="1:15">
      <c r="A4362" s="48">
        <v>40808254</v>
      </c>
      <c r="B4362" s="48" t="s">
        <v>4346</v>
      </c>
      <c r="C4362" s="49">
        <v>1</v>
      </c>
      <c r="D4362" s="49" t="s">
        <v>93</v>
      </c>
      <c r="E4362" s="51">
        <v>9.6199999999999992</v>
      </c>
      <c r="F4362" s="52"/>
      <c r="G4362" s="52"/>
      <c r="H4362" s="52"/>
      <c r="I4362" s="90"/>
      <c r="J4362" s="52"/>
      <c r="K4362" s="53">
        <f t="shared" si="472"/>
        <v>195.07</v>
      </c>
      <c r="L4362" s="53">
        <f t="shared" si="473"/>
        <v>195.07</v>
      </c>
      <c r="M4362" s="53">
        <f>IF(E4362&gt;0,ROUND(E4362*UCO!$A$25,2),0)</f>
        <v>141.03</v>
      </c>
      <c r="N4362" s="53">
        <f>IF(I4362&gt;0,ROUND(I4362*Filme!$B$6,2),0)</f>
        <v>0</v>
      </c>
      <c r="O4362" s="53">
        <f t="shared" si="474"/>
        <v>336.1</v>
      </c>
    </row>
    <row r="4363" spans="1:15">
      <c r="A4363" s="48">
        <v>40808262</v>
      </c>
      <c r="B4363" s="48" t="s">
        <v>4347</v>
      </c>
      <c r="C4363" s="49">
        <v>1</v>
      </c>
      <c r="D4363" s="49" t="s">
        <v>93</v>
      </c>
      <c r="E4363" s="51">
        <v>8.9600000000000009</v>
      </c>
      <c r="F4363" s="52"/>
      <c r="G4363" s="52"/>
      <c r="H4363" s="52"/>
      <c r="I4363" s="90"/>
      <c r="J4363" s="52"/>
      <c r="K4363" s="53">
        <f t="shared" si="472"/>
        <v>195.07</v>
      </c>
      <c r="L4363" s="53">
        <f t="shared" si="473"/>
        <v>195.07</v>
      </c>
      <c r="M4363" s="53">
        <f>IF(E4363&gt;0,ROUND(E4363*UCO!$A$25,2),0)</f>
        <v>131.35</v>
      </c>
      <c r="N4363" s="53">
        <f>IF(I4363&gt;0,ROUND(I4363*Filme!$B$6,2),0)</f>
        <v>0</v>
      </c>
      <c r="O4363" s="53">
        <f t="shared" si="474"/>
        <v>326.42</v>
      </c>
    </row>
    <row r="4364" spans="1:15">
      <c r="A4364" s="48">
        <v>40808270</v>
      </c>
      <c r="B4364" s="48" t="s">
        <v>4348</v>
      </c>
      <c r="C4364" s="49">
        <v>1</v>
      </c>
      <c r="D4364" s="49" t="s">
        <v>93</v>
      </c>
      <c r="E4364" s="51">
        <v>9.6199999999999992</v>
      </c>
      <c r="F4364" s="52"/>
      <c r="G4364" s="52"/>
      <c r="H4364" s="52"/>
      <c r="I4364" s="90"/>
      <c r="J4364" s="52"/>
      <c r="K4364" s="53">
        <f t="shared" si="472"/>
        <v>195.07</v>
      </c>
      <c r="L4364" s="53">
        <f t="shared" si="473"/>
        <v>195.07</v>
      </c>
      <c r="M4364" s="53">
        <f>IF(E4364&gt;0,ROUND(E4364*UCO!$A$25,2),0)</f>
        <v>141.03</v>
      </c>
      <c r="N4364" s="53">
        <f>IF(I4364&gt;0,ROUND(I4364*Filme!$B$6,2),0)</f>
        <v>0</v>
      </c>
      <c r="O4364" s="53">
        <f t="shared" si="474"/>
        <v>336.1</v>
      </c>
    </row>
    <row r="4365" spans="1:15">
      <c r="A4365" s="48">
        <v>40808289</v>
      </c>
      <c r="B4365" s="48" t="s">
        <v>4349</v>
      </c>
      <c r="C4365" s="49">
        <v>1</v>
      </c>
      <c r="D4365" s="49" t="s">
        <v>74</v>
      </c>
      <c r="E4365" s="51">
        <v>19.16</v>
      </c>
      <c r="F4365" s="52"/>
      <c r="G4365" s="52"/>
      <c r="H4365" s="52"/>
      <c r="I4365" s="90"/>
      <c r="J4365" s="52"/>
      <c r="K4365" s="53">
        <f t="shared" si="472"/>
        <v>280.52</v>
      </c>
      <c r="L4365" s="53">
        <f t="shared" si="473"/>
        <v>280.52</v>
      </c>
      <c r="M4365" s="53">
        <f>IF(E4365&gt;0,ROUND(E4365*UCO!$A$25,2),0)</f>
        <v>280.89</v>
      </c>
      <c r="N4365" s="53">
        <f>IF(I4365&gt;0,ROUND(I4365*Filme!$B$6,2),0)</f>
        <v>0</v>
      </c>
      <c r="O4365" s="53">
        <f t="shared" si="474"/>
        <v>561.41</v>
      </c>
    </row>
    <row r="4366" spans="1:15">
      <c r="A4366" s="48">
        <v>40808297</v>
      </c>
      <c r="B4366" s="48" t="s">
        <v>4350</v>
      </c>
      <c r="C4366" s="49">
        <v>1</v>
      </c>
      <c r="D4366" s="49" t="s">
        <v>74</v>
      </c>
      <c r="E4366" s="51">
        <v>18.5</v>
      </c>
      <c r="F4366" s="52"/>
      <c r="G4366" s="52"/>
      <c r="H4366" s="52"/>
      <c r="I4366" s="90"/>
      <c r="J4366" s="52"/>
      <c r="K4366" s="53">
        <f t="shared" si="472"/>
        <v>280.52</v>
      </c>
      <c r="L4366" s="53">
        <f t="shared" si="473"/>
        <v>280.52</v>
      </c>
      <c r="M4366" s="53">
        <f>IF(E4366&gt;0,ROUND(E4366*UCO!$A$25,2),0)</f>
        <v>271.20999999999998</v>
      </c>
      <c r="N4366" s="53">
        <f>IF(I4366&gt;0,ROUND(I4366*Filme!$B$6,2),0)</f>
        <v>0</v>
      </c>
      <c r="O4366" s="53">
        <f t="shared" si="474"/>
        <v>551.73</v>
      </c>
    </row>
    <row r="4367" spans="1:15">
      <c r="A4367" s="48">
        <v>40808300</v>
      </c>
      <c r="B4367" s="48" t="s">
        <v>4351</v>
      </c>
      <c r="C4367" s="49">
        <v>1</v>
      </c>
      <c r="D4367" s="49" t="s">
        <v>74</v>
      </c>
      <c r="E4367" s="51">
        <v>19.16</v>
      </c>
      <c r="F4367" s="52"/>
      <c r="G4367" s="52"/>
      <c r="H4367" s="52"/>
      <c r="I4367" s="90"/>
      <c r="J4367" s="52"/>
      <c r="K4367" s="53">
        <f t="shared" si="472"/>
        <v>280.52</v>
      </c>
      <c r="L4367" s="53">
        <f t="shared" si="473"/>
        <v>280.52</v>
      </c>
      <c r="M4367" s="53">
        <f>IF(E4367&gt;0,ROUND(E4367*UCO!$A$25,2),0)</f>
        <v>280.89</v>
      </c>
      <c r="N4367" s="53">
        <f>IF(I4367&gt;0,ROUND(I4367*Filme!$B$6,2),0)</f>
        <v>0</v>
      </c>
      <c r="O4367" s="53">
        <f t="shared" si="474"/>
        <v>561.41</v>
      </c>
    </row>
    <row r="4368" spans="1:15" ht="36.75" customHeight="1">
      <c r="A4368" s="131" t="s">
        <v>4352</v>
      </c>
      <c r="B4368" s="132"/>
      <c r="C4368" s="132"/>
      <c r="D4368" s="132"/>
      <c r="E4368" s="132"/>
      <c r="F4368" s="132"/>
      <c r="G4368" s="132"/>
      <c r="H4368" s="132"/>
      <c r="I4368" s="132"/>
      <c r="J4368" s="132"/>
      <c r="K4368" s="132"/>
      <c r="L4368" s="132"/>
      <c r="M4368" s="132"/>
      <c r="N4368" s="132"/>
      <c r="O4368" s="132"/>
    </row>
    <row r="4369" spans="1:15">
      <c r="A4369" s="86">
        <v>40809013</v>
      </c>
      <c r="B4369" s="86" t="s">
        <v>4353</v>
      </c>
      <c r="C4369" s="79">
        <v>1</v>
      </c>
      <c r="D4369" s="79" t="s">
        <v>137</v>
      </c>
      <c r="E4369" s="87">
        <v>2.87</v>
      </c>
      <c r="F4369" s="79"/>
      <c r="G4369" s="79"/>
      <c r="H4369" s="79"/>
      <c r="I4369" s="89">
        <v>0.6</v>
      </c>
      <c r="J4369" s="79">
        <v>4</v>
      </c>
      <c r="K4369" s="53">
        <f t="shared" ref="K4369:K4381" si="475">VLOOKUP(D4369,PorteRadiologia2026,25,FALSE)</f>
        <v>81.599999999999994</v>
      </c>
      <c r="L4369" s="53">
        <f t="shared" ref="L4369:L4381" si="476">ROUND(C4369*K4369,2)</f>
        <v>81.599999999999994</v>
      </c>
      <c r="M4369" s="53">
        <f>IF(E4369&gt;0,ROUND(E4369*UCO!$A$25,2),0)</f>
        <v>42.07</v>
      </c>
      <c r="N4369" s="53">
        <f>IF(I4369&gt;0,ROUND(I4369*Filme!$B$8,2),0)</f>
        <v>24.29</v>
      </c>
      <c r="O4369" s="53">
        <f t="shared" ref="O4369:O4381" si="477">ROUND(L4369+M4369+N4369,2)</f>
        <v>147.96</v>
      </c>
    </row>
    <row r="4370" spans="1:15">
      <c r="A4370" s="86">
        <v>40809021</v>
      </c>
      <c r="B4370" s="86" t="s">
        <v>4354</v>
      </c>
      <c r="C4370" s="79">
        <v>1</v>
      </c>
      <c r="D4370" s="79" t="s">
        <v>137</v>
      </c>
      <c r="E4370" s="87">
        <v>2.87</v>
      </c>
      <c r="F4370" s="79"/>
      <c r="G4370" s="79"/>
      <c r="H4370" s="79"/>
      <c r="I4370" s="89">
        <v>0.25919999999999999</v>
      </c>
      <c r="J4370" s="79">
        <v>6</v>
      </c>
      <c r="K4370" s="53">
        <f t="shared" si="475"/>
        <v>81.599999999999994</v>
      </c>
      <c r="L4370" s="53">
        <f t="shared" si="476"/>
        <v>81.599999999999994</v>
      </c>
      <c r="M4370" s="53">
        <f>IF(E4370&gt;0,ROUND(E4370*UCO!$A$25,2),0)</f>
        <v>42.07</v>
      </c>
      <c r="N4370" s="53">
        <f>IF(I4370&gt;0,ROUND(I4370*Filme!$B$8,2),0)</f>
        <v>10.5</v>
      </c>
      <c r="O4370" s="53">
        <f t="shared" si="477"/>
        <v>134.16999999999999</v>
      </c>
    </row>
    <row r="4371" spans="1:15">
      <c r="A4371" s="86">
        <v>40809030</v>
      </c>
      <c r="B4371" s="86" t="s">
        <v>4355</v>
      </c>
      <c r="C4371" s="79">
        <v>1</v>
      </c>
      <c r="D4371" s="79" t="s">
        <v>137</v>
      </c>
      <c r="E4371" s="87">
        <v>3.75</v>
      </c>
      <c r="F4371" s="79"/>
      <c r="G4371" s="79"/>
      <c r="H4371" s="79"/>
      <c r="I4371" s="89">
        <v>0.25919999999999999</v>
      </c>
      <c r="J4371" s="79">
        <v>6</v>
      </c>
      <c r="K4371" s="53">
        <f t="shared" si="475"/>
        <v>81.599999999999994</v>
      </c>
      <c r="L4371" s="53">
        <f t="shared" si="476"/>
        <v>81.599999999999994</v>
      </c>
      <c r="M4371" s="53">
        <f>IF(E4371&gt;0,ROUND(E4371*UCO!$A$25,2),0)</f>
        <v>54.98</v>
      </c>
      <c r="N4371" s="53">
        <f>IF(I4371&gt;0,ROUND(I4371*Filme!$B$8,2),0)</f>
        <v>10.5</v>
      </c>
      <c r="O4371" s="53">
        <f t="shared" si="477"/>
        <v>147.08000000000001</v>
      </c>
    </row>
    <row r="4372" spans="1:15">
      <c r="A4372" s="86">
        <v>40809048</v>
      </c>
      <c r="B4372" s="86" t="s">
        <v>4356</v>
      </c>
      <c r="C4372" s="79">
        <v>1</v>
      </c>
      <c r="D4372" s="79" t="s">
        <v>137</v>
      </c>
      <c r="E4372" s="87">
        <v>3.75</v>
      </c>
      <c r="F4372" s="79"/>
      <c r="G4372" s="79"/>
      <c r="H4372" s="79"/>
      <c r="I4372" s="89">
        <v>0.25919999999999999</v>
      </c>
      <c r="J4372" s="79">
        <v>16</v>
      </c>
      <c r="K4372" s="53">
        <f t="shared" si="475"/>
        <v>81.599999999999994</v>
      </c>
      <c r="L4372" s="53">
        <f t="shared" si="476"/>
        <v>81.599999999999994</v>
      </c>
      <c r="M4372" s="53">
        <f>IF(E4372&gt;0,ROUND(E4372*UCO!$A$25,2),0)</f>
        <v>54.98</v>
      </c>
      <c r="N4372" s="53">
        <f>IF(I4372&gt;0,ROUND(I4372*Filme!$B$8,2),0)</f>
        <v>10.5</v>
      </c>
      <c r="O4372" s="53">
        <f t="shared" si="477"/>
        <v>147.08000000000001</v>
      </c>
    </row>
    <row r="4373" spans="1:15">
      <c r="A4373" s="86">
        <v>40809056</v>
      </c>
      <c r="B4373" s="86" t="s">
        <v>4357</v>
      </c>
      <c r="C4373" s="79">
        <v>1</v>
      </c>
      <c r="D4373" s="79" t="s">
        <v>65</v>
      </c>
      <c r="E4373" s="87">
        <v>2.4500000000000002</v>
      </c>
      <c r="F4373" s="79"/>
      <c r="G4373" s="79"/>
      <c r="H4373" s="79"/>
      <c r="I4373" s="89">
        <v>0.28799999999999998</v>
      </c>
      <c r="J4373" s="79">
        <v>4</v>
      </c>
      <c r="K4373" s="53">
        <f t="shared" si="475"/>
        <v>50.99</v>
      </c>
      <c r="L4373" s="53">
        <f t="shared" si="476"/>
        <v>50.99</v>
      </c>
      <c r="M4373" s="53">
        <f>IF(E4373&gt;0,ROUND(E4373*UCO!$A$25,2),0)</f>
        <v>35.92</v>
      </c>
      <c r="N4373" s="53">
        <f>IF(I4373&gt;0,ROUND(I4373*Filme!$B$8,2),0)</f>
        <v>11.66</v>
      </c>
      <c r="O4373" s="53">
        <f t="shared" si="477"/>
        <v>98.57</v>
      </c>
    </row>
    <row r="4374" spans="1:15">
      <c r="A4374" s="86">
        <v>40809064</v>
      </c>
      <c r="B4374" s="86" t="s">
        <v>4358</v>
      </c>
      <c r="C4374" s="79">
        <v>1</v>
      </c>
      <c r="D4374" s="79" t="s">
        <v>102</v>
      </c>
      <c r="E4374" s="87">
        <v>5.19</v>
      </c>
      <c r="F4374" s="79"/>
      <c r="G4374" s="79"/>
      <c r="H4374" s="79"/>
      <c r="I4374" s="89">
        <v>0.432</v>
      </c>
      <c r="J4374" s="79">
        <v>6</v>
      </c>
      <c r="K4374" s="53">
        <f t="shared" si="475"/>
        <v>142.80000000000001</v>
      </c>
      <c r="L4374" s="53">
        <f t="shared" si="476"/>
        <v>142.80000000000001</v>
      </c>
      <c r="M4374" s="53">
        <f>IF(E4374&gt;0,ROUND(E4374*UCO!$A$25,2),0)</f>
        <v>76.09</v>
      </c>
      <c r="N4374" s="53">
        <f>IF(I4374&gt;0,ROUND(I4374*Filme!$B$8,2),0)</f>
        <v>17.489999999999998</v>
      </c>
      <c r="O4374" s="53">
        <f t="shared" si="477"/>
        <v>236.38</v>
      </c>
    </row>
    <row r="4375" spans="1:15">
      <c r="A4375" s="86">
        <v>40809072</v>
      </c>
      <c r="B4375" s="86" t="s">
        <v>4359</v>
      </c>
      <c r="C4375" s="79">
        <v>1</v>
      </c>
      <c r="D4375" s="79" t="s">
        <v>51</v>
      </c>
      <c r="E4375" s="87">
        <v>3.79</v>
      </c>
      <c r="F4375" s="79"/>
      <c r="G4375" s="79"/>
      <c r="H4375" s="79"/>
      <c r="I4375" s="89">
        <v>0.432</v>
      </c>
      <c r="J4375" s="79">
        <v>6</v>
      </c>
      <c r="K4375" s="53">
        <f t="shared" si="475"/>
        <v>68.849999999999994</v>
      </c>
      <c r="L4375" s="53">
        <f t="shared" si="476"/>
        <v>68.849999999999994</v>
      </c>
      <c r="M4375" s="53">
        <f>IF(E4375&gt;0,ROUND(E4375*UCO!$A$25,2),0)</f>
        <v>55.56</v>
      </c>
      <c r="N4375" s="53">
        <f>IF(I4375&gt;0,ROUND(I4375*Filme!$B$8,2),0)</f>
        <v>17.489999999999998</v>
      </c>
      <c r="O4375" s="53">
        <f t="shared" si="477"/>
        <v>141.9</v>
      </c>
    </row>
    <row r="4376" spans="1:15">
      <c r="A4376" s="86">
        <v>40809080</v>
      </c>
      <c r="B4376" s="86" t="s">
        <v>4360</v>
      </c>
      <c r="C4376" s="79">
        <v>1</v>
      </c>
      <c r="D4376" s="79" t="s">
        <v>137</v>
      </c>
      <c r="E4376" s="87">
        <v>2.87</v>
      </c>
      <c r="F4376" s="79"/>
      <c r="G4376" s="79"/>
      <c r="H4376" s="79"/>
      <c r="I4376" s="89">
        <v>0.216</v>
      </c>
      <c r="J4376" s="79">
        <v>5</v>
      </c>
      <c r="K4376" s="53">
        <f t="shared" si="475"/>
        <v>81.599999999999994</v>
      </c>
      <c r="L4376" s="53">
        <f t="shared" si="476"/>
        <v>81.599999999999994</v>
      </c>
      <c r="M4376" s="53">
        <f>IF(E4376&gt;0,ROUND(E4376*UCO!$A$25,2),0)</f>
        <v>42.07</v>
      </c>
      <c r="N4376" s="53">
        <f>IF(I4376&gt;0,ROUND(I4376*Filme!$B$8,2),0)</f>
        <v>8.75</v>
      </c>
      <c r="O4376" s="53">
        <f t="shared" si="477"/>
        <v>132.41999999999999</v>
      </c>
    </row>
    <row r="4377" spans="1:15">
      <c r="A4377" s="78">
        <v>40809102</v>
      </c>
      <c r="B4377" s="78" t="s">
        <v>4361</v>
      </c>
      <c r="C4377" s="79">
        <v>1</v>
      </c>
      <c r="D4377" s="79" t="s">
        <v>368</v>
      </c>
      <c r="E4377" s="80"/>
      <c r="F4377" s="81"/>
      <c r="G4377" s="81"/>
      <c r="H4377" s="81"/>
      <c r="I4377" s="91"/>
      <c r="J4377" s="81"/>
      <c r="K4377" s="53">
        <f t="shared" si="475"/>
        <v>260.11</v>
      </c>
      <c r="L4377" s="82">
        <f t="shared" si="476"/>
        <v>260.11</v>
      </c>
      <c r="M4377" s="53">
        <f>IF(E4377&gt;0,ROUND(E4377*UCO!$A$25,2),0)</f>
        <v>0</v>
      </c>
      <c r="N4377" s="53">
        <f>IF(I4377&gt;0,ROUND(I4377*Filme!$B$4,2),0)</f>
        <v>0</v>
      </c>
      <c r="O4377" s="53">
        <f t="shared" si="477"/>
        <v>260.11</v>
      </c>
    </row>
    <row r="4378" spans="1:15">
      <c r="A4378" s="78">
        <v>40809153</v>
      </c>
      <c r="B4378" s="78" t="s">
        <v>4362</v>
      </c>
      <c r="C4378" s="79">
        <v>1</v>
      </c>
      <c r="D4378" s="79" t="s">
        <v>53</v>
      </c>
      <c r="E4378" s="80"/>
      <c r="F4378" s="81"/>
      <c r="G4378" s="81"/>
      <c r="H4378" s="81"/>
      <c r="I4378" s="91"/>
      <c r="J4378" s="81"/>
      <c r="K4378" s="53">
        <f t="shared" si="475"/>
        <v>112.2</v>
      </c>
      <c r="L4378" s="82">
        <f t="shared" si="476"/>
        <v>112.2</v>
      </c>
      <c r="M4378" s="53">
        <f>IF(E4378&gt;0,ROUND(E4378*UCO!$A$25,2),0)</f>
        <v>0</v>
      </c>
      <c r="N4378" s="53">
        <f>IF(I4378&gt;0,ROUND(I4378*Filme!$B$4,2),0)</f>
        <v>0</v>
      </c>
      <c r="O4378" s="53">
        <f t="shared" si="477"/>
        <v>112.2</v>
      </c>
    </row>
    <row r="4379" spans="1:15">
      <c r="A4379" s="48">
        <v>40809161</v>
      </c>
      <c r="B4379" s="48" t="s">
        <v>4363</v>
      </c>
      <c r="C4379" s="49">
        <v>1</v>
      </c>
      <c r="D4379" s="49" t="s">
        <v>53</v>
      </c>
      <c r="E4379" s="51"/>
      <c r="F4379" s="52"/>
      <c r="G4379" s="52"/>
      <c r="H4379" s="52"/>
      <c r="I4379" s="90"/>
      <c r="J4379" s="52"/>
      <c r="K4379" s="53">
        <f t="shared" si="475"/>
        <v>112.2</v>
      </c>
      <c r="L4379" s="53">
        <f t="shared" si="476"/>
        <v>112.2</v>
      </c>
      <c r="M4379" s="53">
        <f>IF(E4379&gt;0,ROUND(E4379*UCO!$A$25,2),0)</f>
        <v>0</v>
      </c>
      <c r="N4379" s="53">
        <f>IF(I4379&gt;0,ROUND(I4379*Filme!$B$4,2),0)</f>
        <v>0</v>
      </c>
      <c r="O4379" s="53">
        <f t="shared" si="477"/>
        <v>112.2</v>
      </c>
    </row>
    <row r="4380" spans="1:15">
      <c r="A4380" s="48">
        <v>40809170</v>
      </c>
      <c r="B4380" s="48" t="s">
        <v>4364</v>
      </c>
      <c r="C4380" s="49">
        <v>1</v>
      </c>
      <c r="D4380" s="49" t="s">
        <v>53</v>
      </c>
      <c r="E4380" s="51"/>
      <c r="F4380" s="52"/>
      <c r="G4380" s="52"/>
      <c r="H4380" s="52"/>
      <c r="I4380" s="90"/>
      <c r="J4380" s="52"/>
      <c r="K4380" s="53">
        <f t="shared" si="475"/>
        <v>112.2</v>
      </c>
      <c r="L4380" s="53">
        <f t="shared" si="476"/>
        <v>112.2</v>
      </c>
      <c r="M4380" s="53">
        <f>IF(E4380&gt;0,ROUND(E4380*UCO!$A$25,2),0)</f>
        <v>0</v>
      </c>
      <c r="N4380" s="53">
        <f>IF(I4380&gt;0,ROUND(I4380*Filme!$B$4,2),0)</f>
        <v>0</v>
      </c>
      <c r="O4380" s="53">
        <f t="shared" si="477"/>
        <v>112.2</v>
      </c>
    </row>
    <row r="4381" spans="1:15">
      <c r="A4381" s="48">
        <v>40809188</v>
      </c>
      <c r="B4381" s="48" t="s">
        <v>4365</v>
      </c>
      <c r="C4381" s="49">
        <v>1</v>
      </c>
      <c r="D4381" s="49" t="s">
        <v>53</v>
      </c>
      <c r="E4381" s="51"/>
      <c r="F4381" s="52"/>
      <c r="G4381" s="52"/>
      <c r="H4381" s="52"/>
      <c r="I4381" s="90"/>
      <c r="J4381" s="52"/>
      <c r="K4381" s="53">
        <f t="shared" si="475"/>
        <v>112.2</v>
      </c>
      <c r="L4381" s="53">
        <f t="shared" si="476"/>
        <v>112.2</v>
      </c>
      <c r="M4381" s="53">
        <f>IF(E4381&gt;0,ROUND(E4381*UCO!$A$25,2),0)</f>
        <v>0</v>
      </c>
      <c r="N4381" s="53">
        <f>IF(I4381&gt;0,ROUND(I4381*Filme!$B$4,2),0)</f>
        <v>0</v>
      </c>
      <c r="O4381" s="53">
        <f t="shared" si="477"/>
        <v>112.2</v>
      </c>
    </row>
    <row r="4382" spans="1:15" ht="27" customHeight="1">
      <c r="A4382" s="131" t="s">
        <v>4366</v>
      </c>
      <c r="B4382" s="132"/>
      <c r="C4382" s="132"/>
      <c r="D4382" s="132"/>
      <c r="E4382" s="132"/>
      <c r="F4382" s="132"/>
      <c r="G4382" s="132"/>
      <c r="H4382" s="132"/>
      <c r="I4382" s="132"/>
      <c r="J4382" s="132"/>
      <c r="K4382" s="132"/>
      <c r="L4382" s="132"/>
      <c r="M4382" s="132"/>
      <c r="N4382" s="132"/>
      <c r="O4382" s="132"/>
    </row>
    <row r="4383" spans="1:15">
      <c r="A4383" s="86">
        <v>40810011</v>
      </c>
      <c r="B4383" s="86" t="s">
        <v>4367</v>
      </c>
      <c r="C4383" s="79">
        <v>1</v>
      </c>
      <c r="D4383" s="79" t="s">
        <v>53</v>
      </c>
      <c r="E4383" s="87">
        <v>9.7200000000000006</v>
      </c>
      <c r="F4383" s="79"/>
      <c r="G4383" s="79"/>
      <c r="H4383" s="79"/>
      <c r="I4383" s="89">
        <v>0.432</v>
      </c>
      <c r="J4383" s="79">
        <v>6</v>
      </c>
      <c r="K4383" s="53">
        <f>VLOOKUP(D4383,PorteRadiologia2026,25,FALSE)</f>
        <v>112.2</v>
      </c>
      <c r="L4383" s="53">
        <f>ROUND(C4383*K4383,2)</f>
        <v>112.2</v>
      </c>
      <c r="M4383" s="53">
        <f>IF(E4383&gt;0,ROUND(E4383*UCO!$A$25,2),0)</f>
        <v>142.5</v>
      </c>
      <c r="N4383" s="53">
        <f>IF(I4383&gt;0,ROUND(I4383*Filme!$B$8,2),0)</f>
        <v>17.489999999999998</v>
      </c>
      <c r="O4383" s="53">
        <f>ROUND(L4383+M4383+N4383,2)</f>
        <v>272.19</v>
      </c>
    </row>
    <row r="4384" spans="1:15">
      <c r="A4384" s="86">
        <v>40810020</v>
      </c>
      <c r="B4384" s="86" t="s">
        <v>4368</v>
      </c>
      <c r="C4384" s="79">
        <v>1</v>
      </c>
      <c r="D4384" s="79" t="s">
        <v>596</v>
      </c>
      <c r="E4384" s="87">
        <v>13.71</v>
      </c>
      <c r="F4384" s="79"/>
      <c r="G4384" s="79"/>
      <c r="H4384" s="79"/>
      <c r="I4384" s="89">
        <v>1.1519999999999999</v>
      </c>
      <c r="J4384" s="79">
        <v>16</v>
      </c>
      <c r="K4384" s="53">
        <f>VLOOKUP(D4384,PorteRadiologia2026,25,FALSE)</f>
        <v>466.67</v>
      </c>
      <c r="L4384" s="53">
        <f>ROUND(C4384*K4384,2)</f>
        <v>466.67</v>
      </c>
      <c r="M4384" s="53">
        <f>IF(E4384&gt;0,ROUND(E4384*UCO!$A$25,2),0)</f>
        <v>200.99</v>
      </c>
      <c r="N4384" s="53">
        <f>IF(I4384&gt;0,ROUND(I4384*Filme!$B$8,2),0)</f>
        <v>46.64</v>
      </c>
      <c r="O4384" s="53">
        <f>ROUND(L4384+M4384+N4384,2)</f>
        <v>714.3</v>
      </c>
    </row>
    <row r="4385" spans="1:15">
      <c r="A4385" s="86">
        <v>40810038</v>
      </c>
      <c r="B4385" s="86" t="s">
        <v>4369</v>
      </c>
      <c r="C4385" s="79">
        <v>1</v>
      </c>
      <c r="D4385" s="79" t="s">
        <v>72</v>
      </c>
      <c r="E4385" s="87">
        <v>14.51</v>
      </c>
      <c r="F4385" s="79"/>
      <c r="G4385" s="79"/>
      <c r="H4385" s="79"/>
      <c r="I4385" s="89"/>
      <c r="J4385" s="79"/>
      <c r="K4385" s="53">
        <f>VLOOKUP(D4385,PorteRadiologia2026,25,FALSE)</f>
        <v>240.98</v>
      </c>
      <c r="L4385" s="53">
        <f>ROUND(C4385*K4385,2)</f>
        <v>240.98</v>
      </c>
      <c r="M4385" s="53">
        <f>IF(E4385&gt;0,ROUND(E4385*UCO!$A$25,2),0)</f>
        <v>212.72</v>
      </c>
      <c r="N4385" s="53">
        <f>IF(I4385&gt;0,ROUND(I4385*Filme!$B$4,2),0)</f>
        <v>0</v>
      </c>
      <c r="O4385" s="53">
        <f>ROUND(L4385+M4385+N4385,2)</f>
        <v>453.7</v>
      </c>
    </row>
    <row r="4386" spans="1:15">
      <c r="A4386" s="86">
        <v>40810046</v>
      </c>
      <c r="B4386" s="86" t="s">
        <v>4370</v>
      </c>
      <c r="C4386" s="79">
        <v>1</v>
      </c>
      <c r="D4386" s="79" t="s">
        <v>72</v>
      </c>
      <c r="E4386" s="87">
        <v>14.51</v>
      </c>
      <c r="F4386" s="79"/>
      <c r="G4386" s="79"/>
      <c r="H4386" s="79"/>
      <c r="I4386" s="89"/>
      <c r="J4386" s="79"/>
      <c r="K4386" s="53">
        <f>VLOOKUP(D4386,PorteRadiologia2026,25,FALSE)</f>
        <v>240.98</v>
      </c>
      <c r="L4386" s="53">
        <f>ROUND(C4386*K4386,2)</f>
        <v>240.98</v>
      </c>
      <c r="M4386" s="53">
        <f>IF(E4386&gt;0,ROUND(E4386*UCO!$A$25,2),0)</f>
        <v>212.72</v>
      </c>
      <c r="N4386" s="53">
        <f>IF(I4386&gt;0,ROUND(I4386*Filme!$B$4,2),0)</f>
        <v>0</v>
      </c>
      <c r="O4386" s="53">
        <f>ROUND(L4386+M4386+N4386,2)</f>
        <v>453.7</v>
      </c>
    </row>
    <row r="4387" spans="1:15" ht="26.25" customHeight="1">
      <c r="A4387" s="131" t="s">
        <v>4371</v>
      </c>
      <c r="B4387" s="132"/>
      <c r="C4387" s="132"/>
      <c r="D4387" s="132"/>
      <c r="E4387" s="132"/>
      <c r="F4387" s="132"/>
      <c r="G4387" s="132"/>
      <c r="H4387" s="132"/>
      <c r="I4387" s="132"/>
      <c r="J4387" s="132"/>
      <c r="K4387" s="132"/>
      <c r="L4387" s="132"/>
      <c r="M4387" s="132"/>
      <c r="N4387" s="132"/>
      <c r="O4387" s="132"/>
    </row>
    <row r="4388" spans="1:15">
      <c r="A4388" s="48">
        <v>40811018</v>
      </c>
      <c r="B4388" s="48" t="s">
        <v>4372</v>
      </c>
      <c r="C4388" s="49">
        <v>1</v>
      </c>
      <c r="D4388" s="49" t="s">
        <v>137</v>
      </c>
      <c r="E4388" s="51">
        <v>2.21</v>
      </c>
      <c r="F4388" s="52"/>
      <c r="G4388" s="52"/>
      <c r="H4388" s="52"/>
      <c r="I4388" s="90"/>
      <c r="J4388" s="52"/>
      <c r="K4388" s="53">
        <f>VLOOKUP(D4388,PorteRadiologia2026,25,FALSE)</f>
        <v>81.599999999999994</v>
      </c>
      <c r="L4388" s="53">
        <f>ROUND(C4388*K4388,2)</f>
        <v>81.599999999999994</v>
      </c>
      <c r="M4388" s="53">
        <f>IF(E4388&gt;0,ROUND(E4388*UCO!$A$25,2),0)</f>
        <v>32.4</v>
      </c>
      <c r="N4388" s="53">
        <f>IF(I4388&gt;0,ROUND(I4388*Filme!$B$3,2),0)</f>
        <v>0</v>
      </c>
      <c r="O4388" s="53">
        <f>ROUND(L4388+M4388+N4388,2)</f>
        <v>114</v>
      </c>
    </row>
    <row r="4389" spans="1:15">
      <c r="A4389" s="48">
        <v>40811026</v>
      </c>
      <c r="B4389" s="48" t="s">
        <v>4373</v>
      </c>
      <c r="C4389" s="49">
        <v>1</v>
      </c>
      <c r="D4389" s="49" t="s">
        <v>51</v>
      </c>
      <c r="E4389" s="51">
        <v>3.16</v>
      </c>
      <c r="F4389" s="52"/>
      <c r="G4389" s="52"/>
      <c r="H4389" s="52"/>
      <c r="I4389" s="90"/>
      <c r="J4389" s="52"/>
      <c r="K4389" s="53">
        <v>68.849999999999994</v>
      </c>
      <c r="L4389" s="53">
        <v>68.849999999999994</v>
      </c>
      <c r="M4389" s="53">
        <v>46.33</v>
      </c>
      <c r="N4389" s="53">
        <v>0</v>
      </c>
      <c r="O4389" s="53">
        <v>115.18</v>
      </c>
    </row>
    <row r="4390" spans="1:15" ht="29.25" customHeight="1">
      <c r="A4390" s="131" t="s">
        <v>4374</v>
      </c>
      <c r="B4390" s="132"/>
      <c r="C4390" s="132"/>
      <c r="D4390" s="132"/>
      <c r="E4390" s="132"/>
      <c r="F4390" s="132"/>
      <c r="G4390" s="132"/>
      <c r="H4390" s="132"/>
      <c r="I4390" s="132"/>
      <c r="J4390" s="132"/>
      <c r="K4390" s="132"/>
      <c r="L4390" s="132"/>
      <c r="M4390" s="132"/>
      <c r="N4390" s="132"/>
      <c r="O4390" s="132"/>
    </row>
    <row r="4391" spans="1:15">
      <c r="A4391" s="48">
        <v>40812014</v>
      </c>
      <c r="B4391" s="48" t="s">
        <v>4375</v>
      </c>
      <c r="C4391" s="49">
        <v>1</v>
      </c>
      <c r="D4391" s="49" t="s">
        <v>93</v>
      </c>
      <c r="E4391" s="51">
        <v>9.3699999999999992</v>
      </c>
      <c r="F4391" s="52"/>
      <c r="G4391" s="52"/>
      <c r="H4391" s="52"/>
      <c r="I4391" s="90">
        <v>0.63500000000000001</v>
      </c>
      <c r="J4391" s="52">
        <v>5</v>
      </c>
      <c r="K4391" s="53">
        <v>195.07</v>
      </c>
      <c r="L4391" s="53">
        <v>195.07</v>
      </c>
      <c r="M4391" s="53">
        <v>137.36000000000001</v>
      </c>
      <c r="N4391" s="53">
        <v>25.71</v>
      </c>
      <c r="O4391" s="53">
        <v>358.14</v>
      </c>
    </row>
    <row r="4392" spans="1:15">
      <c r="A4392" s="48">
        <v>40812022</v>
      </c>
      <c r="B4392" s="48" t="s">
        <v>4376</v>
      </c>
      <c r="C4392" s="49">
        <v>1</v>
      </c>
      <c r="D4392" s="49" t="s">
        <v>70</v>
      </c>
      <c r="E4392" s="51">
        <v>9.3699999999999992</v>
      </c>
      <c r="F4392" s="52"/>
      <c r="G4392" s="52"/>
      <c r="H4392" s="52"/>
      <c r="I4392" s="90">
        <v>0.63500000000000001</v>
      </c>
      <c r="J4392" s="52">
        <v>5</v>
      </c>
      <c r="K4392" s="53">
        <v>163.19999999999999</v>
      </c>
      <c r="L4392" s="53">
        <v>163.19999999999999</v>
      </c>
      <c r="M4392" s="53">
        <v>137.36000000000001</v>
      </c>
      <c r="N4392" s="53">
        <v>25.71</v>
      </c>
      <c r="O4392" s="53">
        <v>326.27</v>
      </c>
    </row>
    <row r="4393" spans="1:15">
      <c r="A4393" s="48">
        <v>40812030</v>
      </c>
      <c r="B4393" s="48" t="s">
        <v>4377</v>
      </c>
      <c r="C4393" s="49">
        <v>1</v>
      </c>
      <c r="D4393" s="49" t="s">
        <v>74</v>
      </c>
      <c r="E4393" s="51">
        <v>16.86</v>
      </c>
      <c r="F4393" s="52"/>
      <c r="G4393" s="52"/>
      <c r="H4393" s="52"/>
      <c r="I4393" s="90">
        <v>1.524</v>
      </c>
      <c r="J4393" s="52">
        <v>12</v>
      </c>
      <c r="K4393" s="53">
        <v>280.52</v>
      </c>
      <c r="L4393" s="53">
        <v>280.52</v>
      </c>
      <c r="M4393" s="53">
        <v>247.17</v>
      </c>
      <c r="N4393" s="53">
        <v>61.71</v>
      </c>
      <c r="O4393" s="53">
        <v>589.4</v>
      </c>
    </row>
    <row r="4394" spans="1:15">
      <c r="A4394" s="48">
        <v>40812049</v>
      </c>
      <c r="B4394" s="48" t="s">
        <v>4378</v>
      </c>
      <c r="C4394" s="49">
        <v>1</v>
      </c>
      <c r="D4394" s="49" t="s">
        <v>72</v>
      </c>
      <c r="E4394" s="51">
        <v>17.350000000000001</v>
      </c>
      <c r="F4394" s="52"/>
      <c r="G4394" s="52"/>
      <c r="H4394" s="52"/>
      <c r="I4394" s="90">
        <v>1.524</v>
      </c>
      <c r="J4394" s="52">
        <v>12</v>
      </c>
      <c r="K4394" s="53">
        <v>240.98</v>
      </c>
      <c r="L4394" s="53">
        <v>240.98</v>
      </c>
      <c r="M4394" s="53">
        <v>254.35</v>
      </c>
      <c r="N4394" s="53">
        <v>61.71</v>
      </c>
      <c r="O4394" s="53">
        <v>557.04</v>
      </c>
    </row>
    <row r="4395" spans="1:15">
      <c r="A4395" s="48">
        <v>40812057</v>
      </c>
      <c r="B4395" s="48" t="s">
        <v>4379</v>
      </c>
      <c r="C4395" s="49">
        <v>1</v>
      </c>
      <c r="D4395" s="49" t="s">
        <v>366</v>
      </c>
      <c r="E4395" s="51">
        <v>18.95</v>
      </c>
      <c r="F4395" s="52"/>
      <c r="G4395" s="52"/>
      <c r="H4395" s="52"/>
      <c r="I4395" s="90">
        <v>1.524</v>
      </c>
      <c r="J4395" s="52">
        <v>12</v>
      </c>
      <c r="K4395" s="53">
        <v>298.36</v>
      </c>
      <c r="L4395" s="53">
        <v>298.36</v>
      </c>
      <c r="M4395" s="53">
        <v>277.81</v>
      </c>
      <c r="N4395" s="53">
        <v>61.71</v>
      </c>
      <c r="O4395" s="53">
        <v>637.88</v>
      </c>
    </row>
    <row r="4396" spans="1:15">
      <c r="A4396" s="48">
        <v>40812065</v>
      </c>
      <c r="B4396" s="48" t="s">
        <v>4380</v>
      </c>
      <c r="C4396" s="49">
        <v>1</v>
      </c>
      <c r="D4396" s="49" t="s">
        <v>137</v>
      </c>
      <c r="E4396" s="51">
        <v>8.2100000000000009</v>
      </c>
      <c r="F4396" s="52"/>
      <c r="G4396" s="52"/>
      <c r="H4396" s="52"/>
      <c r="I4396" s="90">
        <v>0.5</v>
      </c>
      <c r="J4396" s="52">
        <v>4</v>
      </c>
      <c r="K4396" s="53">
        <v>81.599999999999994</v>
      </c>
      <c r="L4396" s="53">
        <v>81.599999999999994</v>
      </c>
      <c r="M4396" s="53">
        <v>120.36</v>
      </c>
      <c r="N4396" s="53">
        <v>20.25</v>
      </c>
      <c r="O4396" s="53">
        <v>222.21</v>
      </c>
    </row>
    <row r="4397" spans="1:15">
      <c r="A4397" s="48">
        <v>40812073</v>
      </c>
      <c r="B4397" s="48" t="s">
        <v>4381</v>
      </c>
      <c r="C4397" s="49">
        <v>1</v>
      </c>
      <c r="D4397" s="49" t="s">
        <v>137</v>
      </c>
      <c r="E4397" s="51">
        <v>8.2100000000000009</v>
      </c>
      <c r="F4397" s="52"/>
      <c r="G4397" s="52"/>
      <c r="H4397" s="52"/>
      <c r="I4397" s="90">
        <v>0.5</v>
      </c>
      <c r="J4397" s="52">
        <v>4</v>
      </c>
      <c r="K4397" s="53">
        <v>81.599999999999994</v>
      </c>
      <c r="L4397" s="53">
        <v>81.599999999999994</v>
      </c>
      <c r="M4397" s="53">
        <v>120.36</v>
      </c>
      <c r="N4397" s="53">
        <v>20.25</v>
      </c>
      <c r="O4397" s="53">
        <v>222.21</v>
      </c>
    </row>
    <row r="4398" spans="1:15">
      <c r="A4398" s="48">
        <v>40812081</v>
      </c>
      <c r="B4398" s="48" t="s">
        <v>4382</v>
      </c>
      <c r="C4398" s="49">
        <v>1</v>
      </c>
      <c r="D4398" s="49" t="s">
        <v>102</v>
      </c>
      <c r="E4398" s="51">
        <v>8.8800000000000008</v>
      </c>
      <c r="F4398" s="52"/>
      <c r="G4398" s="52"/>
      <c r="H4398" s="52"/>
      <c r="I4398" s="90">
        <v>1.27</v>
      </c>
      <c r="J4398" s="52">
        <v>10</v>
      </c>
      <c r="K4398" s="53">
        <v>142.80000000000001</v>
      </c>
      <c r="L4398" s="53">
        <v>142.80000000000001</v>
      </c>
      <c r="M4398" s="53">
        <v>130.18</v>
      </c>
      <c r="N4398" s="53">
        <v>51.42</v>
      </c>
      <c r="O4398" s="53">
        <v>324.39999999999998</v>
      </c>
    </row>
    <row r="4399" spans="1:15">
      <c r="A4399" s="48">
        <v>40812090</v>
      </c>
      <c r="B4399" s="48" t="s">
        <v>4383</v>
      </c>
      <c r="C4399" s="49">
        <v>1</v>
      </c>
      <c r="D4399" s="49" t="s">
        <v>366</v>
      </c>
      <c r="E4399" s="51">
        <v>15.26</v>
      </c>
      <c r="F4399" s="52"/>
      <c r="G4399" s="52"/>
      <c r="H4399" s="52"/>
      <c r="I4399" s="90">
        <v>1.27</v>
      </c>
      <c r="J4399" s="52">
        <v>10</v>
      </c>
      <c r="K4399" s="53">
        <v>298.36</v>
      </c>
      <c r="L4399" s="53">
        <v>298.36</v>
      </c>
      <c r="M4399" s="53">
        <v>223.71</v>
      </c>
      <c r="N4399" s="53">
        <v>51.42</v>
      </c>
      <c r="O4399" s="53">
        <v>573.49</v>
      </c>
    </row>
    <row r="4400" spans="1:15">
      <c r="A4400" s="48">
        <v>40812103</v>
      </c>
      <c r="B4400" s="48" t="s">
        <v>4384</v>
      </c>
      <c r="C4400" s="49">
        <v>1</v>
      </c>
      <c r="D4400" s="49" t="s">
        <v>500</v>
      </c>
      <c r="E4400" s="51">
        <v>16.34</v>
      </c>
      <c r="F4400" s="52"/>
      <c r="G4400" s="52"/>
      <c r="H4400" s="52"/>
      <c r="I4400" s="90">
        <v>1.27</v>
      </c>
      <c r="J4400" s="52">
        <v>10</v>
      </c>
      <c r="K4400" s="53">
        <v>357</v>
      </c>
      <c r="L4400" s="53">
        <v>357</v>
      </c>
      <c r="M4400" s="53">
        <v>239.54</v>
      </c>
      <c r="N4400" s="53">
        <v>51.42</v>
      </c>
      <c r="O4400" s="53">
        <v>647.96</v>
      </c>
    </row>
    <row r="4401" spans="1:15">
      <c r="A4401" s="48">
        <v>40812111</v>
      </c>
      <c r="B4401" s="48" t="s">
        <v>4385</v>
      </c>
      <c r="C4401" s="49">
        <v>1</v>
      </c>
      <c r="D4401" s="49" t="s">
        <v>74</v>
      </c>
      <c r="E4401" s="51">
        <v>15.26</v>
      </c>
      <c r="F4401" s="52"/>
      <c r="G4401" s="52"/>
      <c r="H4401" s="52"/>
      <c r="I4401" s="90">
        <v>1.27</v>
      </c>
      <c r="J4401" s="52">
        <v>10</v>
      </c>
      <c r="K4401" s="53">
        <v>280.52</v>
      </c>
      <c r="L4401" s="53">
        <v>280.52</v>
      </c>
      <c r="M4401" s="53">
        <v>223.71</v>
      </c>
      <c r="N4401" s="53">
        <v>51.42</v>
      </c>
      <c r="O4401" s="53">
        <v>555.65</v>
      </c>
    </row>
    <row r="4402" spans="1:15">
      <c r="A4402" s="48">
        <v>40812120</v>
      </c>
      <c r="B4402" s="48" t="s">
        <v>4386</v>
      </c>
      <c r="C4402" s="49">
        <v>1</v>
      </c>
      <c r="D4402" s="49" t="s">
        <v>72</v>
      </c>
      <c r="E4402" s="51">
        <v>9.06</v>
      </c>
      <c r="F4402" s="52"/>
      <c r="G4402" s="52"/>
      <c r="H4402" s="52"/>
      <c r="I4402" s="90">
        <v>1.232</v>
      </c>
      <c r="J4402" s="52">
        <v>8</v>
      </c>
      <c r="K4402" s="53">
        <v>240.98</v>
      </c>
      <c r="L4402" s="53">
        <v>240.98</v>
      </c>
      <c r="M4402" s="53">
        <v>132.82</v>
      </c>
      <c r="N4402" s="53">
        <v>49.88</v>
      </c>
      <c r="O4402" s="53">
        <v>423.68</v>
      </c>
    </row>
    <row r="4403" spans="1:15">
      <c r="A4403" s="48">
        <v>40812138</v>
      </c>
      <c r="B4403" s="48" t="s">
        <v>4387</v>
      </c>
      <c r="C4403" s="49">
        <v>1</v>
      </c>
      <c r="D4403" s="49" t="s">
        <v>53</v>
      </c>
      <c r="E4403" s="51">
        <v>8.2100000000000009</v>
      </c>
      <c r="F4403" s="52"/>
      <c r="G4403" s="52"/>
      <c r="H4403" s="52"/>
      <c r="I4403" s="90">
        <v>0.63500000000000001</v>
      </c>
      <c r="J4403" s="52">
        <v>5</v>
      </c>
      <c r="K4403" s="53">
        <v>112.2</v>
      </c>
      <c r="L4403" s="53">
        <v>112.2</v>
      </c>
      <c r="M4403" s="53">
        <v>120.36</v>
      </c>
      <c r="N4403" s="53">
        <v>25.71</v>
      </c>
      <c r="O4403" s="53">
        <v>258.27</v>
      </c>
    </row>
    <row r="4404" spans="1:15">
      <c r="A4404" s="48">
        <v>40812146</v>
      </c>
      <c r="B4404" s="48" t="s">
        <v>4388</v>
      </c>
      <c r="C4404" s="49">
        <v>1</v>
      </c>
      <c r="D4404" s="49" t="s">
        <v>70</v>
      </c>
      <c r="E4404" s="51">
        <v>8.2100000000000009</v>
      </c>
      <c r="F4404" s="52"/>
      <c r="G4404" s="52"/>
      <c r="H4404" s="52"/>
      <c r="I4404" s="90">
        <v>0.63500000000000001</v>
      </c>
      <c r="J4404" s="52">
        <v>5</v>
      </c>
      <c r="K4404" s="53">
        <v>163.19999999999999</v>
      </c>
      <c r="L4404" s="53">
        <v>163.19999999999999</v>
      </c>
      <c r="M4404" s="53">
        <v>120.36</v>
      </c>
      <c r="N4404" s="53">
        <v>25.71</v>
      </c>
      <c r="O4404" s="53">
        <v>309.27</v>
      </c>
    </row>
    <row r="4405" spans="1:15" ht="12.75" customHeight="1">
      <c r="A4405" s="129" t="s">
        <v>4389</v>
      </c>
      <c r="B4405" s="130"/>
      <c r="C4405" s="130"/>
      <c r="D4405" s="130"/>
      <c r="E4405" s="130"/>
      <c r="F4405" s="130"/>
      <c r="G4405" s="130"/>
      <c r="H4405" s="130"/>
      <c r="I4405" s="130"/>
      <c r="J4405" s="130"/>
      <c r="K4405" s="130"/>
      <c r="L4405" s="130"/>
      <c r="M4405" s="130"/>
      <c r="N4405" s="130"/>
      <c r="O4405" s="130"/>
    </row>
    <row r="4406" spans="1:15" ht="12.75" customHeight="1">
      <c r="A4406" s="129" t="s">
        <v>4390</v>
      </c>
      <c r="B4406" s="130"/>
      <c r="C4406" s="130"/>
      <c r="D4406" s="130"/>
      <c r="E4406" s="130"/>
      <c r="F4406" s="130"/>
      <c r="G4406" s="130"/>
      <c r="H4406" s="130"/>
      <c r="I4406" s="130"/>
      <c r="J4406" s="130"/>
      <c r="K4406" s="130"/>
      <c r="L4406" s="130"/>
      <c r="M4406" s="130"/>
      <c r="N4406" s="130"/>
      <c r="O4406" s="130"/>
    </row>
    <row r="4407" spans="1:15" ht="25.5" customHeight="1">
      <c r="A4407" s="131" t="s">
        <v>4391</v>
      </c>
      <c r="B4407" s="132"/>
      <c r="C4407" s="132"/>
      <c r="D4407" s="132"/>
      <c r="E4407" s="132"/>
      <c r="F4407" s="132"/>
      <c r="G4407" s="132"/>
      <c r="H4407" s="132"/>
      <c r="I4407" s="132"/>
      <c r="J4407" s="132"/>
      <c r="K4407" s="132"/>
      <c r="L4407" s="132"/>
      <c r="M4407" s="132"/>
      <c r="N4407" s="132"/>
      <c r="O4407" s="132"/>
    </row>
    <row r="4408" spans="1:15">
      <c r="A4408" s="48">
        <v>40813010</v>
      </c>
      <c r="B4408" s="48" t="s">
        <v>4392</v>
      </c>
      <c r="C4408" s="49">
        <v>1</v>
      </c>
      <c r="D4408" s="49" t="s">
        <v>305</v>
      </c>
      <c r="E4408" s="51"/>
      <c r="F4408" s="52">
        <v>1</v>
      </c>
      <c r="G4408" s="52">
        <v>5</v>
      </c>
      <c r="H4408" s="52"/>
      <c r="I4408" s="52"/>
      <c r="J4408" s="90"/>
      <c r="K4408" s="53">
        <v>624.77</v>
      </c>
      <c r="L4408" s="53">
        <v>624.77</v>
      </c>
      <c r="M4408" s="53">
        <v>0</v>
      </c>
      <c r="N4408" s="53">
        <v>0</v>
      </c>
      <c r="O4408" s="53">
        <v>624.77</v>
      </c>
    </row>
    <row r="4409" spans="1:15">
      <c r="A4409" s="48">
        <v>40813029</v>
      </c>
      <c r="B4409" s="48" t="s">
        <v>4393</v>
      </c>
      <c r="C4409" s="49">
        <v>1</v>
      </c>
      <c r="D4409" s="49" t="s">
        <v>305</v>
      </c>
      <c r="E4409" s="51"/>
      <c r="F4409" s="52">
        <v>1</v>
      </c>
      <c r="G4409" s="52">
        <v>5</v>
      </c>
      <c r="H4409" s="52"/>
      <c r="I4409" s="52"/>
      <c r="J4409" s="90"/>
      <c r="K4409" s="53">
        <v>624.77</v>
      </c>
      <c r="L4409" s="53">
        <v>624.77</v>
      </c>
      <c r="M4409" s="53">
        <v>0</v>
      </c>
      <c r="N4409" s="53">
        <v>0</v>
      </c>
      <c r="O4409" s="53">
        <v>624.77</v>
      </c>
    </row>
    <row r="4410" spans="1:15">
      <c r="A4410" s="48">
        <v>40813037</v>
      </c>
      <c r="B4410" s="48" t="s">
        <v>4394</v>
      </c>
      <c r="C4410" s="49">
        <v>1</v>
      </c>
      <c r="D4410" s="49" t="s">
        <v>305</v>
      </c>
      <c r="E4410" s="51"/>
      <c r="F4410" s="52">
        <v>1</v>
      </c>
      <c r="G4410" s="52">
        <v>5</v>
      </c>
      <c r="H4410" s="52"/>
      <c r="I4410" s="52"/>
      <c r="J4410" s="90"/>
      <c r="K4410" s="53">
        <v>624.77</v>
      </c>
      <c r="L4410" s="53">
        <v>624.77</v>
      </c>
      <c r="M4410" s="53">
        <v>0</v>
      </c>
      <c r="N4410" s="53">
        <v>0</v>
      </c>
      <c r="O4410" s="53">
        <v>624.77</v>
      </c>
    </row>
    <row r="4411" spans="1:15">
      <c r="A4411" s="48">
        <v>40813045</v>
      </c>
      <c r="B4411" s="48" t="s">
        <v>4395</v>
      </c>
      <c r="C4411" s="49">
        <v>1</v>
      </c>
      <c r="D4411" s="49" t="s">
        <v>305</v>
      </c>
      <c r="E4411" s="51"/>
      <c r="F4411" s="52">
        <v>1</v>
      </c>
      <c r="G4411" s="52">
        <v>5</v>
      </c>
      <c r="H4411" s="48"/>
      <c r="I4411" s="52"/>
      <c r="J4411" s="90"/>
      <c r="K4411" s="53">
        <v>624.77</v>
      </c>
      <c r="L4411" s="53">
        <v>624.77</v>
      </c>
      <c r="M4411" s="53">
        <v>0</v>
      </c>
      <c r="N4411" s="53">
        <v>0</v>
      </c>
      <c r="O4411" s="53">
        <v>624.77</v>
      </c>
    </row>
    <row r="4412" spans="1:15">
      <c r="A4412" s="48">
        <v>40813053</v>
      </c>
      <c r="B4412" s="48" t="s">
        <v>4396</v>
      </c>
      <c r="C4412" s="49">
        <v>1</v>
      </c>
      <c r="D4412" s="49" t="s">
        <v>596</v>
      </c>
      <c r="E4412" s="51"/>
      <c r="F4412" s="52"/>
      <c r="G4412" s="52">
        <v>5</v>
      </c>
      <c r="H4412" s="52"/>
      <c r="I4412" s="52"/>
      <c r="J4412" s="90"/>
      <c r="K4412" s="53">
        <v>466.67</v>
      </c>
      <c r="L4412" s="53">
        <v>466.67</v>
      </c>
      <c r="M4412" s="53">
        <v>0</v>
      </c>
      <c r="N4412" s="53">
        <v>0</v>
      </c>
      <c r="O4412" s="53">
        <v>466.67</v>
      </c>
    </row>
    <row r="4413" spans="1:15">
      <c r="A4413" s="48">
        <v>40813061</v>
      </c>
      <c r="B4413" s="48" t="s">
        <v>4397</v>
      </c>
      <c r="C4413" s="49">
        <v>1</v>
      </c>
      <c r="D4413" s="49" t="s">
        <v>469</v>
      </c>
      <c r="E4413" s="51"/>
      <c r="F4413" s="52">
        <v>2</v>
      </c>
      <c r="G4413" s="52">
        <v>5</v>
      </c>
      <c r="H4413" s="52"/>
      <c r="I4413" s="52"/>
      <c r="J4413" s="90"/>
      <c r="K4413" s="53">
        <v>1160.29</v>
      </c>
      <c r="L4413" s="53">
        <v>1160.29</v>
      </c>
      <c r="M4413" s="53">
        <v>0</v>
      </c>
      <c r="N4413" s="53">
        <v>0</v>
      </c>
      <c r="O4413" s="53">
        <v>1160.29</v>
      </c>
    </row>
    <row r="4414" spans="1:15">
      <c r="A4414" s="48">
        <v>40813070</v>
      </c>
      <c r="B4414" s="48" t="s">
        <v>4398</v>
      </c>
      <c r="C4414" s="49">
        <v>1</v>
      </c>
      <c r="D4414" s="49" t="s">
        <v>446</v>
      </c>
      <c r="E4414" s="51"/>
      <c r="F4414" s="52">
        <v>2</v>
      </c>
      <c r="G4414" s="52">
        <v>5</v>
      </c>
      <c r="H4414" s="52"/>
      <c r="I4414" s="52"/>
      <c r="J4414" s="90"/>
      <c r="K4414" s="53">
        <v>911.65</v>
      </c>
      <c r="L4414" s="53">
        <v>911.65</v>
      </c>
      <c r="M4414" s="53">
        <v>0</v>
      </c>
      <c r="N4414" s="53">
        <v>0</v>
      </c>
      <c r="O4414" s="53">
        <v>911.65</v>
      </c>
    </row>
    <row r="4415" spans="1:15">
      <c r="A4415" s="48">
        <v>40813088</v>
      </c>
      <c r="B4415" s="48" t="s">
        <v>4399</v>
      </c>
      <c r="C4415" s="49">
        <v>1</v>
      </c>
      <c r="D4415" s="49" t="s">
        <v>335</v>
      </c>
      <c r="E4415" s="51"/>
      <c r="F4415" s="52">
        <v>1</v>
      </c>
      <c r="G4415" s="52">
        <v>5</v>
      </c>
      <c r="H4415" s="52"/>
      <c r="I4415" s="52"/>
      <c r="J4415" s="90"/>
      <c r="K4415" s="53">
        <v>771.4</v>
      </c>
      <c r="L4415" s="53">
        <v>771.4</v>
      </c>
      <c r="M4415" s="53">
        <v>0</v>
      </c>
      <c r="N4415" s="53">
        <v>0</v>
      </c>
      <c r="O4415" s="53">
        <v>771.4</v>
      </c>
    </row>
    <row r="4416" spans="1:15">
      <c r="A4416" s="48">
        <v>40813100</v>
      </c>
      <c r="B4416" s="48" t="s">
        <v>4400</v>
      </c>
      <c r="C4416" s="49">
        <v>1</v>
      </c>
      <c r="D4416" s="49" t="s">
        <v>446</v>
      </c>
      <c r="E4416" s="51"/>
      <c r="F4416" s="52">
        <v>1</v>
      </c>
      <c r="G4416" s="52">
        <v>5</v>
      </c>
      <c r="H4416" s="52"/>
      <c r="I4416" s="52"/>
      <c r="J4416" s="90"/>
      <c r="K4416" s="53">
        <v>911.65</v>
      </c>
      <c r="L4416" s="53">
        <v>911.65</v>
      </c>
      <c r="M4416" s="53">
        <v>0</v>
      </c>
      <c r="N4416" s="53">
        <v>0</v>
      </c>
      <c r="O4416" s="53">
        <v>911.65</v>
      </c>
    </row>
    <row r="4417" spans="1:15">
      <c r="A4417" s="48">
        <v>40813118</v>
      </c>
      <c r="B4417" s="48" t="s">
        <v>4401</v>
      </c>
      <c r="C4417" s="49">
        <v>1</v>
      </c>
      <c r="D4417" s="49" t="s">
        <v>469</v>
      </c>
      <c r="E4417" s="51"/>
      <c r="F4417" s="52">
        <v>2</v>
      </c>
      <c r="G4417" s="52">
        <v>5</v>
      </c>
      <c r="H4417" s="52"/>
      <c r="I4417" s="52"/>
      <c r="J4417" s="90"/>
      <c r="K4417" s="53">
        <v>1160.29</v>
      </c>
      <c r="L4417" s="53">
        <v>1160.29</v>
      </c>
      <c r="M4417" s="53">
        <v>0</v>
      </c>
      <c r="N4417" s="53">
        <v>0</v>
      </c>
      <c r="O4417" s="53">
        <v>1160.29</v>
      </c>
    </row>
    <row r="4418" spans="1:15">
      <c r="A4418" s="48">
        <v>40813126</v>
      </c>
      <c r="B4418" s="48" t="s">
        <v>4402</v>
      </c>
      <c r="C4418" s="49">
        <v>1</v>
      </c>
      <c r="D4418" s="49" t="s">
        <v>446</v>
      </c>
      <c r="E4418" s="51"/>
      <c r="F4418" s="52">
        <v>2</v>
      </c>
      <c r="G4418" s="52">
        <v>5</v>
      </c>
      <c r="H4418" s="52"/>
      <c r="I4418" s="52"/>
      <c r="J4418" s="90"/>
      <c r="K4418" s="53">
        <v>911.65</v>
      </c>
      <c r="L4418" s="53">
        <v>911.65</v>
      </c>
      <c r="M4418" s="53">
        <v>0</v>
      </c>
      <c r="N4418" s="53">
        <v>0</v>
      </c>
      <c r="O4418" s="53">
        <v>911.65</v>
      </c>
    </row>
    <row r="4419" spans="1:15">
      <c r="A4419" s="48">
        <v>40813134</v>
      </c>
      <c r="B4419" s="48" t="s">
        <v>4403</v>
      </c>
      <c r="C4419" s="49">
        <v>1</v>
      </c>
      <c r="D4419" s="49" t="s">
        <v>446</v>
      </c>
      <c r="E4419" s="51"/>
      <c r="F4419" s="52">
        <v>2</v>
      </c>
      <c r="G4419" s="52">
        <v>5</v>
      </c>
      <c r="H4419" s="52"/>
      <c r="I4419" s="52"/>
      <c r="J4419" s="90"/>
      <c r="K4419" s="53">
        <v>911.65</v>
      </c>
      <c r="L4419" s="53">
        <v>911.65</v>
      </c>
      <c r="M4419" s="53">
        <v>0</v>
      </c>
      <c r="N4419" s="53">
        <v>0</v>
      </c>
      <c r="O4419" s="53">
        <v>911.65</v>
      </c>
    </row>
    <row r="4420" spans="1:15">
      <c r="A4420" s="48">
        <v>40813142</v>
      </c>
      <c r="B4420" s="48" t="s">
        <v>4404</v>
      </c>
      <c r="C4420" s="49">
        <v>1</v>
      </c>
      <c r="D4420" s="49" t="s">
        <v>331</v>
      </c>
      <c r="E4420" s="51"/>
      <c r="F4420" s="52">
        <v>1</v>
      </c>
      <c r="G4420" s="52">
        <v>5</v>
      </c>
      <c r="H4420" s="52"/>
      <c r="I4420" s="52"/>
      <c r="J4420" s="90"/>
      <c r="K4420" s="53">
        <v>849.17</v>
      </c>
      <c r="L4420" s="53">
        <v>849.17</v>
      </c>
      <c r="M4420" s="53">
        <v>0</v>
      </c>
      <c r="N4420" s="53">
        <v>0</v>
      </c>
      <c r="O4420" s="53">
        <v>849.17</v>
      </c>
    </row>
    <row r="4421" spans="1:15">
      <c r="A4421" s="48">
        <v>40813150</v>
      </c>
      <c r="B4421" s="48" t="s">
        <v>4405</v>
      </c>
      <c r="C4421" s="49">
        <v>1</v>
      </c>
      <c r="D4421" s="49" t="s">
        <v>259</v>
      </c>
      <c r="E4421" s="51"/>
      <c r="F4421" s="52">
        <v>1</v>
      </c>
      <c r="G4421" s="52">
        <v>3</v>
      </c>
      <c r="H4421" s="52"/>
      <c r="I4421" s="52"/>
      <c r="J4421" s="90"/>
      <c r="K4421" s="53">
        <v>663.02</v>
      </c>
      <c r="L4421" s="53">
        <v>663.02</v>
      </c>
      <c r="M4421" s="53">
        <v>0</v>
      </c>
      <c r="N4421" s="53">
        <v>0</v>
      </c>
      <c r="O4421" s="53">
        <v>663.02</v>
      </c>
    </row>
    <row r="4422" spans="1:15">
      <c r="A4422" s="48">
        <v>40813169</v>
      </c>
      <c r="B4422" s="48" t="s">
        <v>4406</v>
      </c>
      <c r="C4422" s="49">
        <v>1</v>
      </c>
      <c r="D4422" s="49" t="s">
        <v>486</v>
      </c>
      <c r="E4422" s="51"/>
      <c r="F4422" s="52">
        <v>1</v>
      </c>
      <c r="G4422" s="52">
        <v>5</v>
      </c>
      <c r="H4422" s="52"/>
      <c r="I4422" s="52"/>
      <c r="J4422" s="90"/>
      <c r="K4422" s="53">
        <v>1096.53</v>
      </c>
      <c r="L4422" s="53">
        <v>1096.53</v>
      </c>
      <c r="M4422" s="53">
        <v>0</v>
      </c>
      <c r="N4422" s="53">
        <v>0</v>
      </c>
      <c r="O4422" s="53">
        <v>1096.53</v>
      </c>
    </row>
    <row r="4423" spans="1:15">
      <c r="A4423" s="48">
        <v>40813177</v>
      </c>
      <c r="B4423" s="48" t="s">
        <v>4407</v>
      </c>
      <c r="C4423" s="49">
        <v>1</v>
      </c>
      <c r="D4423" s="49" t="s">
        <v>382</v>
      </c>
      <c r="E4423" s="51"/>
      <c r="F4423" s="52">
        <v>1</v>
      </c>
      <c r="G4423" s="52">
        <v>5</v>
      </c>
      <c r="H4423" s="52"/>
      <c r="I4423" s="52"/>
      <c r="J4423" s="90"/>
      <c r="K4423" s="53">
        <v>596.73</v>
      </c>
      <c r="L4423" s="53">
        <v>596.73</v>
      </c>
      <c r="M4423" s="53">
        <v>0</v>
      </c>
      <c r="N4423" s="53">
        <v>0</v>
      </c>
      <c r="O4423" s="53">
        <v>596.73</v>
      </c>
    </row>
    <row r="4424" spans="1:15">
      <c r="A4424" s="48">
        <v>40813185</v>
      </c>
      <c r="B4424" s="48" t="s">
        <v>4408</v>
      </c>
      <c r="C4424" s="49">
        <v>1</v>
      </c>
      <c r="D4424" s="49" t="s">
        <v>335</v>
      </c>
      <c r="E4424" s="51"/>
      <c r="F4424" s="52">
        <v>1</v>
      </c>
      <c r="G4424" s="52">
        <v>3</v>
      </c>
      <c r="H4424" s="52"/>
      <c r="I4424" s="52"/>
      <c r="J4424" s="90"/>
      <c r="K4424" s="53">
        <v>771.4</v>
      </c>
      <c r="L4424" s="53">
        <v>771.4</v>
      </c>
      <c r="M4424" s="53">
        <v>0</v>
      </c>
      <c r="N4424" s="53">
        <v>0</v>
      </c>
      <c r="O4424" s="53">
        <v>771.4</v>
      </c>
    </row>
    <row r="4425" spans="1:15">
      <c r="A4425" s="48">
        <v>40813193</v>
      </c>
      <c r="B4425" s="48" t="s">
        <v>4409</v>
      </c>
      <c r="C4425" s="49">
        <v>1</v>
      </c>
      <c r="D4425" s="49" t="s">
        <v>469</v>
      </c>
      <c r="E4425" s="51"/>
      <c r="F4425" s="52">
        <v>1</v>
      </c>
      <c r="G4425" s="52">
        <v>5</v>
      </c>
      <c r="H4425" s="52"/>
      <c r="I4425" s="52"/>
      <c r="J4425" s="90"/>
      <c r="K4425" s="53">
        <v>1160.29</v>
      </c>
      <c r="L4425" s="53">
        <v>1160.29</v>
      </c>
      <c r="M4425" s="53">
        <v>0</v>
      </c>
      <c r="N4425" s="53">
        <v>0</v>
      </c>
      <c r="O4425" s="53">
        <v>1160.29</v>
      </c>
    </row>
    <row r="4426" spans="1:15">
      <c r="A4426" s="48">
        <v>40813207</v>
      </c>
      <c r="B4426" s="48" t="s">
        <v>4410</v>
      </c>
      <c r="C4426" s="49">
        <v>1</v>
      </c>
      <c r="D4426" s="49" t="s">
        <v>446</v>
      </c>
      <c r="E4426" s="51"/>
      <c r="F4426" s="52">
        <v>2</v>
      </c>
      <c r="G4426" s="52">
        <v>5</v>
      </c>
      <c r="H4426" s="52"/>
      <c r="I4426" s="52"/>
      <c r="J4426" s="90"/>
      <c r="K4426" s="53">
        <v>911.65</v>
      </c>
      <c r="L4426" s="53">
        <v>911.65</v>
      </c>
      <c r="M4426" s="53">
        <v>0</v>
      </c>
      <c r="N4426" s="53">
        <v>0</v>
      </c>
      <c r="O4426" s="53">
        <v>911.65</v>
      </c>
    </row>
    <row r="4427" spans="1:15">
      <c r="A4427" s="48">
        <v>40813215</v>
      </c>
      <c r="B4427" s="48" t="s">
        <v>4411</v>
      </c>
      <c r="C4427" s="49">
        <v>1</v>
      </c>
      <c r="D4427" s="49" t="s">
        <v>446</v>
      </c>
      <c r="E4427" s="51"/>
      <c r="F4427" s="52">
        <v>2</v>
      </c>
      <c r="G4427" s="52">
        <v>5</v>
      </c>
      <c r="H4427" s="52"/>
      <c r="I4427" s="52"/>
      <c r="J4427" s="90"/>
      <c r="K4427" s="53">
        <v>911.65</v>
      </c>
      <c r="L4427" s="53">
        <v>911.65</v>
      </c>
      <c r="M4427" s="53">
        <v>0</v>
      </c>
      <c r="N4427" s="53">
        <v>0</v>
      </c>
      <c r="O4427" s="53">
        <v>911.65</v>
      </c>
    </row>
    <row r="4428" spans="1:15">
      <c r="A4428" s="48">
        <v>40813223</v>
      </c>
      <c r="B4428" s="48" t="s">
        <v>4412</v>
      </c>
      <c r="C4428" s="49">
        <v>1</v>
      </c>
      <c r="D4428" s="49" t="s">
        <v>331</v>
      </c>
      <c r="E4428" s="51"/>
      <c r="F4428" s="52">
        <v>1</v>
      </c>
      <c r="G4428" s="52">
        <v>5</v>
      </c>
      <c r="H4428" s="52"/>
      <c r="I4428" s="52"/>
      <c r="J4428" s="90"/>
      <c r="K4428" s="53">
        <v>849.17</v>
      </c>
      <c r="L4428" s="53">
        <v>849.17</v>
      </c>
      <c r="M4428" s="53">
        <v>0</v>
      </c>
      <c r="N4428" s="53">
        <v>0</v>
      </c>
      <c r="O4428" s="53">
        <v>849.17</v>
      </c>
    </row>
    <row r="4429" spans="1:15">
      <c r="A4429" s="48">
        <v>40813231</v>
      </c>
      <c r="B4429" s="48" t="s">
        <v>4413</v>
      </c>
      <c r="C4429" s="49">
        <v>1</v>
      </c>
      <c r="D4429" s="49" t="s">
        <v>93</v>
      </c>
      <c r="E4429" s="51"/>
      <c r="F4429" s="52">
        <v>1</v>
      </c>
      <c r="G4429" s="52">
        <v>2</v>
      </c>
      <c r="H4429" s="52"/>
      <c r="I4429" s="52"/>
      <c r="J4429" s="90"/>
      <c r="K4429" s="53">
        <v>195.07</v>
      </c>
      <c r="L4429" s="53">
        <v>195.07</v>
      </c>
      <c r="M4429" s="53">
        <v>0</v>
      </c>
      <c r="N4429" s="53">
        <v>0</v>
      </c>
      <c r="O4429" s="53">
        <v>195.07</v>
      </c>
    </row>
    <row r="4430" spans="1:15">
      <c r="A4430" s="48">
        <v>40813240</v>
      </c>
      <c r="B4430" s="48" t="s">
        <v>4414</v>
      </c>
      <c r="C4430" s="49">
        <v>1</v>
      </c>
      <c r="D4430" s="49" t="s">
        <v>305</v>
      </c>
      <c r="E4430" s="51"/>
      <c r="F4430" s="52">
        <v>1</v>
      </c>
      <c r="G4430" s="52">
        <v>5</v>
      </c>
      <c r="H4430" s="52"/>
      <c r="I4430" s="52"/>
      <c r="J4430" s="90"/>
      <c r="K4430" s="53">
        <v>624.77</v>
      </c>
      <c r="L4430" s="53">
        <v>624.77</v>
      </c>
      <c r="M4430" s="53">
        <v>0</v>
      </c>
      <c r="N4430" s="53">
        <v>0</v>
      </c>
      <c r="O4430" s="53">
        <v>624.77</v>
      </c>
    </row>
    <row r="4431" spans="1:15">
      <c r="A4431" s="48">
        <v>40813258</v>
      </c>
      <c r="B4431" s="48" t="s">
        <v>4415</v>
      </c>
      <c r="C4431" s="49">
        <v>1</v>
      </c>
      <c r="D4431" s="49" t="s">
        <v>486</v>
      </c>
      <c r="E4431" s="51"/>
      <c r="F4431" s="52">
        <v>2</v>
      </c>
      <c r="G4431" s="52">
        <v>5</v>
      </c>
      <c r="H4431" s="52"/>
      <c r="I4431" s="52"/>
      <c r="J4431" s="90"/>
      <c r="K4431" s="53">
        <v>1096.53</v>
      </c>
      <c r="L4431" s="53">
        <v>1096.53</v>
      </c>
      <c r="M4431" s="53">
        <v>0</v>
      </c>
      <c r="N4431" s="53">
        <v>0</v>
      </c>
      <c r="O4431" s="53">
        <v>1096.53</v>
      </c>
    </row>
    <row r="4432" spans="1:15">
      <c r="A4432" s="48">
        <v>40813266</v>
      </c>
      <c r="B4432" s="48" t="s">
        <v>4416</v>
      </c>
      <c r="C4432" s="49">
        <v>1</v>
      </c>
      <c r="D4432" s="49" t="s">
        <v>446</v>
      </c>
      <c r="E4432" s="51"/>
      <c r="F4432" s="52">
        <v>2</v>
      </c>
      <c r="G4432" s="52">
        <v>5</v>
      </c>
      <c r="H4432" s="52"/>
      <c r="I4432" s="52"/>
      <c r="J4432" s="90"/>
      <c r="K4432" s="53">
        <v>911.65</v>
      </c>
      <c r="L4432" s="53">
        <v>911.65</v>
      </c>
      <c r="M4432" s="53">
        <v>0</v>
      </c>
      <c r="N4432" s="53">
        <v>0</v>
      </c>
      <c r="O4432" s="53">
        <v>911.65</v>
      </c>
    </row>
    <row r="4433" spans="1:15">
      <c r="A4433" s="48">
        <v>40813274</v>
      </c>
      <c r="B4433" s="48" t="s">
        <v>4417</v>
      </c>
      <c r="C4433" s="49">
        <v>1</v>
      </c>
      <c r="D4433" s="49" t="s">
        <v>446</v>
      </c>
      <c r="E4433" s="51"/>
      <c r="F4433" s="52">
        <v>2</v>
      </c>
      <c r="G4433" s="52">
        <v>5</v>
      </c>
      <c r="H4433" s="52"/>
      <c r="I4433" s="52"/>
      <c r="J4433" s="90"/>
      <c r="K4433" s="53">
        <v>911.65</v>
      </c>
      <c r="L4433" s="53">
        <v>911.65</v>
      </c>
      <c r="M4433" s="53">
        <v>0</v>
      </c>
      <c r="N4433" s="53">
        <v>0</v>
      </c>
      <c r="O4433" s="53">
        <v>911.65</v>
      </c>
    </row>
    <row r="4434" spans="1:15">
      <c r="A4434" s="48">
        <v>40813282</v>
      </c>
      <c r="B4434" s="48" t="s">
        <v>4418</v>
      </c>
      <c r="C4434" s="49">
        <v>1</v>
      </c>
      <c r="D4434" s="49" t="s">
        <v>446</v>
      </c>
      <c r="E4434" s="51"/>
      <c r="F4434" s="52">
        <v>2</v>
      </c>
      <c r="G4434" s="52">
        <v>5</v>
      </c>
      <c r="H4434" s="52"/>
      <c r="I4434" s="52"/>
      <c r="J4434" s="90"/>
      <c r="K4434" s="53">
        <v>911.65</v>
      </c>
      <c r="L4434" s="53">
        <v>911.65</v>
      </c>
      <c r="M4434" s="53">
        <v>0</v>
      </c>
      <c r="N4434" s="53">
        <v>0</v>
      </c>
      <c r="O4434" s="53">
        <v>911.65</v>
      </c>
    </row>
    <row r="4435" spans="1:15">
      <c r="A4435" s="48">
        <v>40813290</v>
      </c>
      <c r="B4435" s="48" t="s">
        <v>4419</v>
      </c>
      <c r="C4435" s="49">
        <v>1</v>
      </c>
      <c r="D4435" s="49" t="s">
        <v>486</v>
      </c>
      <c r="E4435" s="51"/>
      <c r="F4435" s="52">
        <v>1</v>
      </c>
      <c r="G4435" s="52">
        <v>5</v>
      </c>
      <c r="H4435" s="52"/>
      <c r="I4435" s="52"/>
      <c r="J4435" s="90"/>
      <c r="K4435" s="53">
        <v>1096.53</v>
      </c>
      <c r="L4435" s="53">
        <v>1096.53</v>
      </c>
      <c r="M4435" s="53">
        <v>0</v>
      </c>
      <c r="N4435" s="53">
        <v>0</v>
      </c>
      <c r="O4435" s="53">
        <v>1096.53</v>
      </c>
    </row>
    <row r="4436" spans="1:15">
      <c r="A4436" s="48">
        <v>40813304</v>
      </c>
      <c r="B4436" s="48" t="s">
        <v>4420</v>
      </c>
      <c r="C4436" s="49">
        <v>1</v>
      </c>
      <c r="D4436" s="49" t="s">
        <v>382</v>
      </c>
      <c r="E4436" s="51"/>
      <c r="F4436" s="52"/>
      <c r="G4436" s="52">
        <v>5</v>
      </c>
      <c r="H4436" s="52"/>
      <c r="I4436" s="52"/>
      <c r="J4436" s="90"/>
      <c r="K4436" s="53">
        <v>596.73</v>
      </c>
      <c r="L4436" s="53">
        <v>596.73</v>
      </c>
      <c r="M4436" s="53">
        <v>0</v>
      </c>
      <c r="N4436" s="53">
        <v>0</v>
      </c>
      <c r="O4436" s="53">
        <v>596.73</v>
      </c>
    </row>
    <row r="4437" spans="1:15">
      <c r="A4437" s="48">
        <v>40813312</v>
      </c>
      <c r="B4437" s="48" t="s">
        <v>4421</v>
      </c>
      <c r="C4437" s="49">
        <v>1</v>
      </c>
      <c r="D4437" s="49" t="s">
        <v>382</v>
      </c>
      <c r="E4437" s="51"/>
      <c r="F4437" s="52"/>
      <c r="G4437" s="52">
        <v>5</v>
      </c>
      <c r="H4437" s="52"/>
      <c r="I4437" s="52"/>
      <c r="J4437" s="90"/>
      <c r="K4437" s="53">
        <v>596.73</v>
      </c>
      <c r="L4437" s="53">
        <v>596.73</v>
      </c>
      <c r="M4437" s="53">
        <v>0</v>
      </c>
      <c r="N4437" s="53">
        <v>0</v>
      </c>
      <c r="O4437" s="53">
        <v>596.73</v>
      </c>
    </row>
    <row r="4438" spans="1:15">
      <c r="A4438" s="48">
        <v>40813320</v>
      </c>
      <c r="B4438" s="48" t="s">
        <v>4422</v>
      </c>
      <c r="C4438" s="49">
        <v>1</v>
      </c>
      <c r="D4438" s="49" t="s">
        <v>339</v>
      </c>
      <c r="E4438" s="51"/>
      <c r="F4438" s="52">
        <v>1</v>
      </c>
      <c r="G4438" s="52">
        <v>3</v>
      </c>
      <c r="H4438" s="52"/>
      <c r="I4438" s="52"/>
      <c r="J4438" s="90"/>
      <c r="K4438" s="53">
        <v>707.65</v>
      </c>
      <c r="L4438" s="53">
        <v>707.65</v>
      </c>
      <c r="M4438" s="53">
        <v>0</v>
      </c>
      <c r="N4438" s="53">
        <v>0</v>
      </c>
      <c r="O4438" s="53">
        <v>707.65</v>
      </c>
    </row>
    <row r="4439" spans="1:15">
      <c r="A4439" s="48">
        <v>40813339</v>
      </c>
      <c r="B4439" s="48" t="s">
        <v>4423</v>
      </c>
      <c r="C4439" s="49">
        <v>1</v>
      </c>
      <c r="D4439" s="49" t="s">
        <v>433</v>
      </c>
      <c r="E4439" s="51"/>
      <c r="F4439" s="52">
        <v>1</v>
      </c>
      <c r="G4439" s="52">
        <v>5</v>
      </c>
      <c r="H4439" s="52"/>
      <c r="I4439" s="52"/>
      <c r="J4439" s="90"/>
      <c r="K4439" s="53">
        <v>988.16</v>
      </c>
      <c r="L4439" s="53">
        <v>988.16</v>
      </c>
      <c r="M4439" s="53">
        <v>0</v>
      </c>
      <c r="N4439" s="53">
        <v>0</v>
      </c>
      <c r="O4439" s="53">
        <v>988.16</v>
      </c>
    </row>
    <row r="4440" spans="1:15">
      <c r="A4440" s="48">
        <v>40813347</v>
      </c>
      <c r="B4440" s="48" t="s">
        <v>4424</v>
      </c>
      <c r="C4440" s="49">
        <v>1</v>
      </c>
      <c r="D4440" s="49" t="s">
        <v>305</v>
      </c>
      <c r="E4440" s="51"/>
      <c r="F4440" s="52">
        <v>1</v>
      </c>
      <c r="G4440" s="52">
        <v>5</v>
      </c>
      <c r="H4440" s="52"/>
      <c r="I4440" s="52"/>
      <c r="J4440" s="90"/>
      <c r="K4440" s="53">
        <v>624.77</v>
      </c>
      <c r="L4440" s="53">
        <v>624.77</v>
      </c>
      <c r="M4440" s="53">
        <v>0</v>
      </c>
      <c r="N4440" s="53">
        <v>0</v>
      </c>
      <c r="O4440" s="53">
        <v>624.77</v>
      </c>
    </row>
    <row r="4441" spans="1:15">
      <c r="A4441" s="48">
        <v>40813355</v>
      </c>
      <c r="B4441" s="48" t="s">
        <v>4425</v>
      </c>
      <c r="C4441" s="49">
        <v>1</v>
      </c>
      <c r="D4441" s="49" t="s">
        <v>259</v>
      </c>
      <c r="E4441" s="51"/>
      <c r="F4441" s="52">
        <v>1</v>
      </c>
      <c r="G4441" s="52">
        <v>5</v>
      </c>
      <c r="H4441" s="52"/>
      <c r="I4441" s="52"/>
      <c r="J4441" s="90"/>
      <c r="K4441" s="53">
        <v>663.02</v>
      </c>
      <c r="L4441" s="53">
        <v>663.02</v>
      </c>
      <c r="M4441" s="53">
        <v>0</v>
      </c>
      <c r="N4441" s="53">
        <v>0</v>
      </c>
      <c r="O4441" s="53">
        <v>663.02</v>
      </c>
    </row>
    <row r="4442" spans="1:15">
      <c r="A4442" s="48">
        <v>40813363</v>
      </c>
      <c r="B4442" s="48" t="s">
        <v>4426</v>
      </c>
      <c r="C4442" s="49">
        <v>1</v>
      </c>
      <c r="D4442" s="49" t="s">
        <v>368</v>
      </c>
      <c r="E4442" s="51"/>
      <c r="F4442" s="52"/>
      <c r="G4442" s="52">
        <v>5</v>
      </c>
      <c r="H4442" s="52"/>
      <c r="I4442" s="52"/>
      <c r="J4442" s="90"/>
      <c r="K4442" s="53">
        <v>260.11</v>
      </c>
      <c r="L4442" s="53">
        <v>260.11</v>
      </c>
      <c r="M4442" s="53">
        <v>0</v>
      </c>
      <c r="N4442" s="53">
        <v>0</v>
      </c>
      <c r="O4442" s="53">
        <v>260.11</v>
      </c>
    </row>
    <row r="4443" spans="1:15">
      <c r="A4443" s="48">
        <v>40813371</v>
      </c>
      <c r="B4443" s="48" t="s">
        <v>4427</v>
      </c>
      <c r="C4443" s="49">
        <v>1</v>
      </c>
      <c r="D4443" s="49" t="s">
        <v>382</v>
      </c>
      <c r="E4443" s="51"/>
      <c r="F4443" s="52">
        <v>1</v>
      </c>
      <c r="G4443" s="52">
        <v>5</v>
      </c>
      <c r="H4443" s="52"/>
      <c r="I4443" s="52"/>
      <c r="J4443" s="90"/>
      <c r="K4443" s="53">
        <v>596.73</v>
      </c>
      <c r="L4443" s="53">
        <v>596.73</v>
      </c>
      <c r="M4443" s="53">
        <v>0</v>
      </c>
      <c r="N4443" s="53">
        <v>0</v>
      </c>
      <c r="O4443" s="53">
        <v>596.73</v>
      </c>
    </row>
    <row r="4444" spans="1:15">
      <c r="A4444" s="48">
        <v>40813380</v>
      </c>
      <c r="B4444" s="48" t="s">
        <v>4428</v>
      </c>
      <c r="C4444" s="49">
        <v>1</v>
      </c>
      <c r="D4444" s="49" t="s">
        <v>241</v>
      </c>
      <c r="E4444" s="51"/>
      <c r="F4444" s="52">
        <v>1</v>
      </c>
      <c r="G4444" s="52">
        <v>5</v>
      </c>
      <c r="H4444" s="52"/>
      <c r="I4444" s="52"/>
      <c r="J4444" s="90"/>
      <c r="K4444" s="53">
        <v>422.03</v>
      </c>
      <c r="L4444" s="53">
        <v>422.03</v>
      </c>
      <c r="M4444" s="53">
        <v>0</v>
      </c>
      <c r="N4444" s="53">
        <v>0</v>
      </c>
      <c r="O4444" s="53">
        <v>422.03</v>
      </c>
    </row>
    <row r="4445" spans="1:15">
      <c r="A4445" s="48">
        <v>40813398</v>
      </c>
      <c r="B4445" s="48" t="s">
        <v>4429</v>
      </c>
      <c r="C4445" s="49">
        <v>1</v>
      </c>
      <c r="D4445" s="49" t="s">
        <v>639</v>
      </c>
      <c r="E4445" s="51"/>
      <c r="F4445" s="52">
        <v>1</v>
      </c>
      <c r="G4445" s="52">
        <v>5</v>
      </c>
      <c r="H4445" s="52"/>
      <c r="I4445" s="52"/>
      <c r="J4445" s="90"/>
      <c r="K4445" s="53">
        <v>390.17</v>
      </c>
      <c r="L4445" s="53">
        <v>390.17</v>
      </c>
      <c r="M4445" s="53">
        <v>0</v>
      </c>
      <c r="N4445" s="53">
        <v>0</v>
      </c>
      <c r="O4445" s="53">
        <v>390.17</v>
      </c>
    </row>
    <row r="4446" spans="1:15">
      <c r="A4446" s="48">
        <v>40813401</v>
      </c>
      <c r="B4446" s="48" t="s">
        <v>4430</v>
      </c>
      <c r="C4446" s="49">
        <v>1</v>
      </c>
      <c r="D4446" s="49" t="s">
        <v>259</v>
      </c>
      <c r="E4446" s="51"/>
      <c r="F4446" s="52"/>
      <c r="G4446" s="52">
        <v>3</v>
      </c>
      <c r="H4446" s="52"/>
      <c r="I4446" s="52"/>
      <c r="J4446" s="90"/>
      <c r="K4446" s="53">
        <v>663.02</v>
      </c>
      <c r="L4446" s="53">
        <v>663.02</v>
      </c>
      <c r="M4446" s="53">
        <v>0</v>
      </c>
      <c r="N4446" s="53">
        <v>0</v>
      </c>
      <c r="O4446" s="53">
        <v>663.02</v>
      </c>
    </row>
    <row r="4447" spans="1:15">
      <c r="A4447" s="48">
        <v>40813410</v>
      </c>
      <c r="B4447" s="48" t="s">
        <v>4431</v>
      </c>
      <c r="C4447" s="49">
        <v>1</v>
      </c>
      <c r="D4447" s="49" t="s">
        <v>72</v>
      </c>
      <c r="E4447" s="51"/>
      <c r="F4447" s="52"/>
      <c r="G4447" s="52">
        <v>2</v>
      </c>
      <c r="H4447" s="52"/>
      <c r="I4447" s="52"/>
      <c r="J4447" s="90"/>
      <c r="K4447" s="53">
        <v>240.98</v>
      </c>
      <c r="L4447" s="53">
        <v>240.98</v>
      </c>
      <c r="M4447" s="53">
        <v>0</v>
      </c>
      <c r="N4447" s="53">
        <v>0</v>
      </c>
      <c r="O4447" s="53">
        <v>240.98</v>
      </c>
    </row>
    <row r="4448" spans="1:15">
      <c r="A4448" s="48">
        <v>40813428</v>
      </c>
      <c r="B4448" s="48" t="s">
        <v>4432</v>
      </c>
      <c r="C4448" s="49">
        <v>1</v>
      </c>
      <c r="D4448" s="49" t="s">
        <v>368</v>
      </c>
      <c r="E4448" s="51"/>
      <c r="F4448" s="52"/>
      <c r="G4448" s="52">
        <v>2</v>
      </c>
      <c r="H4448" s="52"/>
      <c r="I4448" s="52"/>
      <c r="J4448" s="90"/>
      <c r="K4448" s="53">
        <v>260.11</v>
      </c>
      <c r="L4448" s="53">
        <v>260.11</v>
      </c>
      <c r="M4448" s="53">
        <v>0</v>
      </c>
      <c r="N4448" s="53">
        <v>0</v>
      </c>
      <c r="O4448" s="53">
        <v>260.11</v>
      </c>
    </row>
    <row r="4449" spans="1:15">
      <c r="A4449" s="48">
        <v>40813436</v>
      </c>
      <c r="B4449" s="48" t="s">
        <v>4433</v>
      </c>
      <c r="C4449" s="49">
        <v>1</v>
      </c>
      <c r="D4449" s="49" t="s">
        <v>366</v>
      </c>
      <c r="E4449" s="51"/>
      <c r="F4449" s="52">
        <v>1</v>
      </c>
      <c r="G4449" s="52">
        <v>3</v>
      </c>
      <c r="H4449" s="52"/>
      <c r="I4449" s="52"/>
      <c r="J4449" s="90"/>
      <c r="K4449" s="53">
        <v>298.36</v>
      </c>
      <c r="L4449" s="53">
        <v>298.36</v>
      </c>
      <c r="M4449" s="53">
        <v>0</v>
      </c>
      <c r="N4449" s="53">
        <v>0</v>
      </c>
      <c r="O4449" s="53">
        <v>298.36</v>
      </c>
    </row>
    <row r="4450" spans="1:15">
      <c r="A4450" s="48">
        <v>40813444</v>
      </c>
      <c r="B4450" s="48" t="s">
        <v>4434</v>
      </c>
      <c r="C4450" s="49">
        <v>1</v>
      </c>
      <c r="D4450" s="49" t="s">
        <v>368</v>
      </c>
      <c r="E4450" s="51"/>
      <c r="F4450" s="52"/>
      <c r="G4450" s="52">
        <v>3</v>
      </c>
      <c r="H4450" s="52"/>
      <c r="I4450" s="52"/>
      <c r="J4450" s="90"/>
      <c r="K4450" s="53">
        <v>260.11</v>
      </c>
      <c r="L4450" s="53">
        <v>260.11</v>
      </c>
      <c r="M4450" s="53">
        <v>0</v>
      </c>
      <c r="N4450" s="53">
        <v>0</v>
      </c>
      <c r="O4450" s="53">
        <v>260.11</v>
      </c>
    </row>
    <row r="4451" spans="1:15">
      <c r="A4451" s="48">
        <v>40813452</v>
      </c>
      <c r="B4451" s="48" t="s">
        <v>4435</v>
      </c>
      <c r="C4451" s="49">
        <v>1</v>
      </c>
      <c r="D4451" s="49" t="s">
        <v>74</v>
      </c>
      <c r="E4451" s="51"/>
      <c r="F4451" s="52">
        <v>1</v>
      </c>
      <c r="G4451" s="52">
        <v>3</v>
      </c>
      <c r="H4451" s="52"/>
      <c r="I4451" s="52"/>
      <c r="J4451" s="90"/>
      <c r="K4451" s="53">
        <v>280.52</v>
      </c>
      <c r="L4451" s="53">
        <v>280.52</v>
      </c>
      <c r="M4451" s="53">
        <v>0</v>
      </c>
      <c r="N4451" s="53">
        <v>0</v>
      </c>
      <c r="O4451" s="53">
        <v>280.52</v>
      </c>
    </row>
    <row r="4452" spans="1:15">
      <c r="A4452" s="48">
        <v>40813460</v>
      </c>
      <c r="B4452" s="48" t="s">
        <v>4436</v>
      </c>
      <c r="C4452" s="49">
        <v>1</v>
      </c>
      <c r="D4452" s="49" t="s">
        <v>366</v>
      </c>
      <c r="E4452" s="51"/>
      <c r="F4452" s="52">
        <v>1</v>
      </c>
      <c r="G4452" s="52">
        <v>3</v>
      </c>
      <c r="H4452" s="52"/>
      <c r="I4452" s="52"/>
      <c r="J4452" s="90"/>
      <c r="K4452" s="53">
        <v>298.36</v>
      </c>
      <c r="L4452" s="53">
        <v>298.36</v>
      </c>
      <c r="M4452" s="53">
        <v>0</v>
      </c>
      <c r="N4452" s="53">
        <v>0</v>
      </c>
      <c r="O4452" s="53">
        <v>298.36</v>
      </c>
    </row>
    <row r="4453" spans="1:15">
      <c r="A4453" s="48">
        <v>40813479</v>
      </c>
      <c r="B4453" s="48" t="s">
        <v>4437</v>
      </c>
      <c r="C4453" s="49">
        <v>1</v>
      </c>
      <c r="D4453" s="49" t="s">
        <v>366</v>
      </c>
      <c r="E4453" s="51"/>
      <c r="F4453" s="52">
        <v>1</v>
      </c>
      <c r="G4453" s="52">
        <v>3</v>
      </c>
      <c r="H4453" s="52"/>
      <c r="I4453" s="52"/>
      <c r="J4453" s="90"/>
      <c r="K4453" s="53">
        <v>298.36</v>
      </c>
      <c r="L4453" s="53">
        <v>298.36</v>
      </c>
      <c r="M4453" s="53">
        <v>0</v>
      </c>
      <c r="N4453" s="53">
        <v>0</v>
      </c>
      <c r="O4453" s="53">
        <v>298.36</v>
      </c>
    </row>
    <row r="4454" spans="1:15">
      <c r="A4454" s="48">
        <v>40813487</v>
      </c>
      <c r="B4454" s="48" t="s">
        <v>4438</v>
      </c>
      <c r="C4454" s="49">
        <v>1</v>
      </c>
      <c r="D4454" s="49" t="s">
        <v>333</v>
      </c>
      <c r="E4454" s="51"/>
      <c r="F4454" s="52">
        <v>1</v>
      </c>
      <c r="G4454" s="52">
        <v>3</v>
      </c>
      <c r="H4454" s="52"/>
      <c r="I4454" s="52"/>
      <c r="J4454" s="90"/>
      <c r="K4454" s="53">
        <v>325.14999999999998</v>
      </c>
      <c r="L4454" s="53">
        <v>325.14999999999998</v>
      </c>
      <c r="M4454" s="53">
        <v>0</v>
      </c>
      <c r="N4454" s="53">
        <v>0</v>
      </c>
      <c r="O4454" s="53">
        <v>325.14999999999998</v>
      </c>
    </row>
    <row r="4455" spans="1:15">
      <c r="A4455" s="48">
        <v>40813495</v>
      </c>
      <c r="B4455" s="48" t="s">
        <v>4439</v>
      </c>
      <c r="C4455" s="49">
        <v>1</v>
      </c>
      <c r="D4455" s="49" t="s">
        <v>245</v>
      </c>
      <c r="E4455" s="51"/>
      <c r="F4455" s="52"/>
      <c r="G4455" s="52">
        <v>3</v>
      </c>
      <c r="H4455" s="52"/>
      <c r="I4455" s="52"/>
      <c r="J4455" s="90"/>
      <c r="K4455" s="53">
        <v>214.21</v>
      </c>
      <c r="L4455" s="53">
        <v>214.21</v>
      </c>
      <c r="M4455" s="53">
        <v>0</v>
      </c>
      <c r="N4455" s="53">
        <v>0</v>
      </c>
      <c r="O4455" s="53">
        <v>214.21</v>
      </c>
    </row>
    <row r="4456" spans="1:15">
      <c r="A4456" s="48">
        <v>40813509</v>
      </c>
      <c r="B4456" s="48" t="s">
        <v>4440</v>
      </c>
      <c r="C4456" s="49">
        <v>1</v>
      </c>
      <c r="D4456" s="49" t="s">
        <v>366</v>
      </c>
      <c r="E4456" s="51"/>
      <c r="F4456" s="52">
        <v>1</v>
      </c>
      <c r="G4456" s="52">
        <v>3</v>
      </c>
      <c r="H4456" s="52"/>
      <c r="I4456" s="52"/>
      <c r="J4456" s="90"/>
      <c r="K4456" s="53">
        <v>298.36</v>
      </c>
      <c r="L4456" s="53">
        <v>298.36</v>
      </c>
      <c r="M4456" s="53">
        <v>0</v>
      </c>
      <c r="N4456" s="53">
        <v>0</v>
      </c>
      <c r="O4456" s="53">
        <v>298.36</v>
      </c>
    </row>
    <row r="4457" spans="1:15">
      <c r="A4457" s="48">
        <v>40813517</v>
      </c>
      <c r="B4457" s="48" t="s">
        <v>4441</v>
      </c>
      <c r="C4457" s="49">
        <v>1</v>
      </c>
      <c r="D4457" s="49" t="s">
        <v>500</v>
      </c>
      <c r="E4457" s="51"/>
      <c r="F4457" s="52">
        <v>1</v>
      </c>
      <c r="G4457" s="52">
        <v>3</v>
      </c>
      <c r="H4457" s="52"/>
      <c r="I4457" s="52"/>
      <c r="J4457" s="90"/>
      <c r="K4457" s="53">
        <v>357</v>
      </c>
      <c r="L4457" s="53">
        <v>357</v>
      </c>
      <c r="M4457" s="53">
        <v>0</v>
      </c>
      <c r="N4457" s="53">
        <v>0</v>
      </c>
      <c r="O4457" s="53">
        <v>357</v>
      </c>
    </row>
    <row r="4458" spans="1:15">
      <c r="A4458" s="48">
        <v>40813525</v>
      </c>
      <c r="B4458" s="48" t="s">
        <v>4442</v>
      </c>
      <c r="C4458" s="49">
        <v>1</v>
      </c>
      <c r="D4458" s="49" t="s">
        <v>366</v>
      </c>
      <c r="E4458" s="51"/>
      <c r="F4458" s="52">
        <v>1</v>
      </c>
      <c r="G4458" s="52">
        <v>3</v>
      </c>
      <c r="H4458" s="52"/>
      <c r="I4458" s="52"/>
      <c r="J4458" s="90"/>
      <c r="K4458" s="53">
        <v>298.36</v>
      </c>
      <c r="L4458" s="53">
        <v>298.36</v>
      </c>
      <c r="M4458" s="53">
        <v>0</v>
      </c>
      <c r="N4458" s="53">
        <v>0</v>
      </c>
      <c r="O4458" s="53">
        <v>298.36</v>
      </c>
    </row>
    <row r="4459" spans="1:15">
      <c r="A4459" s="48">
        <v>40813533</v>
      </c>
      <c r="B4459" s="48" t="s">
        <v>4443</v>
      </c>
      <c r="C4459" s="49">
        <v>1</v>
      </c>
      <c r="D4459" s="77" t="s">
        <v>500</v>
      </c>
      <c r="E4459" s="51"/>
      <c r="F4459" s="52"/>
      <c r="G4459" s="52">
        <v>3</v>
      </c>
      <c r="H4459" s="52"/>
      <c r="I4459" s="52"/>
      <c r="J4459" s="90"/>
      <c r="K4459" s="53">
        <v>357</v>
      </c>
      <c r="L4459" s="53">
        <v>357</v>
      </c>
      <c r="M4459" s="53">
        <v>0</v>
      </c>
      <c r="N4459" s="53">
        <v>0</v>
      </c>
      <c r="O4459" s="53">
        <v>357</v>
      </c>
    </row>
    <row r="4460" spans="1:15">
      <c r="A4460" s="48">
        <v>40813541</v>
      </c>
      <c r="B4460" s="48" t="s">
        <v>4444</v>
      </c>
      <c r="C4460" s="49">
        <v>1</v>
      </c>
      <c r="D4460" s="49" t="s">
        <v>257</v>
      </c>
      <c r="E4460" s="51"/>
      <c r="F4460" s="52">
        <v>1</v>
      </c>
      <c r="G4460" s="52">
        <v>6</v>
      </c>
      <c r="H4460" s="52"/>
      <c r="I4460" s="52"/>
      <c r="J4460" s="90"/>
      <c r="K4460" s="53">
        <v>1272.49</v>
      </c>
      <c r="L4460" s="53">
        <v>1272.49</v>
      </c>
      <c r="M4460" s="53">
        <v>0</v>
      </c>
      <c r="N4460" s="53">
        <v>0</v>
      </c>
      <c r="O4460" s="53">
        <v>1272.49</v>
      </c>
    </row>
    <row r="4461" spans="1:15">
      <c r="A4461" s="48">
        <v>40813550</v>
      </c>
      <c r="B4461" s="48" t="s">
        <v>4445</v>
      </c>
      <c r="C4461" s="49">
        <v>1</v>
      </c>
      <c r="D4461" s="49" t="s">
        <v>433</v>
      </c>
      <c r="E4461" s="51"/>
      <c r="F4461" s="52">
        <v>1</v>
      </c>
      <c r="G4461" s="52">
        <v>6</v>
      </c>
      <c r="H4461" s="52"/>
      <c r="I4461" s="52"/>
      <c r="J4461" s="90"/>
      <c r="K4461" s="53">
        <v>988.16</v>
      </c>
      <c r="L4461" s="53">
        <v>988.16</v>
      </c>
      <c r="M4461" s="53">
        <v>0</v>
      </c>
      <c r="N4461" s="53">
        <v>0</v>
      </c>
      <c r="O4461" s="53">
        <v>988.16</v>
      </c>
    </row>
    <row r="4462" spans="1:15">
      <c r="A4462" s="48">
        <v>40813568</v>
      </c>
      <c r="B4462" s="48" t="s">
        <v>4446</v>
      </c>
      <c r="C4462" s="49">
        <v>1</v>
      </c>
      <c r="D4462" s="77" t="s">
        <v>433</v>
      </c>
      <c r="E4462" s="51"/>
      <c r="F4462" s="52">
        <v>1</v>
      </c>
      <c r="G4462" s="52">
        <v>6</v>
      </c>
      <c r="H4462" s="52"/>
      <c r="I4462" s="52"/>
      <c r="J4462" s="90"/>
      <c r="K4462" s="53">
        <v>988.16</v>
      </c>
      <c r="L4462" s="53">
        <v>988.16</v>
      </c>
      <c r="M4462" s="53">
        <v>0</v>
      </c>
      <c r="N4462" s="53">
        <v>0</v>
      </c>
      <c r="O4462" s="53">
        <v>988.16</v>
      </c>
    </row>
    <row r="4463" spans="1:15">
      <c r="A4463" s="48">
        <v>40813576</v>
      </c>
      <c r="B4463" s="48" t="s">
        <v>4447</v>
      </c>
      <c r="C4463" s="49">
        <v>1</v>
      </c>
      <c r="D4463" s="49" t="s">
        <v>446</v>
      </c>
      <c r="E4463" s="51"/>
      <c r="F4463" s="52">
        <v>1</v>
      </c>
      <c r="G4463" s="52">
        <v>6</v>
      </c>
      <c r="H4463" s="52"/>
      <c r="I4463" s="52"/>
      <c r="J4463" s="90"/>
      <c r="K4463" s="53">
        <v>911.65</v>
      </c>
      <c r="L4463" s="53">
        <v>911.65</v>
      </c>
      <c r="M4463" s="53">
        <v>0</v>
      </c>
      <c r="N4463" s="53">
        <v>0</v>
      </c>
      <c r="O4463" s="53">
        <v>911.65</v>
      </c>
    </row>
    <row r="4464" spans="1:15">
      <c r="A4464" s="48">
        <v>40813584</v>
      </c>
      <c r="B4464" s="48" t="s">
        <v>4448</v>
      </c>
      <c r="C4464" s="49">
        <v>1</v>
      </c>
      <c r="D4464" s="49" t="s">
        <v>259</v>
      </c>
      <c r="E4464" s="51"/>
      <c r="F4464" s="52">
        <v>1</v>
      </c>
      <c r="G4464" s="52">
        <v>5</v>
      </c>
      <c r="H4464" s="52"/>
      <c r="I4464" s="52"/>
      <c r="J4464" s="90"/>
      <c r="K4464" s="53">
        <v>663.02</v>
      </c>
      <c r="L4464" s="53">
        <v>663.02</v>
      </c>
      <c r="M4464" s="53">
        <v>0</v>
      </c>
      <c r="N4464" s="53">
        <v>0</v>
      </c>
      <c r="O4464" s="53">
        <v>663.02</v>
      </c>
    </row>
    <row r="4465" spans="1:15">
      <c r="A4465" s="48">
        <v>40813592</v>
      </c>
      <c r="B4465" s="48" t="s">
        <v>4449</v>
      </c>
      <c r="C4465" s="49">
        <v>1</v>
      </c>
      <c r="D4465" s="49" t="s">
        <v>446</v>
      </c>
      <c r="E4465" s="51"/>
      <c r="F4465" s="52">
        <v>2</v>
      </c>
      <c r="G4465" s="52">
        <v>5</v>
      </c>
      <c r="H4465" s="52"/>
      <c r="I4465" s="52"/>
      <c r="J4465" s="90"/>
      <c r="K4465" s="53">
        <v>911.65</v>
      </c>
      <c r="L4465" s="53">
        <v>911.65</v>
      </c>
      <c r="M4465" s="53">
        <v>0</v>
      </c>
      <c r="N4465" s="53">
        <v>0</v>
      </c>
      <c r="O4465" s="53">
        <v>911.65</v>
      </c>
    </row>
    <row r="4466" spans="1:15">
      <c r="A4466" s="48">
        <v>40813606</v>
      </c>
      <c r="B4466" s="48" t="s">
        <v>4450</v>
      </c>
      <c r="C4466" s="49">
        <v>1</v>
      </c>
      <c r="D4466" s="77" t="s">
        <v>382</v>
      </c>
      <c r="E4466" s="51"/>
      <c r="F4466" s="52">
        <v>1</v>
      </c>
      <c r="G4466" s="52">
        <v>5</v>
      </c>
      <c r="H4466" s="52"/>
      <c r="I4466" s="52"/>
      <c r="J4466" s="90"/>
      <c r="K4466" s="53">
        <v>596.73</v>
      </c>
      <c r="L4466" s="53">
        <v>596.73</v>
      </c>
      <c r="M4466" s="53">
        <v>0</v>
      </c>
      <c r="N4466" s="53">
        <v>0</v>
      </c>
      <c r="O4466" s="53">
        <v>596.73</v>
      </c>
    </row>
    <row r="4467" spans="1:15">
      <c r="A4467" s="48">
        <v>40813614</v>
      </c>
      <c r="B4467" s="48" t="s">
        <v>4451</v>
      </c>
      <c r="C4467" s="49">
        <v>1</v>
      </c>
      <c r="D4467" s="49" t="s">
        <v>446</v>
      </c>
      <c r="E4467" s="51"/>
      <c r="F4467" s="52">
        <v>1</v>
      </c>
      <c r="G4467" s="52">
        <v>5</v>
      </c>
      <c r="H4467" s="52"/>
      <c r="I4467" s="52"/>
      <c r="J4467" s="90"/>
      <c r="K4467" s="53">
        <v>911.65</v>
      </c>
      <c r="L4467" s="53">
        <v>911.65</v>
      </c>
      <c r="M4467" s="53">
        <v>0</v>
      </c>
      <c r="N4467" s="53">
        <v>0</v>
      </c>
      <c r="O4467" s="53">
        <v>911.65</v>
      </c>
    </row>
    <row r="4468" spans="1:15">
      <c r="A4468" s="48">
        <v>40813622</v>
      </c>
      <c r="B4468" s="48" t="s">
        <v>4452</v>
      </c>
      <c r="C4468" s="49">
        <v>1</v>
      </c>
      <c r="D4468" s="49" t="s">
        <v>339</v>
      </c>
      <c r="E4468" s="51"/>
      <c r="F4468" s="52">
        <v>1</v>
      </c>
      <c r="G4468" s="52">
        <v>2</v>
      </c>
      <c r="H4468" s="52"/>
      <c r="I4468" s="52"/>
      <c r="J4468" s="90"/>
      <c r="K4468" s="53">
        <v>707.65</v>
      </c>
      <c r="L4468" s="53">
        <v>707.65</v>
      </c>
      <c r="M4468" s="53">
        <v>0</v>
      </c>
      <c r="N4468" s="53">
        <v>0</v>
      </c>
      <c r="O4468" s="53">
        <v>707.65</v>
      </c>
    </row>
    <row r="4469" spans="1:15">
      <c r="A4469" s="48">
        <v>40813630</v>
      </c>
      <c r="B4469" s="48" t="s">
        <v>4453</v>
      </c>
      <c r="C4469" s="49">
        <v>1</v>
      </c>
      <c r="D4469" s="77" t="s">
        <v>382</v>
      </c>
      <c r="E4469" s="51"/>
      <c r="F4469" s="52">
        <v>1</v>
      </c>
      <c r="G4469" s="52">
        <v>5</v>
      </c>
      <c r="H4469" s="52"/>
      <c r="I4469" s="52"/>
      <c r="J4469" s="90"/>
      <c r="K4469" s="53">
        <v>596.73</v>
      </c>
      <c r="L4469" s="53">
        <v>596.73</v>
      </c>
      <c r="M4469" s="53">
        <v>0</v>
      </c>
      <c r="N4469" s="53">
        <v>0</v>
      </c>
      <c r="O4469" s="53">
        <v>596.73</v>
      </c>
    </row>
    <row r="4470" spans="1:15">
      <c r="A4470" s="48">
        <v>40813649</v>
      </c>
      <c r="B4470" s="48" t="s">
        <v>4454</v>
      </c>
      <c r="C4470" s="49">
        <v>1</v>
      </c>
      <c r="D4470" s="77" t="s">
        <v>433</v>
      </c>
      <c r="E4470" s="51"/>
      <c r="F4470" s="52">
        <v>1</v>
      </c>
      <c r="G4470" s="52">
        <v>5</v>
      </c>
      <c r="H4470" s="52"/>
      <c r="I4470" s="52"/>
      <c r="J4470" s="90"/>
      <c r="K4470" s="53">
        <v>988.16</v>
      </c>
      <c r="L4470" s="53">
        <v>988.16</v>
      </c>
      <c r="M4470" s="53">
        <v>0</v>
      </c>
      <c r="N4470" s="53">
        <v>0</v>
      </c>
      <c r="O4470" s="53">
        <v>988.16</v>
      </c>
    </row>
    <row r="4471" spans="1:15">
      <c r="A4471" s="48">
        <v>40813657</v>
      </c>
      <c r="B4471" s="48" t="s">
        <v>4455</v>
      </c>
      <c r="C4471" s="49">
        <v>1</v>
      </c>
      <c r="D4471" s="49" t="s">
        <v>382</v>
      </c>
      <c r="E4471" s="51"/>
      <c r="F4471" s="52">
        <v>1</v>
      </c>
      <c r="G4471" s="52">
        <v>5</v>
      </c>
      <c r="H4471" s="52"/>
      <c r="I4471" s="52"/>
      <c r="J4471" s="90"/>
      <c r="K4471" s="53">
        <v>596.73</v>
      </c>
      <c r="L4471" s="53">
        <v>596.73</v>
      </c>
      <c r="M4471" s="53">
        <v>0</v>
      </c>
      <c r="N4471" s="53">
        <v>0</v>
      </c>
      <c r="O4471" s="53">
        <v>596.73</v>
      </c>
    </row>
    <row r="4472" spans="1:15">
      <c r="A4472" s="48">
        <v>40813665</v>
      </c>
      <c r="B4472" s="48" t="s">
        <v>4456</v>
      </c>
      <c r="C4472" s="49">
        <v>1</v>
      </c>
      <c r="D4472" s="77" t="s">
        <v>446</v>
      </c>
      <c r="E4472" s="51"/>
      <c r="F4472" s="52">
        <v>1</v>
      </c>
      <c r="G4472" s="52">
        <v>5</v>
      </c>
      <c r="H4472" s="52"/>
      <c r="I4472" s="52"/>
      <c r="J4472" s="90"/>
      <c r="K4472" s="53">
        <v>911.65</v>
      </c>
      <c r="L4472" s="53">
        <v>911.65</v>
      </c>
      <c r="M4472" s="53">
        <v>0</v>
      </c>
      <c r="N4472" s="53">
        <v>0</v>
      </c>
      <c r="O4472" s="53">
        <v>911.65</v>
      </c>
    </row>
    <row r="4473" spans="1:15">
      <c r="A4473" s="48">
        <v>40813673</v>
      </c>
      <c r="B4473" s="48" t="s">
        <v>4457</v>
      </c>
      <c r="C4473" s="49">
        <v>1</v>
      </c>
      <c r="D4473" s="49" t="s">
        <v>382</v>
      </c>
      <c r="E4473" s="51"/>
      <c r="F4473" s="52">
        <v>1</v>
      </c>
      <c r="G4473" s="52">
        <v>5</v>
      </c>
      <c r="H4473" s="52"/>
      <c r="I4473" s="52"/>
      <c r="J4473" s="90"/>
      <c r="K4473" s="53">
        <v>596.73</v>
      </c>
      <c r="L4473" s="53">
        <v>596.73</v>
      </c>
      <c r="M4473" s="53">
        <v>0</v>
      </c>
      <c r="N4473" s="53">
        <v>0</v>
      </c>
      <c r="O4473" s="53">
        <v>596.73</v>
      </c>
    </row>
    <row r="4474" spans="1:15">
      <c r="A4474" s="48">
        <v>40813681</v>
      </c>
      <c r="B4474" s="48" t="s">
        <v>4458</v>
      </c>
      <c r="C4474" s="49">
        <v>1</v>
      </c>
      <c r="D4474" s="49" t="s">
        <v>259</v>
      </c>
      <c r="E4474" s="51"/>
      <c r="F4474" s="52">
        <v>1</v>
      </c>
      <c r="G4474" s="52">
        <v>5</v>
      </c>
      <c r="H4474" s="52"/>
      <c r="I4474" s="52"/>
      <c r="J4474" s="90"/>
      <c r="K4474" s="53">
        <v>663.02</v>
      </c>
      <c r="L4474" s="53">
        <v>663.02</v>
      </c>
      <c r="M4474" s="53">
        <v>0</v>
      </c>
      <c r="N4474" s="53">
        <v>0</v>
      </c>
      <c r="O4474" s="53">
        <v>663.02</v>
      </c>
    </row>
    <row r="4475" spans="1:15">
      <c r="A4475" s="48">
        <v>40813690</v>
      </c>
      <c r="B4475" s="48" t="s">
        <v>4459</v>
      </c>
      <c r="C4475" s="49">
        <v>1</v>
      </c>
      <c r="D4475" s="49" t="s">
        <v>446</v>
      </c>
      <c r="E4475" s="51"/>
      <c r="F4475" s="52">
        <v>1</v>
      </c>
      <c r="G4475" s="52">
        <v>5</v>
      </c>
      <c r="H4475" s="52"/>
      <c r="I4475" s="52"/>
      <c r="J4475" s="90"/>
      <c r="K4475" s="53">
        <v>911.65</v>
      </c>
      <c r="L4475" s="53">
        <v>911.65</v>
      </c>
      <c r="M4475" s="53">
        <v>0</v>
      </c>
      <c r="N4475" s="53">
        <v>0</v>
      </c>
      <c r="O4475" s="53">
        <v>911.65</v>
      </c>
    </row>
    <row r="4476" spans="1:15">
      <c r="A4476" s="48">
        <v>40813703</v>
      </c>
      <c r="B4476" s="48" t="s">
        <v>4460</v>
      </c>
      <c r="C4476" s="49">
        <v>1</v>
      </c>
      <c r="D4476" s="49" t="s">
        <v>382</v>
      </c>
      <c r="E4476" s="51"/>
      <c r="F4476" s="52">
        <v>1</v>
      </c>
      <c r="G4476" s="52">
        <v>5</v>
      </c>
      <c r="H4476" s="52"/>
      <c r="I4476" s="52"/>
      <c r="J4476" s="90"/>
      <c r="K4476" s="53">
        <v>596.73</v>
      </c>
      <c r="L4476" s="53">
        <v>596.73</v>
      </c>
      <c r="M4476" s="53">
        <v>0</v>
      </c>
      <c r="N4476" s="53">
        <v>0</v>
      </c>
      <c r="O4476" s="53">
        <v>596.73</v>
      </c>
    </row>
    <row r="4477" spans="1:15">
      <c r="A4477" s="48">
        <v>40813711</v>
      </c>
      <c r="B4477" s="48" t="s">
        <v>4461</v>
      </c>
      <c r="C4477" s="49">
        <v>1</v>
      </c>
      <c r="D4477" s="49" t="s">
        <v>339</v>
      </c>
      <c r="E4477" s="51"/>
      <c r="F4477" s="52">
        <v>1</v>
      </c>
      <c r="G4477" s="52">
        <v>3</v>
      </c>
      <c r="H4477" s="52"/>
      <c r="I4477" s="52"/>
      <c r="J4477" s="90"/>
      <c r="K4477" s="53">
        <v>707.65</v>
      </c>
      <c r="L4477" s="53">
        <v>707.65</v>
      </c>
      <c r="M4477" s="53">
        <v>0</v>
      </c>
      <c r="N4477" s="53">
        <v>0</v>
      </c>
      <c r="O4477" s="53">
        <v>707.65</v>
      </c>
    </row>
    <row r="4478" spans="1:15">
      <c r="A4478" s="48">
        <v>40813720</v>
      </c>
      <c r="B4478" s="48" t="s">
        <v>4462</v>
      </c>
      <c r="C4478" s="49">
        <v>1</v>
      </c>
      <c r="D4478" s="49" t="s">
        <v>382</v>
      </c>
      <c r="E4478" s="51"/>
      <c r="F4478" s="52">
        <v>1</v>
      </c>
      <c r="G4478" s="52">
        <v>5</v>
      </c>
      <c r="H4478" s="52"/>
      <c r="I4478" s="52"/>
      <c r="J4478" s="90"/>
      <c r="K4478" s="53">
        <v>596.73</v>
      </c>
      <c r="L4478" s="53">
        <v>596.73</v>
      </c>
      <c r="M4478" s="53">
        <v>0</v>
      </c>
      <c r="N4478" s="53">
        <v>0</v>
      </c>
      <c r="O4478" s="53">
        <v>596.73</v>
      </c>
    </row>
    <row r="4479" spans="1:15">
      <c r="A4479" s="48">
        <v>40813738</v>
      </c>
      <c r="B4479" s="48" t="s">
        <v>4463</v>
      </c>
      <c r="C4479" s="49">
        <v>1</v>
      </c>
      <c r="D4479" s="49" t="s">
        <v>446</v>
      </c>
      <c r="E4479" s="51"/>
      <c r="F4479" s="52">
        <v>1</v>
      </c>
      <c r="G4479" s="52">
        <v>3</v>
      </c>
      <c r="H4479" s="52"/>
      <c r="I4479" s="52"/>
      <c r="J4479" s="90"/>
      <c r="K4479" s="53">
        <v>911.65</v>
      </c>
      <c r="L4479" s="53">
        <v>911.65</v>
      </c>
      <c r="M4479" s="53">
        <v>0</v>
      </c>
      <c r="N4479" s="53">
        <v>0</v>
      </c>
      <c r="O4479" s="53">
        <v>911.65</v>
      </c>
    </row>
    <row r="4480" spans="1:15">
      <c r="A4480" s="48">
        <v>40813746</v>
      </c>
      <c r="B4480" s="48" t="s">
        <v>4464</v>
      </c>
      <c r="C4480" s="49">
        <v>1</v>
      </c>
      <c r="D4480" s="77" t="s">
        <v>259</v>
      </c>
      <c r="E4480" s="51"/>
      <c r="F4480" s="52">
        <v>1</v>
      </c>
      <c r="G4480" s="52">
        <v>5</v>
      </c>
      <c r="H4480" s="52"/>
      <c r="I4480" s="52"/>
      <c r="J4480" s="90"/>
      <c r="K4480" s="53">
        <v>663.02</v>
      </c>
      <c r="L4480" s="53">
        <v>663.02</v>
      </c>
      <c r="M4480" s="53">
        <v>0</v>
      </c>
      <c r="N4480" s="53">
        <v>0</v>
      </c>
      <c r="O4480" s="53">
        <v>663.02</v>
      </c>
    </row>
    <row r="4481" spans="1:15">
      <c r="A4481" s="48">
        <v>40813754</v>
      </c>
      <c r="B4481" s="48" t="s">
        <v>4465</v>
      </c>
      <c r="C4481" s="49">
        <v>1</v>
      </c>
      <c r="D4481" s="49" t="s">
        <v>382</v>
      </c>
      <c r="E4481" s="51"/>
      <c r="F4481" s="52">
        <v>1</v>
      </c>
      <c r="G4481" s="52">
        <v>3</v>
      </c>
      <c r="H4481" s="52"/>
      <c r="I4481" s="52"/>
      <c r="J4481" s="90"/>
      <c r="K4481" s="53">
        <v>596.73</v>
      </c>
      <c r="L4481" s="53">
        <v>596.73</v>
      </c>
      <c r="M4481" s="53">
        <v>0</v>
      </c>
      <c r="N4481" s="53">
        <v>0</v>
      </c>
      <c r="O4481" s="53">
        <v>596.73</v>
      </c>
    </row>
    <row r="4482" spans="1:15">
      <c r="A4482" s="48">
        <v>40813762</v>
      </c>
      <c r="B4482" s="48" t="s">
        <v>4466</v>
      </c>
      <c r="C4482" s="49">
        <v>1</v>
      </c>
      <c r="D4482" s="49" t="s">
        <v>259</v>
      </c>
      <c r="E4482" s="51"/>
      <c r="F4482" s="52">
        <v>1</v>
      </c>
      <c r="G4482" s="52">
        <v>5</v>
      </c>
      <c r="H4482" s="52"/>
      <c r="I4482" s="52"/>
      <c r="J4482" s="90"/>
      <c r="K4482" s="53">
        <v>663.02</v>
      </c>
      <c r="L4482" s="53">
        <v>663.02</v>
      </c>
      <c r="M4482" s="53">
        <v>0</v>
      </c>
      <c r="N4482" s="53">
        <v>0</v>
      </c>
      <c r="O4482" s="53">
        <v>663.02</v>
      </c>
    </row>
    <row r="4483" spans="1:15">
      <c r="A4483" s="48">
        <v>40813770</v>
      </c>
      <c r="B4483" s="48" t="s">
        <v>4467</v>
      </c>
      <c r="C4483" s="49">
        <v>1</v>
      </c>
      <c r="D4483" s="49" t="s">
        <v>331</v>
      </c>
      <c r="E4483" s="51"/>
      <c r="F4483" s="52">
        <v>1</v>
      </c>
      <c r="G4483" s="52">
        <v>5</v>
      </c>
      <c r="H4483" s="52"/>
      <c r="I4483" s="52"/>
      <c r="J4483" s="90"/>
      <c r="K4483" s="53">
        <v>849.17</v>
      </c>
      <c r="L4483" s="53">
        <v>849.17</v>
      </c>
      <c r="M4483" s="53">
        <v>0</v>
      </c>
      <c r="N4483" s="53">
        <v>0</v>
      </c>
      <c r="O4483" s="53">
        <v>849.17</v>
      </c>
    </row>
    <row r="4484" spans="1:15">
      <c r="A4484" s="48">
        <v>40813789</v>
      </c>
      <c r="B4484" s="48" t="s">
        <v>4468</v>
      </c>
      <c r="C4484" s="49">
        <v>1</v>
      </c>
      <c r="D4484" s="49" t="s">
        <v>259</v>
      </c>
      <c r="E4484" s="51"/>
      <c r="F4484" s="52">
        <v>1</v>
      </c>
      <c r="G4484" s="52">
        <v>5</v>
      </c>
      <c r="H4484" s="52"/>
      <c r="I4484" s="52"/>
      <c r="J4484" s="90"/>
      <c r="K4484" s="53">
        <v>663.02</v>
      </c>
      <c r="L4484" s="53">
        <v>663.02</v>
      </c>
      <c r="M4484" s="53">
        <v>0</v>
      </c>
      <c r="N4484" s="53">
        <v>0</v>
      </c>
      <c r="O4484" s="53">
        <v>663.02</v>
      </c>
    </row>
    <row r="4485" spans="1:15">
      <c r="A4485" s="48">
        <v>40813797</v>
      </c>
      <c r="B4485" s="48" t="s">
        <v>4469</v>
      </c>
      <c r="C4485" s="49">
        <v>1</v>
      </c>
      <c r="D4485" s="49" t="s">
        <v>446</v>
      </c>
      <c r="E4485" s="51"/>
      <c r="F4485" s="52">
        <v>1</v>
      </c>
      <c r="G4485" s="52">
        <v>5</v>
      </c>
      <c r="H4485" s="52"/>
      <c r="I4485" s="52"/>
      <c r="J4485" s="90"/>
      <c r="K4485" s="53">
        <v>911.65</v>
      </c>
      <c r="L4485" s="53">
        <v>911.65</v>
      </c>
      <c r="M4485" s="53">
        <v>0</v>
      </c>
      <c r="N4485" s="53">
        <v>0</v>
      </c>
      <c r="O4485" s="53">
        <v>911.65</v>
      </c>
    </row>
    <row r="4486" spans="1:15">
      <c r="A4486" s="48">
        <v>40813800</v>
      </c>
      <c r="B4486" s="48" t="s">
        <v>4470</v>
      </c>
      <c r="C4486" s="49">
        <v>1</v>
      </c>
      <c r="D4486" s="49" t="s">
        <v>259</v>
      </c>
      <c r="E4486" s="51"/>
      <c r="F4486" s="52">
        <v>1</v>
      </c>
      <c r="G4486" s="52">
        <v>5</v>
      </c>
      <c r="H4486" s="52"/>
      <c r="I4486" s="52"/>
      <c r="J4486" s="90"/>
      <c r="K4486" s="53">
        <v>663.02</v>
      </c>
      <c r="L4486" s="53">
        <v>663.02</v>
      </c>
      <c r="M4486" s="53">
        <v>0</v>
      </c>
      <c r="N4486" s="53">
        <v>0</v>
      </c>
      <c r="O4486" s="53">
        <v>663.02</v>
      </c>
    </row>
    <row r="4487" spans="1:15">
      <c r="A4487" s="48">
        <v>40813819</v>
      </c>
      <c r="B4487" s="48" t="s">
        <v>4471</v>
      </c>
      <c r="C4487" s="49">
        <v>1</v>
      </c>
      <c r="D4487" s="49" t="s">
        <v>382</v>
      </c>
      <c r="E4487" s="51"/>
      <c r="F4487" s="52">
        <v>1</v>
      </c>
      <c r="G4487" s="52">
        <v>5</v>
      </c>
      <c r="H4487" s="52"/>
      <c r="I4487" s="52"/>
      <c r="J4487" s="90"/>
      <c r="K4487" s="53">
        <v>596.73</v>
      </c>
      <c r="L4487" s="53">
        <v>596.73</v>
      </c>
      <c r="M4487" s="53">
        <v>0</v>
      </c>
      <c r="N4487" s="53">
        <v>0</v>
      </c>
      <c r="O4487" s="53">
        <v>596.73</v>
      </c>
    </row>
    <row r="4488" spans="1:15">
      <c r="A4488" s="48">
        <v>40813827</v>
      </c>
      <c r="B4488" s="48" t="s">
        <v>4472</v>
      </c>
      <c r="C4488" s="49">
        <v>1</v>
      </c>
      <c r="D4488" s="49" t="s">
        <v>72</v>
      </c>
      <c r="E4488" s="51"/>
      <c r="F4488" s="52"/>
      <c r="G4488" s="52">
        <v>2</v>
      </c>
      <c r="H4488" s="52"/>
      <c r="I4488" s="52"/>
      <c r="J4488" s="90"/>
      <c r="K4488" s="53">
        <v>240.98</v>
      </c>
      <c r="L4488" s="53">
        <v>240.98</v>
      </c>
      <c r="M4488" s="53">
        <v>0</v>
      </c>
      <c r="N4488" s="53">
        <v>0</v>
      </c>
      <c r="O4488" s="53">
        <v>240.98</v>
      </c>
    </row>
    <row r="4489" spans="1:15">
      <c r="A4489" s="48">
        <v>40813835</v>
      </c>
      <c r="B4489" s="48" t="s">
        <v>4473</v>
      </c>
      <c r="C4489" s="49">
        <v>1</v>
      </c>
      <c r="D4489" s="49" t="s">
        <v>639</v>
      </c>
      <c r="E4489" s="51"/>
      <c r="F4489" s="52">
        <v>1</v>
      </c>
      <c r="G4489" s="52">
        <v>2</v>
      </c>
      <c r="H4489" s="52"/>
      <c r="I4489" s="52"/>
      <c r="J4489" s="90"/>
      <c r="K4489" s="53">
        <v>390.17</v>
      </c>
      <c r="L4489" s="53">
        <v>390.17</v>
      </c>
      <c r="M4489" s="53">
        <v>0</v>
      </c>
      <c r="N4489" s="53">
        <v>0</v>
      </c>
      <c r="O4489" s="53">
        <v>390.17</v>
      </c>
    </row>
    <row r="4490" spans="1:15">
      <c r="A4490" s="48">
        <v>40813843</v>
      </c>
      <c r="B4490" s="48" t="s">
        <v>4474</v>
      </c>
      <c r="C4490" s="49">
        <v>1</v>
      </c>
      <c r="D4490" s="49" t="s">
        <v>639</v>
      </c>
      <c r="E4490" s="51"/>
      <c r="F4490" s="52">
        <v>1</v>
      </c>
      <c r="G4490" s="52">
        <v>3</v>
      </c>
      <c r="H4490" s="52"/>
      <c r="I4490" s="52"/>
      <c r="J4490" s="90"/>
      <c r="K4490" s="53">
        <v>390.17</v>
      </c>
      <c r="L4490" s="53">
        <v>390.17</v>
      </c>
      <c r="M4490" s="53">
        <v>0</v>
      </c>
      <c r="N4490" s="53">
        <v>0</v>
      </c>
      <c r="O4490" s="53">
        <v>390.17</v>
      </c>
    </row>
    <row r="4491" spans="1:15">
      <c r="A4491" s="48">
        <v>40813851</v>
      </c>
      <c r="B4491" s="48" t="s">
        <v>4475</v>
      </c>
      <c r="C4491" s="49">
        <v>1</v>
      </c>
      <c r="D4491" s="49" t="s">
        <v>639</v>
      </c>
      <c r="E4491" s="51"/>
      <c r="F4491" s="52">
        <v>1</v>
      </c>
      <c r="G4491" s="52">
        <v>3</v>
      </c>
      <c r="H4491" s="52"/>
      <c r="I4491" s="52"/>
      <c r="J4491" s="90"/>
      <c r="K4491" s="53">
        <v>390.17</v>
      </c>
      <c r="L4491" s="53">
        <v>390.17</v>
      </c>
      <c r="M4491" s="53">
        <v>0</v>
      </c>
      <c r="N4491" s="53">
        <v>0</v>
      </c>
      <c r="O4491" s="53">
        <v>390.17</v>
      </c>
    </row>
    <row r="4492" spans="1:15">
      <c r="A4492" s="48">
        <v>40813860</v>
      </c>
      <c r="B4492" s="48" t="s">
        <v>4476</v>
      </c>
      <c r="C4492" s="49">
        <v>1</v>
      </c>
      <c r="D4492" s="49" t="s">
        <v>241</v>
      </c>
      <c r="E4492" s="51"/>
      <c r="F4492" s="52">
        <v>1</v>
      </c>
      <c r="G4492" s="52">
        <v>3</v>
      </c>
      <c r="H4492" s="52"/>
      <c r="I4492" s="52"/>
      <c r="J4492" s="90"/>
      <c r="K4492" s="53">
        <v>422.03</v>
      </c>
      <c r="L4492" s="53">
        <v>422.03</v>
      </c>
      <c r="M4492" s="53">
        <v>0</v>
      </c>
      <c r="N4492" s="53">
        <v>0</v>
      </c>
      <c r="O4492" s="53">
        <v>422.03</v>
      </c>
    </row>
    <row r="4493" spans="1:15">
      <c r="A4493" s="48">
        <v>40813878</v>
      </c>
      <c r="B4493" s="48" t="s">
        <v>4477</v>
      </c>
      <c r="C4493" s="49">
        <v>1</v>
      </c>
      <c r="D4493" s="49" t="s">
        <v>639</v>
      </c>
      <c r="E4493" s="51"/>
      <c r="F4493" s="52">
        <v>1</v>
      </c>
      <c r="G4493" s="52">
        <v>5</v>
      </c>
      <c r="H4493" s="52"/>
      <c r="I4493" s="52"/>
      <c r="J4493" s="90"/>
      <c r="K4493" s="53">
        <v>390.17</v>
      </c>
      <c r="L4493" s="53">
        <v>390.17</v>
      </c>
      <c r="M4493" s="53">
        <v>0</v>
      </c>
      <c r="N4493" s="53">
        <v>0</v>
      </c>
      <c r="O4493" s="53">
        <v>390.17</v>
      </c>
    </row>
    <row r="4494" spans="1:15">
      <c r="A4494" s="48">
        <v>40813886</v>
      </c>
      <c r="B4494" s="48" t="s">
        <v>4478</v>
      </c>
      <c r="C4494" s="49">
        <v>1</v>
      </c>
      <c r="D4494" s="49" t="s">
        <v>93</v>
      </c>
      <c r="E4494" s="51"/>
      <c r="F4494" s="52"/>
      <c r="G4494" s="52">
        <v>3</v>
      </c>
      <c r="H4494" s="52"/>
      <c r="I4494" s="52"/>
      <c r="J4494" s="90"/>
      <c r="K4494" s="53">
        <v>195.07</v>
      </c>
      <c r="L4494" s="53">
        <v>195.07</v>
      </c>
      <c r="M4494" s="53">
        <v>0</v>
      </c>
      <c r="N4494" s="53">
        <v>0</v>
      </c>
      <c r="O4494" s="53">
        <v>195.07</v>
      </c>
    </row>
    <row r="4495" spans="1:15">
      <c r="A4495" s="48">
        <v>40813894</v>
      </c>
      <c r="B4495" s="48" t="s">
        <v>4479</v>
      </c>
      <c r="C4495" s="49">
        <v>1</v>
      </c>
      <c r="D4495" s="49" t="s">
        <v>259</v>
      </c>
      <c r="E4495" s="51"/>
      <c r="F4495" s="52">
        <v>1</v>
      </c>
      <c r="G4495" s="52">
        <v>3</v>
      </c>
      <c r="H4495" s="52"/>
      <c r="I4495" s="52"/>
      <c r="J4495" s="90"/>
      <c r="K4495" s="53">
        <v>663.02</v>
      </c>
      <c r="L4495" s="53">
        <v>663.02</v>
      </c>
      <c r="M4495" s="53">
        <v>0</v>
      </c>
      <c r="N4495" s="53">
        <v>0</v>
      </c>
      <c r="O4495" s="53">
        <v>663.02</v>
      </c>
    </row>
    <row r="4496" spans="1:15">
      <c r="A4496" s="48">
        <v>40813908</v>
      </c>
      <c r="B4496" s="48" t="s">
        <v>4480</v>
      </c>
      <c r="C4496" s="49">
        <v>1</v>
      </c>
      <c r="D4496" s="49" t="s">
        <v>241</v>
      </c>
      <c r="E4496" s="51"/>
      <c r="F4496" s="52">
        <v>1</v>
      </c>
      <c r="G4496" s="52">
        <v>5</v>
      </c>
      <c r="H4496" s="52"/>
      <c r="I4496" s="52"/>
      <c r="J4496" s="90"/>
      <c r="K4496" s="53">
        <v>422.03</v>
      </c>
      <c r="L4496" s="53">
        <v>422.03</v>
      </c>
      <c r="M4496" s="53">
        <v>0</v>
      </c>
      <c r="N4496" s="53">
        <v>0</v>
      </c>
      <c r="O4496" s="53">
        <v>422.03</v>
      </c>
    </row>
    <row r="4497" spans="1:15">
      <c r="A4497" s="48">
        <v>40813916</v>
      </c>
      <c r="B4497" s="48" t="s">
        <v>4481</v>
      </c>
      <c r="C4497" s="49">
        <v>1</v>
      </c>
      <c r="D4497" s="49" t="s">
        <v>382</v>
      </c>
      <c r="E4497" s="51"/>
      <c r="F4497" s="52">
        <v>1</v>
      </c>
      <c r="G4497" s="52">
        <v>5</v>
      </c>
      <c r="H4497" s="52"/>
      <c r="I4497" s="52"/>
      <c r="J4497" s="90"/>
      <c r="K4497" s="53">
        <v>596.73</v>
      </c>
      <c r="L4497" s="53">
        <v>596.73</v>
      </c>
      <c r="M4497" s="53">
        <v>0</v>
      </c>
      <c r="N4497" s="53">
        <v>0</v>
      </c>
      <c r="O4497" s="53">
        <v>596.73</v>
      </c>
    </row>
    <row r="4498" spans="1:15">
      <c r="A4498" s="48">
        <v>40813924</v>
      </c>
      <c r="B4498" s="48" t="s">
        <v>4482</v>
      </c>
      <c r="C4498" s="49">
        <v>1</v>
      </c>
      <c r="D4498" s="49" t="s">
        <v>291</v>
      </c>
      <c r="E4498" s="51"/>
      <c r="F4498" s="52">
        <v>1</v>
      </c>
      <c r="G4498" s="52">
        <v>5</v>
      </c>
      <c r="H4498" s="52"/>
      <c r="I4498" s="52"/>
      <c r="J4498" s="90"/>
      <c r="K4498" s="53">
        <v>552.1</v>
      </c>
      <c r="L4498" s="53">
        <v>552.1</v>
      </c>
      <c r="M4498" s="53">
        <v>0</v>
      </c>
      <c r="N4498" s="53">
        <v>0</v>
      </c>
      <c r="O4498" s="53">
        <v>552.1</v>
      </c>
    </row>
    <row r="4499" spans="1:15">
      <c r="A4499" s="48">
        <v>40813932</v>
      </c>
      <c r="B4499" s="48" t="s">
        <v>4483</v>
      </c>
      <c r="C4499" s="49">
        <v>1</v>
      </c>
      <c r="D4499" s="49" t="s">
        <v>446</v>
      </c>
      <c r="E4499" s="51"/>
      <c r="F4499" s="52">
        <v>2</v>
      </c>
      <c r="G4499" s="52">
        <v>7</v>
      </c>
      <c r="H4499" s="52"/>
      <c r="I4499" s="52"/>
      <c r="J4499" s="90"/>
      <c r="K4499" s="53">
        <v>911.65</v>
      </c>
      <c r="L4499" s="53">
        <v>911.65</v>
      </c>
      <c r="M4499" s="53">
        <v>0</v>
      </c>
      <c r="N4499" s="53">
        <v>0</v>
      </c>
      <c r="O4499" s="53">
        <v>911.65</v>
      </c>
    </row>
    <row r="4500" spans="1:15">
      <c r="A4500" s="48">
        <v>40813940</v>
      </c>
      <c r="B4500" s="48" t="s">
        <v>4484</v>
      </c>
      <c r="C4500" s="49">
        <v>1</v>
      </c>
      <c r="D4500" s="49" t="s">
        <v>446</v>
      </c>
      <c r="E4500" s="51"/>
      <c r="F4500" s="52">
        <v>2</v>
      </c>
      <c r="G4500" s="52">
        <v>5</v>
      </c>
      <c r="H4500" s="52"/>
      <c r="I4500" s="52"/>
      <c r="J4500" s="90"/>
      <c r="K4500" s="53">
        <v>911.65</v>
      </c>
      <c r="L4500" s="53">
        <v>911.65</v>
      </c>
      <c r="M4500" s="53">
        <v>0</v>
      </c>
      <c r="N4500" s="53">
        <v>0</v>
      </c>
      <c r="O4500" s="53">
        <v>911.65</v>
      </c>
    </row>
    <row r="4501" spans="1:15">
      <c r="A4501" s="48">
        <v>40813959</v>
      </c>
      <c r="B4501" s="48" t="s">
        <v>4485</v>
      </c>
      <c r="C4501" s="49">
        <v>1</v>
      </c>
      <c r="D4501" s="49" t="s">
        <v>446</v>
      </c>
      <c r="E4501" s="51"/>
      <c r="F4501" s="52">
        <v>2</v>
      </c>
      <c r="G4501" s="52">
        <v>5</v>
      </c>
      <c r="H4501" s="52"/>
      <c r="I4501" s="52"/>
      <c r="J4501" s="90"/>
      <c r="K4501" s="53">
        <v>911.65</v>
      </c>
      <c r="L4501" s="53">
        <v>911.65</v>
      </c>
      <c r="M4501" s="53">
        <v>0</v>
      </c>
      <c r="N4501" s="53">
        <v>0</v>
      </c>
      <c r="O4501" s="53">
        <v>911.65</v>
      </c>
    </row>
    <row r="4502" spans="1:15">
      <c r="A4502" s="48">
        <v>40813967</v>
      </c>
      <c r="B4502" s="48" t="s">
        <v>4486</v>
      </c>
      <c r="C4502" s="49">
        <v>1</v>
      </c>
      <c r="D4502" s="49" t="s">
        <v>93</v>
      </c>
      <c r="E4502" s="51"/>
      <c r="F4502" s="52"/>
      <c r="G4502" s="52">
        <v>0</v>
      </c>
      <c r="H4502" s="52"/>
      <c r="I4502" s="52"/>
      <c r="J4502" s="90"/>
      <c r="K4502" s="53">
        <v>195.07</v>
      </c>
      <c r="L4502" s="53">
        <v>195.07</v>
      </c>
      <c r="M4502" s="53">
        <v>0</v>
      </c>
      <c r="N4502" s="53">
        <v>0</v>
      </c>
      <c r="O4502" s="53">
        <v>195.07</v>
      </c>
    </row>
    <row r="4503" spans="1:15">
      <c r="A4503" s="48">
        <v>40813975</v>
      </c>
      <c r="B4503" s="48" t="s">
        <v>4487</v>
      </c>
      <c r="C4503" s="49">
        <v>1</v>
      </c>
      <c r="D4503" s="49" t="s">
        <v>339</v>
      </c>
      <c r="E4503" s="51"/>
      <c r="F4503" s="52">
        <v>1</v>
      </c>
      <c r="G4503" s="52">
        <v>5</v>
      </c>
      <c r="H4503" s="52"/>
      <c r="I4503" s="52"/>
      <c r="J4503" s="90"/>
      <c r="K4503" s="53">
        <v>707.65</v>
      </c>
      <c r="L4503" s="53">
        <v>707.65</v>
      </c>
      <c r="M4503" s="53">
        <v>0</v>
      </c>
      <c r="N4503" s="53">
        <v>0</v>
      </c>
      <c r="O4503" s="53">
        <v>707.65</v>
      </c>
    </row>
    <row r="4504" spans="1:15">
      <c r="A4504" s="48">
        <v>40813983</v>
      </c>
      <c r="B4504" s="48" t="s">
        <v>4488</v>
      </c>
      <c r="C4504" s="49">
        <v>1</v>
      </c>
      <c r="D4504" s="49" t="s">
        <v>486</v>
      </c>
      <c r="E4504" s="51"/>
      <c r="F4504" s="52">
        <v>1</v>
      </c>
      <c r="G4504" s="52">
        <v>5</v>
      </c>
      <c r="H4504" s="52"/>
      <c r="I4504" s="52"/>
      <c r="J4504" s="90"/>
      <c r="K4504" s="53">
        <v>1096.53</v>
      </c>
      <c r="L4504" s="53">
        <v>1096.53</v>
      </c>
      <c r="M4504" s="53">
        <v>0</v>
      </c>
      <c r="N4504" s="53">
        <v>0</v>
      </c>
      <c r="O4504" s="53">
        <v>1096.53</v>
      </c>
    </row>
    <row r="4505" spans="1:15">
      <c r="A4505" s="48">
        <v>40813991</v>
      </c>
      <c r="B4505" s="48" t="s">
        <v>4489</v>
      </c>
      <c r="C4505" s="49">
        <v>1</v>
      </c>
      <c r="D4505" s="49" t="s">
        <v>486</v>
      </c>
      <c r="E4505" s="51"/>
      <c r="F4505" s="52">
        <v>1</v>
      </c>
      <c r="G4505" s="52">
        <v>3</v>
      </c>
      <c r="H4505" s="52"/>
      <c r="I4505" s="52"/>
      <c r="J4505" s="90"/>
      <c r="K4505" s="53">
        <v>1096.53</v>
      </c>
      <c r="L4505" s="53">
        <v>1096.53</v>
      </c>
      <c r="M4505" s="53">
        <v>0</v>
      </c>
      <c r="N4505" s="53">
        <v>0</v>
      </c>
      <c r="O4505" s="53">
        <v>1096.53</v>
      </c>
    </row>
    <row r="4506" spans="1:15">
      <c r="A4506" s="48">
        <v>40814017</v>
      </c>
      <c r="B4506" s="48" t="s">
        <v>4490</v>
      </c>
      <c r="C4506" s="49">
        <v>1</v>
      </c>
      <c r="D4506" s="49" t="s">
        <v>433</v>
      </c>
      <c r="E4506" s="51"/>
      <c r="F4506" s="52">
        <v>1</v>
      </c>
      <c r="G4506" s="52">
        <v>5</v>
      </c>
      <c r="H4506" s="52"/>
      <c r="I4506" s="52"/>
      <c r="J4506" s="90"/>
      <c r="K4506" s="53">
        <v>988.16</v>
      </c>
      <c r="L4506" s="53">
        <v>988.16</v>
      </c>
      <c r="M4506" s="53">
        <v>0</v>
      </c>
      <c r="N4506" s="53">
        <v>0</v>
      </c>
      <c r="O4506" s="53">
        <v>988.16</v>
      </c>
    </row>
    <row r="4507" spans="1:15">
      <c r="A4507" s="48">
        <v>40814025</v>
      </c>
      <c r="B4507" s="48" t="s">
        <v>4491</v>
      </c>
      <c r="C4507" s="49">
        <v>1</v>
      </c>
      <c r="D4507" s="49" t="s">
        <v>331</v>
      </c>
      <c r="E4507" s="51"/>
      <c r="F4507" s="52">
        <v>1</v>
      </c>
      <c r="G4507" s="52">
        <v>3</v>
      </c>
      <c r="H4507" s="52"/>
      <c r="I4507" s="52"/>
      <c r="J4507" s="90"/>
      <c r="K4507" s="53">
        <v>849.17</v>
      </c>
      <c r="L4507" s="53">
        <v>849.17</v>
      </c>
      <c r="M4507" s="53">
        <v>0</v>
      </c>
      <c r="N4507" s="53">
        <v>0</v>
      </c>
      <c r="O4507" s="53">
        <v>849.17</v>
      </c>
    </row>
    <row r="4508" spans="1:15">
      <c r="A4508" s="48">
        <v>40814033</v>
      </c>
      <c r="B4508" s="48" t="s">
        <v>4492</v>
      </c>
      <c r="C4508" s="49">
        <v>1</v>
      </c>
      <c r="D4508" s="49" t="s">
        <v>331</v>
      </c>
      <c r="E4508" s="51"/>
      <c r="F4508" s="52">
        <v>1</v>
      </c>
      <c r="G4508" s="52">
        <v>5</v>
      </c>
      <c r="H4508" s="52"/>
      <c r="I4508" s="52"/>
      <c r="J4508" s="90"/>
      <c r="K4508" s="53">
        <v>849.17</v>
      </c>
      <c r="L4508" s="53">
        <v>849.17</v>
      </c>
      <c r="M4508" s="53">
        <v>0</v>
      </c>
      <c r="N4508" s="53">
        <v>0</v>
      </c>
      <c r="O4508" s="53">
        <v>849.17</v>
      </c>
    </row>
    <row r="4509" spans="1:15">
      <c r="A4509" s="48">
        <v>40814041</v>
      </c>
      <c r="B4509" s="48" t="s">
        <v>4493</v>
      </c>
      <c r="C4509" s="49">
        <v>1</v>
      </c>
      <c r="D4509" s="49" t="s">
        <v>446</v>
      </c>
      <c r="E4509" s="51"/>
      <c r="F4509" s="52">
        <v>1</v>
      </c>
      <c r="G4509" s="52">
        <v>5</v>
      </c>
      <c r="H4509" s="52"/>
      <c r="I4509" s="51"/>
      <c r="J4509" s="90"/>
      <c r="K4509" s="53">
        <v>911.65</v>
      </c>
      <c r="L4509" s="53">
        <v>911.65</v>
      </c>
      <c r="M4509" s="53">
        <v>0</v>
      </c>
      <c r="N4509" s="53">
        <v>0</v>
      </c>
      <c r="O4509" s="53">
        <v>911.65</v>
      </c>
    </row>
    <row r="4510" spans="1:15">
      <c r="A4510" s="48">
        <v>40814050</v>
      </c>
      <c r="B4510" s="48" t="s">
        <v>4494</v>
      </c>
      <c r="C4510" s="49">
        <v>1</v>
      </c>
      <c r="D4510" s="49" t="s">
        <v>446</v>
      </c>
      <c r="E4510" s="51"/>
      <c r="F4510" s="52">
        <v>1</v>
      </c>
      <c r="G4510" s="52">
        <v>4</v>
      </c>
      <c r="H4510" s="52"/>
      <c r="I4510" s="52"/>
      <c r="J4510" s="90"/>
      <c r="K4510" s="53">
        <v>911.65</v>
      </c>
      <c r="L4510" s="53">
        <v>911.65</v>
      </c>
      <c r="M4510" s="53">
        <v>0</v>
      </c>
      <c r="N4510" s="53">
        <v>0</v>
      </c>
      <c r="O4510" s="53">
        <v>911.65</v>
      </c>
    </row>
    <row r="4511" spans="1:15">
      <c r="A4511" s="48">
        <v>40814068</v>
      </c>
      <c r="B4511" s="48" t="s">
        <v>4495</v>
      </c>
      <c r="C4511" s="49">
        <v>1</v>
      </c>
      <c r="D4511" s="49" t="s">
        <v>291</v>
      </c>
      <c r="E4511" s="51"/>
      <c r="F4511" s="52">
        <v>1</v>
      </c>
      <c r="G4511" s="52">
        <v>5</v>
      </c>
      <c r="H4511" s="52"/>
      <c r="I4511" s="52"/>
      <c r="J4511" s="90"/>
      <c r="K4511" s="53">
        <v>552.1</v>
      </c>
      <c r="L4511" s="53">
        <v>552.1</v>
      </c>
      <c r="M4511" s="53">
        <v>0</v>
      </c>
      <c r="N4511" s="53">
        <v>0</v>
      </c>
      <c r="O4511" s="53">
        <v>552.1</v>
      </c>
    </row>
    <row r="4512" spans="1:15">
      <c r="A4512" s="48">
        <v>40814076</v>
      </c>
      <c r="B4512" s="48" t="s">
        <v>4496</v>
      </c>
      <c r="C4512" s="49">
        <v>1</v>
      </c>
      <c r="D4512" s="49" t="s">
        <v>291</v>
      </c>
      <c r="E4512" s="51"/>
      <c r="F4512" s="52">
        <v>1</v>
      </c>
      <c r="G4512" s="52">
        <v>5</v>
      </c>
      <c r="H4512" s="52"/>
      <c r="I4512" s="52"/>
      <c r="J4512" s="90"/>
      <c r="K4512" s="53">
        <v>552.1</v>
      </c>
      <c r="L4512" s="53">
        <v>552.1</v>
      </c>
      <c r="M4512" s="53">
        <v>0</v>
      </c>
      <c r="N4512" s="53">
        <v>0</v>
      </c>
      <c r="O4512" s="53">
        <v>552.1</v>
      </c>
    </row>
    <row r="4513" spans="1:15">
      <c r="A4513" s="48">
        <v>40814084</v>
      </c>
      <c r="B4513" s="48" t="s">
        <v>4497</v>
      </c>
      <c r="C4513" s="49">
        <v>1</v>
      </c>
      <c r="D4513" s="49" t="s">
        <v>339</v>
      </c>
      <c r="E4513" s="51"/>
      <c r="F4513" s="52">
        <v>1</v>
      </c>
      <c r="G4513" s="52">
        <v>5</v>
      </c>
      <c r="H4513" s="52"/>
      <c r="I4513" s="52"/>
      <c r="J4513" s="90"/>
      <c r="K4513" s="53">
        <v>707.65</v>
      </c>
      <c r="L4513" s="53">
        <v>707.65</v>
      </c>
      <c r="M4513" s="53">
        <v>0</v>
      </c>
      <c r="N4513" s="53">
        <v>0</v>
      </c>
      <c r="O4513" s="53">
        <v>707.65</v>
      </c>
    </row>
    <row r="4514" spans="1:15">
      <c r="A4514" s="48">
        <v>40814092</v>
      </c>
      <c r="B4514" s="48" t="s">
        <v>4498</v>
      </c>
      <c r="C4514" s="49">
        <v>1</v>
      </c>
      <c r="D4514" s="49" t="s">
        <v>259</v>
      </c>
      <c r="E4514" s="51"/>
      <c r="F4514" s="52">
        <v>1</v>
      </c>
      <c r="G4514" s="52">
        <v>5</v>
      </c>
      <c r="H4514" s="52"/>
      <c r="I4514" s="52"/>
      <c r="J4514" s="90"/>
      <c r="K4514" s="53">
        <v>663.02</v>
      </c>
      <c r="L4514" s="53">
        <v>663.02</v>
      </c>
      <c r="M4514" s="53">
        <v>0</v>
      </c>
      <c r="N4514" s="53">
        <v>0</v>
      </c>
      <c r="O4514" s="53">
        <v>663.02</v>
      </c>
    </row>
    <row r="4515" spans="1:15">
      <c r="A4515" s="48">
        <v>40814106</v>
      </c>
      <c r="B4515" s="48" t="s">
        <v>4499</v>
      </c>
      <c r="C4515" s="49">
        <v>1</v>
      </c>
      <c r="D4515" s="49" t="s">
        <v>93</v>
      </c>
      <c r="E4515" s="51"/>
      <c r="F4515" s="52"/>
      <c r="G4515" s="52">
        <v>3</v>
      </c>
      <c r="H4515" s="52"/>
      <c r="I4515" s="52"/>
      <c r="J4515" s="90"/>
      <c r="K4515" s="53">
        <v>195.07</v>
      </c>
      <c r="L4515" s="53">
        <v>195.07</v>
      </c>
      <c r="M4515" s="53">
        <v>0</v>
      </c>
      <c r="N4515" s="53">
        <v>0</v>
      </c>
      <c r="O4515" s="53">
        <v>195.07</v>
      </c>
    </row>
    <row r="4516" spans="1:15">
      <c r="A4516" s="48">
        <v>40814114</v>
      </c>
      <c r="B4516" s="48" t="s">
        <v>4500</v>
      </c>
      <c r="C4516" s="49">
        <v>1</v>
      </c>
      <c r="D4516" s="49" t="s">
        <v>305</v>
      </c>
      <c r="E4516" s="51"/>
      <c r="F4516" s="52"/>
      <c r="G4516" s="52">
        <v>4</v>
      </c>
      <c r="H4516" s="52"/>
      <c r="I4516" s="52"/>
      <c r="J4516" s="90"/>
      <c r="K4516" s="53">
        <v>624.77</v>
      </c>
      <c r="L4516" s="53">
        <v>624.77</v>
      </c>
      <c r="M4516" s="53">
        <v>0</v>
      </c>
      <c r="N4516" s="53">
        <v>0</v>
      </c>
      <c r="O4516" s="53">
        <v>624.77</v>
      </c>
    </row>
    <row r="4517" spans="1:15">
      <c r="A4517" s="48">
        <v>40814122</v>
      </c>
      <c r="B4517" s="48" t="s">
        <v>4501</v>
      </c>
      <c r="C4517" s="49">
        <v>1</v>
      </c>
      <c r="D4517" s="49" t="s">
        <v>368</v>
      </c>
      <c r="E4517" s="51"/>
      <c r="F4517" s="52"/>
      <c r="G4517" s="52">
        <v>3</v>
      </c>
      <c r="H4517" s="52"/>
      <c r="I4517" s="52"/>
      <c r="J4517" s="90"/>
      <c r="K4517" s="53">
        <v>260.11</v>
      </c>
      <c r="L4517" s="53">
        <v>260.11</v>
      </c>
      <c r="M4517" s="53">
        <v>0</v>
      </c>
      <c r="N4517" s="53">
        <v>0</v>
      </c>
      <c r="O4517" s="53">
        <v>260.11</v>
      </c>
    </row>
    <row r="4518" spans="1:15">
      <c r="A4518" s="48">
        <v>40814130</v>
      </c>
      <c r="B4518" s="48" t="s">
        <v>4502</v>
      </c>
      <c r="C4518" s="49">
        <v>1</v>
      </c>
      <c r="D4518" s="49" t="s">
        <v>70</v>
      </c>
      <c r="E4518" s="51"/>
      <c r="F4518" s="52"/>
      <c r="G4518" s="52">
        <v>3</v>
      </c>
      <c r="H4518" s="52"/>
      <c r="I4518" s="52"/>
      <c r="J4518" s="90"/>
      <c r="K4518" s="53">
        <v>163.19999999999999</v>
      </c>
      <c r="L4518" s="53">
        <v>163.19999999999999</v>
      </c>
      <c r="M4518" s="53">
        <v>0</v>
      </c>
      <c r="N4518" s="53">
        <v>0</v>
      </c>
      <c r="O4518" s="53">
        <v>163.19999999999999</v>
      </c>
    </row>
    <row r="4519" spans="1:15">
      <c r="A4519" s="48">
        <v>40814149</v>
      </c>
      <c r="B4519" s="48" t="s">
        <v>4503</v>
      </c>
      <c r="C4519" s="49">
        <v>1</v>
      </c>
      <c r="D4519" s="49" t="s">
        <v>70</v>
      </c>
      <c r="E4519" s="51"/>
      <c r="F4519" s="52"/>
      <c r="G4519" s="52">
        <v>0</v>
      </c>
      <c r="H4519" s="52"/>
      <c r="I4519" s="52"/>
      <c r="J4519" s="90"/>
      <c r="K4519" s="53">
        <v>163.19999999999999</v>
      </c>
      <c r="L4519" s="53">
        <v>163.19999999999999</v>
      </c>
      <c r="M4519" s="53">
        <v>0</v>
      </c>
      <c r="N4519" s="53">
        <v>0</v>
      </c>
      <c r="O4519" s="53">
        <v>163.19999999999999</v>
      </c>
    </row>
    <row r="4520" spans="1:15">
      <c r="A4520" s="48">
        <v>40814157</v>
      </c>
      <c r="B4520" s="48" t="s">
        <v>4504</v>
      </c>
      <c r="C4520" s="49">
        <v>1</v>
      </c>
      <c r="D4520" s="49" t="s">
        <v>102</v>
      </c>
      <c r="E4520" s="51"/>
      <c r="F4520" s="52"/>
      <c r="G4520" s="52">
        <v>0</v>
      </c>
      <c r="H4520" s="52"/>
      <c r="I4520" s="52"/>
      <c r="J4520" s="90"/>
      <c r="K4520" s="53">
        <v>142.80000000000001</v>
      </c>
      <c r="L4520" s="53">
        <v>142.80000000000001</v>
      </c>
      <c r="M4520" s="53">
        <v>0</v>
      </c>
      <c r="N4520" s="53">
        <v>0</v>
      </c>
      <c r="O4520" s="53">
        <v>142.80000000000001</v>
      </c>
    </row>
    <row r="4521" spans="1:15">
      <c r="A4521" s="48">
        <v>40814165</v>
      </c>
      <c r="B4521" s="48" t="s">
        <v>4505</v>
      </c>
      <c r="C4521" s="49">
        <v>1</v>
      </c>
      <c r="D4521" s="49" t="s">
        <v>639</v>
      </c>
      <c r="E4521" s="51"/>
      <c r="F4521" s="52">
        <v>1</v>
      </c>
      <c r="G4521" s="52">
        <v>3</v>
      </c>
      <c r="H4521" s="52"/>
      <c r="I4521" s="52"/>
      <c r="J4521" s="90"/>
      <c r="K4521" s="53">
        <v>390.17</v>
      </c>
      <c r="L4521" s="53">
        <v>390.17</v>
      </c>
      <c r="M4521" s="53">
        <v>0</v>
      </c>
      <c r="N4521" s="53">
        <v>0</v>
      </c>
      <c r="O4521" s="53">
        <v>390.17</v>
      </c>
    </row>
    <row r="4522" spans="1:15" ht="15.75" customHeight="1">
      <c r="A4522" s="129" t="s">
        <v>4506</v>
      </c>
      <c r="B4522" s="130"/>
      <c r="C4522" s="130"/>
      <c r="D4522" s="130"/>
      <c r="E4522" s="130"/>
      <c r="F4522" s="130"/>
      <c r="G4522" s="130"/>
      <c r="H4522" s="130"/>
      <c r="I4522" s="130"/>
      <c r="J4522" s="130"/>
      <c r="K4522" s="130"/>
      <c r="L4522" s="130"/>
      <c r="M4522" s="130"/>
      <c r="N4522" s="130"/>
      <c r="O4522" s="130"/>
    </row>
    <row r="4523" spans="1:15" ht="15.75" customHeight="1">
      <c r="A4523" s="129" t="s">
        <v>4233</v>
      </c>
      <c r="B4523" s="130"/>
      <c r="C4523" s="130"/>
      <c r="D4523" s="130"/>
      <c r="E4523" s="130"/>
      <c r="F4523" s="130"/>
      <c r="G4523" s="130"/>
      <c r="H4523" s="130"/>
      <c r="I4523" s="130"/>
      <c r="J4523" s="130"/>
      <c r="K4523" s="130"/>
      <c r="L4523" s="130"/>
      <c r="M4523" s="130"/>
      <c r="N4523" s="130"/>
      <c r="O4523" s="130"/>
    </row>
    <row r="4524" spans="1:15" ht="26.25" customHeight="1">
      <c r="A4524" s="129" t="s">
        <v>4507</v>
      </c>
      <c r="B4524" s="130"/>
      <c r="C4524" s="130"/>
      <c r="D4524" s="130"/>
      <c r="E4524" s="130"/>
      <c r="F4524" s="130"/>
      <c r="G4524" s="130"/>
      <c r="H4524" s="130"/>
      <c r="I4524" s="130"/>
      <c r="J4524" s="130"/>
      <c r="K4524" s="130"/>
      <c r="L4524" s="130"/>
      <c r="M4524" s="130"/>
      <c r="N4524" s="130"/>
      <c r="O4524" s="130"/>
    </row>
    <row r="4525" spans="1:15" ht="27" customHeight="1">
      <c r="A4525" s="129" t="s">
        <v>4508</v>
      </c>
      <c r="B4525" s="130"/>
      <c r="C4525" s="130"/>
      <c r="D4525" s="130"/>
      <c r="E4525" s="130"/>
      <c r="F4525" s="130"/>
      <c r="G4525" s="130"/>
      <c r="H4525" s="130"/>
      <c r="I4525" s="130"/>
      <c r="J4525" s="130"/>
      <c r="K4525" s="130"/>
      <c r="L4525" s="130"/>
      <c r="M4525" s="130"/>
      <c r="N4525" s="130"/>
      <c r="O4525" s="130"/>
    </row>
    <row r="4526" spans="1:15" ht="12.75" customHeight="1">
      <c r="A4526" s="129" t="s">
        <v>4509</v>
      </c>
      <c r="B4526" s="130"/>
      <c r="C4526" s="130"/>
      <c r="D4526" s="130"/>
      <c r="E4526" s="130"/>
      <c r="F4526" s="130"/>
      <c r="G4526" s="130"/>
      <c r="H4526" s="130"/>
      <c r="I4526" s="130"/>
      <c r="J4526" s="130"/>
      <c r="K4526" s="130"/>
      <c r="L4526" s="130"/>
      <c r="M4526" s="130"/>
      <c r="N4526" s="130"/>
      <c r="O4526" s="130"/>
    </row>
    <row r="4527" spans="1:15" ht="12.75" customHeight="1">
      <c r="A4527" s="129" t="s">
        <v>4510</v>
      </c>
      <c r="B4527" s="130"/>
      <c r="C4527" s="130"/>
      <c r="D4527" s="130"/>
      <c r="E4527" s="130"/>
      <c r="F4527" s="130"/>
      <c r="G4527" s="130"/>
      <c r="H4527" s="130"/>
      <c r="I4527" s="130"/>
      <c r="J4527" s="130"/>
      <c r="K4527" s="130"/>
      <c r="L4527" s="130"/>
      <c r="M4527" s="130"/>
      <c r="N4527" s="130"/>
      <c r="O4527" s="130"/>
    </row>
    <row r="4528" spans="1:15" ht="24" customHeight="1">
      <c r="A4528" s="129" t="s">
        <v>4511</v>
      </c>
      <c r="B4528" s="130"/>
      <c r="C4528" s="130"/>
      <c r="D4528" s="130"/>
      <c r="E4528" s="130"/>
      <c r="F4528" s="130"/>
      <c r="G4528" s="130"/>
      <c r="H4528" s="130"/>
      <c r="I4528" s="130"/>
      <c r="J4528" s="130"/>
      <c r="K4528" s="130"/>
      <c r="L4528" s="130"/>
      <c r="M4528" s="130"/>
      <c r="N4528" s="130"/>
      <c r="O4528" s="130"/>
    </row>
    <row r="4529" spans="1:15" ht="24" customHeight="1">
      <c r="A4529" s="129" t="s">
        <v>4512</v>
      </c>
      <c r="B4529" s="130"/>
      <c r="C4529" s="130"/>
      <c r="D4529" s="130"/>
      <c r="E4529" s="130"/>
      <c r="F4529" s="130"/>
      <c r="G4529" s="130"/>
      <c r="H4529" s="130"/>
      <c r="I4529" s="130"/>
      <c r="J4529" s="130"/>
      <c r="K4529" s="130"/>
      <c r="L4529" s="130"/>
      <c r="M4529" s="130"/>
      <c r="N4529" s="130"/>
      <c r="O4529" s="130"/>
    </row>
    <row r="4530" spans="1:15" ht="27.75" customHeight="1">
      <c r="A4530" s="129" t="s">
        <v>4513</v>
      </c>
      <c r="B4530" s="130"/>
      <c r="C4530" s="130"/>
      <c r="D4530" s="130"/>
      <c r="E4530" s="130"/>
      <c r="F4530" s="130"/>
      <c r="G4530" s="130"/>
      <c r="H4530" s="130"/>
      <c r="I4530" s="130"/>
      <c r="J4530" s="130"/>
      <c r="K4530" s="130"/>
      <c r="L4530" s="130"/>
      <c r="M4530" s="130"/>
      <c r="N4530" s="130"/>
      <c r="O4530" s="130"/>
    </row>
    <row r="4531" spans="1:15" ht="12.75" customHeight="1">
      <c r="A4531" s="129" t="s">
        <v>4514</v>
      </c>
      <c r="B4531" s="130"/>
      <c r="C4531" s="130"/>
      <c r="D4531" s="130"/>
      <c r="E4531" s="130"/>
      <c r="F4531" s="130"/>
      <c r="G4531" s="130"/>
      <c r="H4531" s="130"/>
      <c r="I4531" s="130"/>
      <c r="J4531" s="130"/>
      <c r="K4531" s="130"/>
      <c r="L4531" s="130"/>
      <c r="M4531" s="130"/>
      <c r="N4531" s="130"/>
      <c r="O4531" s="130"/>
    </row>
    <row r="4532" spans="1:15" ht="12.75" customHeight="1">
      <c r="A4532" s="129" t="s">
        <v>4515</v>
      </c>
      <c r="B4532" s="130"/>
      <c r="C4532" s="130"/>
      <c r="D4532" s="130"/>
      <c r="E4532" s="130"/>
      <c r="F4532" s="130"/>
      <c r="G4532" s="130"/>
      <c r="H4532" s="130"/>
      <c r="I4532" s="130"/>
      <c r="J4532" s="130"/>
      <c r="K4532" s="130"/>
      <c r="L4532" s="130"/>
      <c r="M4532" s="130"/>
      <c r="N4532" s="130"/>
      <c r="O4532" s="130"/>
    </row>
    <row r="4533" spans="1:15" ht="12.75" customHeight="1">
      <c r="A4533" s="129" t="s">
        <v>4516</v>
      </c>
      <c r="B4533" s="130"/>
      <c r="C4533" s="130"/>
      <c r="D4533" s="130"/>
      <c r="E4533" s="130"/>
      <c r="F4533" s="130"/>
      <c r="G4533" s="130"/>
      <c r="H4533" s="130"/>
      <c r="I4533" s="130"/>
      <c r="J4533" s="130"/>
      <c r="K4533" s="130"/>
      <c r="L4533" s="130"/>
      <c r="M4533" s="130"/>
      <c r="N4533" s="130"/>
      <c r="O4533" s="130"/>
    </row>
    <row r="4534" spans="1:15" ht="12.75" customHeight="1">
      <c r="A4534" s="149" t="s">
        <v>4517</v>
      </c>
      <c r="B4534" s="130"/>
      <c r="C4534" s="130"/>
      <c r="D4534" s="130"/>
      <c r="E4534" s="130"/>
      <c r="F4534" s="130"/>
      <c r="G4534" s="130"/>
      <c r="H4534" s="130"/>
      <c r="I4534" s="130"/>
      <c r="J4534" s="130"/>
      <c r="K4534" s="130"/>
      <c r="L4534" s="130"/>
      <c r="M4534" s="130"/>
      <c r="N4534" s="130"/>
      <c r="O4534" s="130"/>
    </row>
    <row r="4535" spans="1:15" ht="34.5" customHeight="1">
      <c r="A4535" s="131" t="s">
        <v>4518</v>
      </c>
      <c r="B4535" s="132"/>
      <c r="C4535" s="132"/>
      <c r="D4535" s="132"/>
      <c r="E4535" s="132"/>
      <c r="F4535" s="132"/>
      <c r="G4535" s="132"/>
      <c r="H4535" s="132"/>
      <c r="I4535" s="132"/>
      <c r="J4535" s="132"/>
      <c r="K4535" s="132"/>
      <c r="L4535" s="132"/>
      <c r="M4535" s="132"/>
      <c r="N4535" s="132"/>
      <c r="O4535" s="132"/>
    </row>
    <row r="4536" spans="1:15">
      <c r="A4536" s="78">
        <v>40901017</v>
      </c>
      <c r="B4536" s="86" t="s">
        <v>4519</v>
      </c>
      <c r="C4536" s="79">
        <v>1</v>
      </c>
      <c r="D4536" s="79" t="s">
        <v>51</v>
      </c>
      <c r="E4536" s="87">
        <v>3.42</v>
      </c>
      <c r="F4536" s="79"/>
      <c r="G4536" s="79"/>
      <c r="H4536" s="79"/>
      <c r="I4536" s="89">
        <v>0.34</v>
      </c>
      <c r="J4536" s="79">
        <v>2</v>
      </c>
      <c r="K4536" s="53">
        <f t="shared" ref="K4536:K4567" si="478">VLOOKUP(D4536,PorteRadiologia2026,25,FALSE)</f>
        <v>68.849999999999994</v>
      </c>
      <c r="L4536" s="53">
        <f t="shared" ref="L4536:L4567" si="479">ROUND(C4536*K4536,2)</f>
        <v>68.849999999999994</v>
      </c>
      <c r="M4536" s="53">
        <f>IF(E4536&gt;0,ROUND(E4536*UCO!$A$25,2),0)</f>
        <v>50.14</v>
      </c>
      <c r="N4536" s="53">
        <f>IF(I4536&gt;0,ROUND(I4536*Filme!$B$8,2),0)</f>
        <v>13.77</v>
      </c>
      <c r="O4536" s="53">
        <f t="shared" ref="O4536:O4594" si="480">ROUND(L4536+M4536+N4536,2)</f>
        <v>132.76</v>
      </c>
    </row>
    <row r="4537" spans="1:15">
      <c r="A4537" s="78">
        <v>40901025</v>
      </c>
      <c r="B4537" s="86" t="s">
        <v>4520</v>
      </c>
      <c r="C4537" s="79">
        <v>1</v>
      </c>
      <c r="D4537" s="79" t="s">
        <v>53</v>
      </c>
      <c r="E4537" s="87">
        <v>8.26</v>
      </c>
      <c r="F4537" s="79"/>
      <c r="G4537" s="79"/>
      <c r="H4537" s="79"/>
      <c r="I4537" s="89">
        <v>0.34</v>
      </c>
      <c r="J4537" s="79">
        <v>2</v>
      </c>
      <c r="K4537" s="53">
        <f t="shared" si="478"/>
        <v>112.2</v>
      </c>
      <c r="L4537" s="53">
        <f t="shared" si="479"/>
        <v>112.2</v>
      </c>
      <c r="M4537" s="53">
        <f>IF(E4537&gt;0,ROUND(E4537*UCO!$A$25,2),0)</f>
        <v>121.09</v>
      </c>
      <c r="N4537" s="53">
        <f>IF(I4537&gt;0,ROUND(I4537*Filme!$B$8,2),0)</f>
        <v>13.77</v>
      </c>
      <c r="O4537" s="53">
        <f t="shared" si="480"/>
        <v>247.06</v>
      </c>
    </row>
    <row r="4538" spans="1:15">
      <c r="A4538" s="78">
        <v>40901033</v>
      </c>
      <c r="B4538" s="86" t="s">
        <v>4521</v>
      </c>
      <c r="C4538" s="79">
        <v>1</v>
      </c>
      <c r="D4538" s="79" t="s">
        <v>51</v>
      </c>
      <c r="E4538" s="87">
        <v>3.42</v>
      </c>
      <c r="F4538" s="79"/>
      <c r="G4538" s="79"/>
      <c r="H4538" s="79"/>
      <c r="I4538" s="89">
        <v>0.34</v>
      </c>
      <c r="J4538" s="79">
        <v>2</v>
      </c>
      <c r="K4538" s="53">
        <f t="shared" si="478"/>
        <v>68.849999999999994</v>
      </c>
      <c r="L4538" s="53">
        <f t="shared" si="479"/>
        <v>68.849999999999994</v>
      </c>
      <c r="M4538" s="53">
        <f>IF(E4538&gt;0,ROUND(E4538*UCO!$A$25,2),0)</f>
        <v>50.14</v>
      </c>
      <c r="N4538" s="53">
        <f>IF(I4538&gt;0,ROUND(I4538*Filme!$B$8,2),0)</f>
        <v>13.77</v>
      </c>
      <c r="O4538" s="53">
        <f t="shared" si="480"/>
        <v>132.76</v>
      </c>
    </row>
    <row r="4539" spans="1:15">
      <c r="A4539" s="78">
        <v>40901041</v>
      </c>
      <c r="B4539" s="86" t="s">
        <v>4522</v>
      </c>
      <c r="C4539" s="79">
        <v>1</v>
      </c>
      <c r="D4539" s="79" t="s">
        <v>65</v>
      </c>
      <c r="E4539" s="87">
        <v>2.25</v>
      </c>
      <c r="F4539" s="79"/>
      <c r="G4539" s="79"/>
      <c r="H4539" s="79"/>
      <c r="I4539" s="89">
        <v>0.17</v>
      </c>
      <c r="J4539" s="79">
        <v>1</v>
      </c>
      <c r="K4539" s="53">
        <f t="shared" si="478"/>
        <v>50.99</v>
      </c>
      <c r="L4539" s="53">
        <f t="shared" si="479"/>
        <v>50.99</v>
      </c>
      <c r="M4539" s="53">
        <f>IF(E4539&gt;0,ROUND(E4539*UCO!$A$25,2),0)</f>
        <v>32.99</v>
      </c>
      <c r="N4539" s="53">
        <f>IF(I4539&gt;0,ROUND(I4539*Filme!$B$8,2),0)</f>
        <v>6.88</v>
      </c>
      <c r="O4539" s="53">
        <f t="shared" si="480"/>
        <v>90.86</v>
      </c>
    </row>
    <row r="4540" spans="1:15">
      <c r="A4540" s="78">
        <v>40901050</v>
      </c>
      <c r="B4540" s="86" t="s">
        <v>4523</v>
      </c>
      <c r="C4540" s="79">
        <v>1</v>
      </c>
      <c r="D4540" s="79" t="s">
        <v>65</v>
      </c>
      <c r="E4540" s="87">
        <v>17.559999999999999</v>
      </c>
      <c r="F4540" s="79"/>
      <c r="G4540" s="79"/>
      <c r="H4540" s="79"/>
      <c r="I4540" s="89">
        <v>0.34</v>
      </c>
      <c r="J4540" s="79">
        <v>2</v>
      </c>
      <c r="K4540" s="53">
        <f t="shared" si="478"/>
        <v>50.99</v>
      </c>
      <c r="L4540" s="53">
        <f t="shared" si="479"/>
        <v>50.99</v>
      </c>
      <c r="M4540" s="53">
        <f>IF(E4540&gt;0,ROUND(E4540*UCO!$A$25,2),0)</f>
        <v>257.43</v>
      </c>
      <c r="N4540" s="53">
        <f>IF(I4540&gt;0,ROUND(I4540*Filme!$B$8,2),0)</f>
        <v>13.77</v>
      </c>
      <c r="O4540" s="53">
        <f t="shared" si="480"/>
        <v>322.19</v>
      </c>
    </row>
    <row r="4541" spans="1:15">
      <c r="A4541" s="78">
        <v>40901068</v>
      </c>
      <c r="B4541" s="86" t="s">
        <v>4524</v>
      </c>
      <c r="C4541" s="79">
        <v>1</v>
      </c>
      <c r="D4541" s="79" t="s">
        <v>93</v>
      </c>
      <c r="E4541" s="87">
        <v>37</v>
      </c>
      <c r="F4541" s="79"/>
      <c r="G4541" s="79"/>
      <c r="H4541" s="79"/>
      <c r="I4541" s="89">
        <v>0.34</v>
      </c>
      <c r="J4541" s="79">
        <v>2</v>
      </c>
      <c r="K4541" s="53">
        <f t="shared" si="478"/>
        <v>195.07</v>
      </c>
      <c r="L4541" s="53">
        <f t="shared" si="479"/>
        <v>195.07</v>
      </c>
      <c r="M4541" s="53">
        <f>IF(E4541&gt;0,ROUND(E4541*UCO!$A$25,2),0)</f>
        <v>542.41999999999996</v>
      </c>
      <c r="N4541" s="53">
        <f>IF(I4541&gt;0,ROUND(I4541*Filme!$B$8,2),0)</f>
        <v>13.77</v>
      </c>
      <c r="O4541" s="53">
        <f t="shared" si="480"/>
        <v>751.26</v>
      </c>
    </row>
    <row r="4542" spans="1:15">
      <c r="A4542" s="78">
        <v>40901076</v>
      </c>
      <c r="B4542" s="86" t="s">
        <v>4525</v>
      </c>
      <c r="C4542" s="79">
        <v>1</v>
      </c>
      <c r="D4542" s="79" t="s">
        <v>102</v>
      </c>
      <c r="E4542" s="87">
        <v>28</v>
      </c>
      <c r="F4542" s="79"/>
      <c r="G4542" s="79"/>
      <c r="H4542" s="79"/>
      <c r="I4542" s="89">
        <v>0.34</v>
      </c>
      <c r="J4542" s="79">
        <v>2</v>
      </c>
      <c r="K4542" s="53">
        <f t="shared" si="478"/>
        <v>142.80000000000001</v>
      </c>
      <c r="L4542" s="53">
        <f t="shared" si="479"/>
        <v>142.80000000000001</v>
      </c>
      <c r="M4542" s="53">
        <f>IF(E4542&gt;0,ROUND(E4542*UCO!$A$25,2),0)</f>
        <v>410.48</v>
      </c>
      <c r="N4542" s="53">
        <f>IF(I4542&gt;0,ROUND(I4542*Filme!$B$8,2),0)</f>
        <v>13.77</v>
      </c>
      <c r="O4542" s="53">
        <f t="shared" si="480"/>
        <v>567.04999999999995</v>
      </c>
    </row>
    <row r="4543" spans="1:15">
      <c r="A4543" s="78">
        <v>40901084</v>
      </c>
      <c r="B4543" s="86" t="s">
        <v>4526</v>
      </c>
      <c r="C4543" s="79">
        <v>1</v>
      </c>
      <c r="D4543" s="79" t="s">
        <v>65</v>
      </c>
      <c r="E4543" s="87">
        <v>16</v>
      </c>
      <c r="F4543" s="79"/>
      <c r="G4543" s="79"/>
      <c r="H4543" s="79"/>
      <c r="I4543" s="89">
        <v>0.51</v>
      </c>
      <c r="J4543" s="79">
        <v>3</v>
      </c>
      <c r="K4543" s="53">
        <f t="shared" si="478"/>
        <v>50.99</v>
      </c>
      <c r="L4543" s="53">
        <f t="shared" si="479"/>
        <v>50.99</v>
      </c>
      <c r="M4543" s="53">
        <f>IF(E4543&gt;0,ROUND(E4543*UCO!$A$25,2),0)</f>
        <v>234.56</v>
      </c>
      <c r="N4543" s="53">
        <f>IF(I4543&gt;0,ROUND(I4543*Filme!$B$8,2),0)</f>
        <v>20.65</v>
      </c>
      <c r="O4543" s="53">
        <f t="shared" si="480"/>
        <v>306.2</v>
      </c>
    </row>
    <row r="4544" spans="1:15">
      <c r="A4544" s="78">
        <v>40901092</v>
      </c>
      <c r="B4544" s="86" t="s">
        <v>4527</v>
      </c>
      <c r="C4544" s="79">
        <v>1</v>
      </c>
      <c r="D4544" s="79" t="s">
        <v>102</v>
      </c>
      <c r="E4544" s="87">
        <v>28</v>
      </c>
      <c r="F4544" s="79"/>
      <c r="G4544" s="79"/>
      <c r="H4544" s="79"/>
      <c r="I4544" s="89">
        <v>0.34</v>
      </c>
      <c r="J4544" s="79">
        <v>2</v>
      </c>
      <c r="K4544" s="53">
        <f t="shared" si="478"/>
        <v>142.80000000000001</v>
      </c>
      <c r="L4544" s="53">
        <f t="shared" si="479"/>
        <v>142.80000000000001</v>
      </c>
      <c r="M4544" s="53">
        <f>IF(E4544&gt;0,ROUND(E4544*UCO!$A$25,2),0)</f>
        <v>410.48</v>
      </c>
      <c r="N4544" s="53">
        <f>IF(I4544&gt;0,ROUND(I4544*Filme!$B$8,2),0)</f>
        <v>13.77</v>
      </c>
      <c r="O4544" s="53">
        <f t="shared" si="480"/>
        <v>567.04999999999995</v>
      </c>
    </row>
    <row r="4545" spans="1:15">
      <c r="A4545" s="78">
        <v>40901106</v>
      </c>
      <c r="B4545" s="86" t="s">
        <v>4528</v>
      </c>
      <c r="C4545" s="79">
        <v>1</v>
      </c>
      <c r="D4545" s="79" t="s">
        <v>65</v>
      </c>
      <c r="E4545" s="87">
        <v>20</v>
      </c>
      <c r="F4545" s="79"/>
      <c r="G4545" s="79"/>
      <c r="H4545" s="79"/>
      <c r="I4545" s="89">
        <v>0.34</v>
      </c>
      <c r="J4545" s="79">
        <v>2</v>
      </c>
      <c r="K4545" s="53">
        <f t="shared" si="478"/>
        <v>50.99</v>
      </c>
      <c r="L4545" s="53">
        <f t="shared" si="479"/>
        <v>50.99</v>
      </c>
      <c r="M4545" s="53">
        <f>IF(E4545&gt;0,ROUND(E4545*UCO!$A$25,2),0)</f>
        <v>293.2</v>
      </c>
      <c r="N4545" s="53">
        <f>IF(I4545&gt;0,ROUND(I4545*Filme!$B$8,2),0)</f>
        <v>13.77</v>
      </c>
      <c r="O4545" s="53">
        <f t="shared" si="480"/>
        <v>357.96</v>
      </c>
    </row>
    <row r="4546" spans="1:15">
      <c r="A4546" s="78">
        <v>40901114</v>
      </c>
      <c r="B4546" s="86" t="s">
        <v>4529</v>
      </c>
      <c r="C4546" s="79">
        <v>1</v>
      </c>
      <c r="D4546" s="79" t="s">
        <v>51</v>
      </c>
      <c r="E4546" s="87">
        <v>3.42</v>
      </c>
      <c r="F4546" s="79"/>
      <c r="G4546" s="79"/>
      <c r="H4546" s="79"/>
      <c r="I4546" s="89">
        <v>0.34</v>
      </c>
      <c r="J4546" s="79">
        <v>2</v>
      </c>
      <c r="K4546" s="53">
        <f t="shared" si="478"/>
        <v>68.849999999999994</v>
      </c>
      <c r="L4546" s="53">
        <f t="shared" si="479"/>
        <v>68.849999999999994</v>
      </c>
      <c r="M4546" s="53">
        <f>IF(E4546&gt;0,ROUND(E4546*UCO!$A$25,2),0)</f>
        <v>50.14</v>
      </c>
      <c r="N4546" s="53">
        <f>IF(I4546&gt;0,ROUND(I4546*Filme!$B$8,2),0)</f>
        <v>13.77</v>
      </c>
      <c r="O4546" s="53">
        <f t="shared" si="480"/>
        <v>132.76</v>
      </c>
    </row>
    <row r="4547" spans="1:15">
      <c r="A4547" s="78">
        <v>40901122</v>
      </c>
      <c r="B4547" s="86" t="s">
        <v>4530</v>
      </c>
      <c r="C4547" s="79">
        <v>1</v>
      </c>
      <c r="D4547" s="79" t="s">
        <v>53</v>
      </c>
      <c r="E4547" s="87">
        <v>5.85</v>
      </c>
      <c r="F4547" s="79"/>
      <c r="G4547" s="79"/>
      <c r="H4547" s="79"/>
      <c r="I4547" s="89">
        <v>0.68</v>
      </c>
      <c r="J4547" s="79">
        <v>4</v>
      </c>
      <c r="K4547" s="53">
        <f t="shared" si="478"/>
        <v>112.2</v>
      </c>
      <c r="L4547" s="53">
        <f t="shared" si="479"/>
        <v>112.2</v>
      </c>
      <c r="M4547" s="53">
        <f>IF(E4547&gt;0,ROUND(E4547*UCO!$A$25,2),0)</f>
        <v>85.76</v>
      </c>
      <c r="N4547" s="53">
        <f>IF(I4547&gt;0,ROUND(I4547*Filme!$B$8,2),0)</f>
        <v>27.53</v>
      </c>
      <c r="O4547" s="53">
        <f t="shared" si="480"/>
        <v>225.49</v>
      </c>
    </row>
    <row r="4548" spans="1:15">
      <c r="A4548" s="78">
        <v>40901130</v>
      </c>
      <c r="B4548" s="86" t="s">
        <v>4531</v>
      </c>
      <c r="C4548" s="79">
        <v>1</v>
      </c>
      <c r="D4548" s="79" t="s">
        <v>137</v>
      </c>
      <c r="E4548" s="87">
        <v>3.86</v>
      </c>
      <c r="F4548" s="79"/>
      <c r="G4548" s="79"/>
      <c r="H4548" s="79"/>
      <c r="I4548" s="89">
        <v>0.51</v>
      </c>
      <c r="J4548" s="79">
        <v>3</v>
      </c>
      <c r="K4548" s="53">
        <f t="shared" si="478"/>
        <v>81.599999999999994</v>
      </c>
      <c r="L4548" s="53">
        <f t="shared" si="479"/>
        <v>81.599999999999994</v>
      </c>
      <c r="M4548" s="53">
        <f>IF(E4548&gt;0,ROUND(E4548*UCO!$A$25,2),0)</f>
        <v>56.59</v>
      </c>
      <c r="N4548" s="53">
        <f>IF(I4548&gt;0,ROUND(I4548*Filme!$B$8,2),0)</f>
        <v>20.65</v>
      </c>
      <c r="O4548" s="53">
        <f t="shared" si="480"/>
        <v>158.84</v>
      </c>
    </row>
    <row r="4549" spans="1:15">
      <c r="A4549" s="78">
        <v>40901149</v>
      </c>
      <c r="B4549" s="86" t="s">
        <v>4532</v>
      </c>
      <c r="C4549" s="79">
        <v>1</v>
      </c>
      <c r="D4549" s="79" t="s">
        <v>53</v>
      </c>
      <c r="E4549" s="87">
        <v>3.78</v>
      </c>
      <c r="F4549" s="79"/>
      <c r="G4549" s="79"/>
      <c r="H4549" s="79"/>
      <c r="I4549" s="89">
        <v>0.34</v>
      </c>
      <c r="J4549" s="79">
        <v>2</v>
      </c>
      <c r="K4549" s="53">
        <f t="shared" si="478"/>
        <v>112.2</v>
      </c>
      <c r="L4549" s="53">
        <f t="shared" si="479"/>
        <v>112.2</v>
      </c>
      <c r="M4549" s="53">
        <f>IF(E4549&gt;0,ROUND(E4549*UCO!$A$25,2),0)</f>
        <v>55.41</v>
      </c>
      <c r="N4549" s="53">
        <f>IF(I4549&gt;0,ROUND(I4549*Filme!$B$8,2),0)</f>
        <v>13.77</v>
      </c>
      <c r="O4549" s="53">
        <f t="shared" si="480"/>
        <v>181.38</v>
      </c>
    </row>
    <row r="4550" spans="1:15">
      <c r="A4550" s="78">
        <v>40901173</v>
      </c>
      <c r="B4550" s="86" t="s">
        <v>4533</v>
      </c>
      <c r="C4550" s="79">
        <v>1</v>
      </c>
      <c r="D4550" s="79" t="s">
        <v>51</v>
      </c>
      <c r="E4550" s="87">
        <v>3.41</v>
      </c>
      <c r="F4550" s="79"/>
      <c r="G4550" s="79"/>
      <c r="H4550" s="79"/>
      <c r="I4550" s="89">
        <v>0.51</v>
      </c>
      <c r="J4550" s="79">
        <v>3</v>
      </c>
      <c r="K4550" s="53">
        <f t="shared" si="478"/>
        <v>68.849999999999994</v>
      </c>
      <c r="L4550" s="53">
        <f t="shared" si="479"/>
        <v>68.849999999999994</v>
      </c>
      <c r="M4550" s="53">
        <f>IF(E4550&gt;0,ROUND(E4550*UCO!$A$25,2),0)</f>
        <v>49.99</v>
      </c>
      <c r="N4550" s="53">
        <f>IF(I4550&gt;0,ROUND(I4550*Filme!$B$8,2),0)</f>
        <v>20.65</v>
      </c>
      <c r="O4550" s="53">
        <f t="shared" si="480"/>
        <v>139.49</v>
      </c>
    </row>
    <row r="4551" spans="1:15">
      <c r="A4551" s="78">
        <v>40901181</v>
      </c>
      <c r="B4551" s="86" t="s">
        <v>4534</v>
      </c>
      <c r="C4551" s="79">
        <v>1</v>
      </c>
      <c r="D4551" s="79" t="s">
        <v>51</v>
      </c>
      <c r="E4551" s="87">
        <v>3.86</v>
      </c>
      <c r="F4551" s="79"/>
      <c r="G4551" s="79"/>
      <c r="H4551" s="79"/>
      <c r="I4551" s="89">
        <v>0.51</v>
      </c>
      <c r="J4551" s="79">
        <v>3</v>
      </c>
      <c r="K4551" s="53">
        <f t="shared" si="478"/>
        <v>68.849999999999994</v>
      </c>
      <c r="L4551" s="53">
        <f t="shared" si="479"/>
        <v>68.849999999999994</v>
      </c>
      <c r="M4551" s="53">
        <f>IF(E4551&gt;0,ROUND(E4551*UCO!$A$25,2),0)</f>
        <v>56.59</v>
      </c>
      <c r="N4551" s="53">
        <f>IF(I4551&gt;0,ROUND(I4551*Filme!$B$8,2),0)</f>
        <v>20.65</v>
      </c>
      <c r="O4551" s="53">
        <f t="shared" si="480"/>
        <v>146.09</v>
      </c>
    </row>
    <row r="4552" spans="1:15">
      <c r="A4552" s="78">
        <v>40901190</v>
      </c>
      <c r="B4552" s="86" t="s">
        <v>4535</v>
      </c>
      <c r="C4552" s="79">
        <v>1</v>
      </c>
      <c r="D4552" s="79" t="s">
        <v>65</v>
      </c>
      <c r="E4552" s="87">
        <v>2.25</v>
      </c>
      <c r="F4552" s="79"/>
      <c r="G4552" s="79"/>
      <c r="H4552" s="79"/>
      <c r="I4552" s="89">
        <v>0.34</v>
      </c>
      <c r="J4552" s="79">
        <v>2</v>
      </c>
      <c r="K4552" s="53">
        <f t="shared" si="478"/>
        <v>50.99</v>
      </c>
      <c r="L4552" s="53">
        <f t="shared" si="479"/>
        <v>50.99</v>
      </c>
      <c r="M4552" s="53">
        <f>IF(E4552&gt;0,ROUND(E4552*UCO!$A$25,2),0)</f>
        <v>32.99</v>
      </c>
      <c r="N4552" s="53">
        <f>IF(I4552&gt;0,ROUND(I4552*Filme!$B$8,2),0)</f>
        <v>13.77</v>
      </c>
      <c r="O4552" s="53">
        <f t="shared" si="480"/>
        <v>97.75</v>
      </c>
    </row>
    <row r="4553" spans="1:15">
      <c r="A4553" s="78">
        <v>40901203</v>
      </c>
      <c r="B4553" s="86" t="s">
        <v>4536</v>
      </c>
      <c r="C4553" s="79">
        <v>1</v>
      </c>
      <c r="D4553" s="79" t="s">
        <v>65</v>
      </c>
      <c r="E4553" s="87">
        <v>3.42</v>
      </c>
      <c r="F4553" s="79"/>
      <c r="G4553" s="79"/>
      <c r="H4553" s="79"/>
      <c r="I4553" s="89">
        <v>0.17</v>
      </c>
      <c r="J4553" s="79">
        <v>1</v>
      </c>
      <c r="K4553" s="53">
        <f t="shared" si="478"/>
        <v>50.99</v>
      </c>
      <c r="L4553" s="53">
        <f t="shared" si="479"/>
        <v>50.99</v>
      </c>
      <c r="M4553" s="53">
        <f>IF(E4553&gt;0,ROUND(E4553*UCO!$A$25,2),0)</f>
        <v>50.14</v>
      </c>
      <c r="N4553" s="53">
        <f>IF(I4553&gt;0,ROUND(I4553*Filme!$B$8,2),0)</f>
        <v>6.88</v>
      </c>
      <c r="O4553" s="53">
        <f t="shared" si="480"/>
        <v>108.01</v>
      </c>
    </row>
    <row r="4554" spans="1:15">
      <c r="A4554" s="78">
        <v>40901211</v>
      </c>
      <c r="B4554" s="86" t="s">
        <v>4537</v>
      </c>
      <c r="C4554" s="79">
        <v>1</v>
      </c>
      <c r="D4554" s="79" t="s">
        <v>65</v>
      </c>
      <c r="E4554" s="87">
        <v>3.42</v>
      </c>
      <c r="F4554" s="79"/>
      <c r="G4554" s="79"/>
      <c r="H4554" s="79"/>
      <c r="I4554" s="89">
        <v>0.17</v>
      </c>
      <c r="J4554" s="79">
        <v>1</v>
      </c>
      <c r="K4554" s="53">
        <f t="shared" si="478"/>
        <v>50.99</v>
      </c>
      <c r="L4554" s="53">
        <f t="shared" si="479"/>
        <v>50.99</v>
      </c>
      <c r="M4554" s="53">
        <f>IF(E4554&gt;0,ROUND(E4554*UCO!$A$25,2),0)</f>
        <v>50.14</v>
      </c>
      <c r="N4554" s="53">
        <f>IF(I4554&gt;0,ROUND(I4554*Filme!$B$8,2),0)</f>
        <v>6.88</v>
      </c>
      <c r="O4554" s="53">
        <f t="shared" si="480"/>
        <v>108.01</v>
      </c>
    </row>
    <row r="4555" spans="1:15">
      <c r="A4555" s="78">
        <v>40901220</v>
      </c>
      <c r="B4555" s="86" t="s">
        <v>4538</v>
      </c>
      <c r="C4555" s="79">
        <v>1</v>
      </c>
      <c r="D4555" s="79" t="s">
        <v>51</v>
      </c>
      <c r="E4555" s="87">
        <v>3.42</v>
      </c>
      <c r="F4555" s="79"/>
      <c r="G4555" s="79"/>
      <c r="H4555" s="79"/>
      <c r="I4555" s="89">
        <v>0.34</v>
      </c>
      <c r="J4555" s="79">
        <v>2</v>
      </c>
      <c r="K4555" s="53">
        <f t="shared" si="478"/>
        <v>68.849999999999994</v>
      </c>
      <c r="L4555" s="53">
        <f t="shared" si="479"/>
        <v>68.849999999999994</v>
      </c>
      <c r="M4555" s="53">
        <f>IF(E4555&gt;0,ROUND(E4555*UCO!$A$25,2),0)</f>
        <v>50.14</v>
      </c>
      <c r="N4555" s="53">
        <f>IF(I4555&gt;0,ROUND(I4555*Filme!$B$8,2),0)</f>
        <v>13.77</v>
      </c>
      <c r="O4555" s="53">
        <f t="shared" si="480"/>
        <v>132.76</v>
      </c>
    </row>
    <row r="4556" spans="1:15">
      <c r="A4556" s="78">
        <v>40901238</v>
      </c>
      <c r="B4556" s="86" t="s">
        <v>4539</v>
      </c>
      <c r="C4556" s="79">
        <v>1</v>
      </c>
      <c r="D4556" s="79" t="s">
        <v>65</v>
      </c>
      <c r="E4556" s="87">
        <v>2.65</v>
      </c>
      <c r="F4556" s="79"/>
      <c r="G4556" s="79"/>
      <c r="H4556" s="79"/>
      <c r="I4556" s="89">
        <v>0.17</v>
      </c>
      <c r="J4556" s="79">
        <v>1</v>
      </c>
      <c r="K4556" s="53">
        <f t="shared" si="478"/>
        <v>50.99</v>
      </c>
      <c r="L4556" s="53">
        <f t="shared" si="479"/>
        <v>50.99</v>
      </c>
      <c r="M4556" s="53">
        <f>IF(E4556&gt;0,ROUND(E4556*UCO!$A$25,2),0)</f>
        <v>38.85</v>
      </c>
      <c r="N4556" s="53">
        <f>IF(I4556&gt;0,ROUND(I4556*Filme!$B$8,2),0)</f>
        <v>6.88</v>
      </c>
      <c r="O4556" s="53">
        <f t="shared" si="480"/>
        <v>96.72</v>
      </c>
    </row>
    <row r="4557" spans="1:15">
      <c r="A4557" s="78">
        <v>40901246</v>
      </c>
      <c r="B4557" s="86" t="s">
        <v>4540</v>
      </c>
      <c r="C4557" s="79">
        <v>1</v>
      </c>
      <c r="D4557" s="79" t="s">
        <v>53</v>
      </c>
      <c r="E4557" s="87">
        <v>6.27</v>
      </c>
      <c r="F4557" s="79"/>
      <c r="G4557" s="79"/>
      <c r="H4557" s="79"/>
      <c r="I4557" s="89">
        <v>0.51</v>
      </c>
      <c r="J4557" s="79">
        <v>3</v>
      </c>
      <c r="K4557" s="53">
        <f t="shared" si="478"/>
        <v>112.2</v>
      </c>
      <c r="L4557" s="53">
        <f t="shared" si="479"/>
        <v>112.2</v>
      </c>
      <c r="M4557" s="53">
        <f>IF(E4557&gt;0,ROUND(E4557*UCO!$A$25,2),0)</f>
        <v>91.92</v>
      </c>
      <c r="N4557" s="53">
        <f>IF(I4557&gt;0,ROUND(I4557*Filme!$B$8,2),0)</f>
        <v>20.65</v>
      </c>
      <c r="O4557" s="53">
        <f t="shared" si="480"/>
        <v>224.77</v>
      </c>
    </row>
    <row r="4558" spans="1:15">
      <c r="A4558" s="78">
        <v>40901254</v>
      </c>
      <c r="B4558" s="86" t="s">
        <v>4541</v>
      </c>
      <c r="C4558" s="79">
        <v>1</v>
      </c>
      <c r="D4558" s="79" t="s">
        <v>53</v>
      </c>
      <c r="E4558" s="87">
        <v>5.19</v>
      </c>
      <c r="F4558" s="79"/>
      <c r="G4558" s="79"/>
      <c r="H4558" s="79"/>
      <c r="I4558" s="89">
        <v>0.34</v>
      </c>
      <c r="J4558" s="79">
        <v>2</v>
      </c>
      <c r="K4558" s="53">
        <f t="shared" si="478"/>
        <v>112.2</v>
      </c>
      <c r="L4558" s="53">
        <f t="shared" si="479"/>
        <v>112.2</v>
      </c>
      <c r="M4558" s="53">
        <f>IF(E4558&gt;0,ROUND(E4558*UCO!$A$25,2),0)</f>
        <v>76.09</v>
      </c>
      <c r="N4558" s="53">
        <f>IF(I4558&gt;0,ROUND(I4558*Filme!$B$8,2),0)</f>
        <v>13.77</v>
      </c>
      <c r="O4558" s="53">
        <f t="shared" si="480"/>
        <v>202.06</v>
      </c>
    </row>
    <row r="4559" spans="1:15">
      <c r="A4559" s="78">
        <v>40901262</v>
      </c>
      <c r="B4559" s="86" t="s">
        <v>4542</v>
      </c>
      <c r="C4559" s="79">
        <v>1</v>
      </c>
      <c r="D4559" s="79" t="s">
        <v>70</v>
      </c>
      <c r="E4559" s="87">
        <v>4.72</v>
      </c>
      <c r="F4559" s="79"/>
      <c r="G4559" s="79"/>
      <c r="H4559" s="79"/>
      <c r="I4559" s="89">
        <v>0.51</v>
      </c>
      <c r="J4559" s="79">
        <v>3</v>
      </c>
      <c r="K4559" s="53">
        <f t="shared" si="478"/>
        <v>163.19999999999999</v>
      </c>
      <c r="L4559" s="53">
        <f t="shared" si="479"/>
        <v>163.19999999999999</v>
      </c>
      <c r="M4559" s="53">
        <f>IF(E4559&gt;0,ROUND(E4559*UCO!$A$25,2),0)</f>
        <v>69.2</v>
      </c>
      <c r="N4559" s="53">
        <f>IF(I4559&gt;0,ROUND(I4559*Filme!$B$8,2),0)</f>
        <v>20.65</v>
      </c>
      <c r="O4559" s="53">
        <f t="shared" si="480"/>
        <v>253.05</v>
      </c>
    </row>
    <row r="4560" spans="1:15">
      <c r="A4560" s="78">
        <v>40901270</v>
      </c>
      <c r="B4560" s="86" t="s">
        <v>4543</v>
      </c>
      <c r="C4560" s="79">
        <v>1</v>
      </c>
      <c r="D4560" s="79" t="s">
        <v>99</v>
      </c>
      <c r="E4560" s="87">
        <v>1.52</v>
      </c>
      <c r="F4560" s="79"/>
      <c r="G4560" s="79"/>
      <c r="H4560" s="79"/>
      <c r="I4560" s="89">
        <v>0.17</v>
      </c>
      <c r="J4560" s="79">
        <v>1</v>
      </c>
      <c r="K4560" s="53">
        <f t="shared" si="478"/>
        <v>38.26</v>
      </c>
      <c r="L4560" s="53">
        <f t="shared" si="479"/>
        <v>38.26</v>
      </c>
      <c r="M4560" s="53">
        <f>IF(E4560&gt;0,ROUND(E4560*UCO!$A$25,2),0)</f>
        <v>22.28</v>
      </c>
      <c r="N4560" s="53">
        <f>IF(I4560&gt;0,ROUND(I4560*Filme!$B$8,2),0)</f>
        <v>6.88</v>
      </c>
      <c r="O4560" s="53">
        <f t="shared" si="480"/>
        <v>67.42</v>
      </c>
    </row>
    <row r="4561" spans="1:15">
      <c r="A4561" s="78">
        <v>40901289</v>
      </c>
      <c r="B4561" s="86" t="s">
        <v>4544</v>
      </c>
      <c r="C4561" s="79">
        <v>1</v>
      </c>
      <c r="D4561" s="79" t="s">
        <v>51</v>
      </c>
      <c r="E4561" s="87">
        <v>3.25</v>
      </c>
      <c r="F4561" s="79"/>
      <c r="G4561" s="79"/>
      <c r="H4561" s="79"/>
      <c r="I4561" s="89">
        <v>0.17</v>
      </c>
      <c r="J4561" s="79">
        <v>1</v>
      </c>
      <c r="K4561" s="53">
        <f t="shared" si="478"/>
        <v>68.849999999999994</v>
      </c>
      <c r="L4561" s="53">
        <f t="shared" si="479"/>
        <v>68.849999999999994</v>
      </c>
      <c r="M4561" s="53">
        <f>IF(E4561&gt;0,ROUND(E4561*UCO!$A$25,2),0)</f>
        <v>47.65</v>
      </c>
      <c r="N4561" s="53">
        <f>IF(I4561&gt;0,ROUND(I4561*Filme!$B$8,2),0)</f>
        <v>6.88</v>
      </c>
      <c r="O4561" s="53">
        <f t="shared" si="480"/>
        <v>123.38</v>
      </c>
    </row>
    <row r="4562" spans="1:15">
      <c r="A4562" s="78">
        <v>40901297</v>
      </c>
      <c r="B4562" s="86" t="s">
        <v>4545</v>
      </c>
      <c r="C4562" s="79">
        <v>1</v>
      </c>
      <c r="D4562" s="79" t="s">
        <v>70</v>
      </c>
      <c r="E4562" s="87">
        <v>3.82</v>
      </c>
      <c r="F4562" s="79"/>
      <c r="G4562" s="79"/>
      <c r="H4562" s="79"/>
      <c r="I4562" s="89">
        <v>0.34</v>
      </c>
      <c r="J4562" s="79">
        <v>2</v>
      </c>
      <c r="K4562" s="53">
        <f t="shared" si="478"/>
        <v>163.19999999999999</v>
      </c>
      <c r="L4562" s="53">
        <f t="shared" si="479"/>
        <v>163.19999999999999</v>
      </c>
      <c r="M4562" s="53">
        <f>IF(E4562&gt;0,ROUND(E4562*UCO!$A$25,2),0)</f>
        <v>56</v>
      </c>
      <c r="N4562" s="53">
        <f>IF(I4562&gt;0,ROUND(I4562*Filme!$B$8,2),0)</f>
        <v>13.77</v>
      </c>
      <c r="O4562" s="53">
        <f t="shared" si="480"/>
        <v>232.97</v>
      </c>
    </row>
    <row r="4563" spans="1:15">
      <c r="A4563" s="78">
        <v>40901300</v>
      </c>
      <c r="B4563" s="86" t="s">
        <v>4546</v>
      </c>
      <c r="C4563" s="79">
        <v>1</v>
      </c>
      <c r="D4563" s="79" t="s">
        <v>51</v>
      </c>
      <c r="E4563" s="87">
        <v>3.82</v>
      </c>
      <c r="F4563" s="79"/>
      <c r="G4563" s="79"/>
      <c r="H4563" s="79"/>
      <c r="I4563" s="89">
        <v>0.17</v>
      </c>
      <c r="J4563" s="79">
        <v>1</v>
      </c>
      <c r="K4563" s="53">
        <f t="shared" si="478"/>
        <v>68.849999999999994</v>
      </c>
      <c r="L4563" s="53">
        <f t="shared" si="479"/>
        <v>68.849999999999994</v>
      </c>
      <c r="M4563" s="53">
        <f>IF(E4563&gt;0,ROUND(E4563*UCO!$A$25,2),0)</f>
        <v>56</v>
      </c>
      <c r="N4563" s="53">
        <f>IF(I4563&gt;0,ROUND(I4563*Filme!$B$8,2),0)</f>
        <v>6.88</v>
      </c>
      <c r="O4563" s="53">
        <f t="shared" si="480"/>
        <v>131.72999999999999</v>
      </c>
    </row>
    <row r="4564" spans="1:15">
      <c r="A4564" s="78">
        <v>40901319</v>
      </c>
      <c r="B4564" s="86" t="s">
        <v>4547</v>
      </c>
      <c r="C4564" s="79">
        <v>1</v>
      </c>
      <c r="D4564" s="79" t="s">
        <v>53</v>
      </c>
      <c r="E4564" s="87">
        <v>8.8000000000000007</v>
      </c>
      <c r="F4564" s="79"/>
      <c r="G4564" s="79"/>
      <c r="H4564" s="79"/>
      <c r="I4564" s="89">
        <v>0.51</v>
      </c>
      <c r="J4564" s="79">
        <v>3</v>
      </c>
      <c r="K4564" s="53">
        <f t="shared" si="478"/>
        <v>112.2</v>
      </c>
      <c r="L4564" s="53">
        <f t="shared" si="479"/>
        <v>112.2</v>
      </c>
      <c r="M4564" s="53">
        <f>IF(E4564&gt;0,ROUND(E4564*UCO!$A$25,2),0)</f>
        <v>129.01</v>
      </c>
      <c r="N4564" s="53">
        <f>IF(I4564&gt;0,ROUND(I4564*Filme!$B$8,2),0)</f>
        <v>20.65</v>
      </c>
      <c r="O4564" s="53">
        <f t="shared" si="480"/>
        <v>261.86</v>
      </c>
    </row>
    <row r="4565" spans="1:15">
      <c r="A4565" s="78">
        <v>40901327</v>
      </c>
      <c r="B4565" s="86" t="s">
        <v>4548</v>
      </c>
      <c r="C4565" s="79">
        <v>1</v>
      </c>
      <c r="D4565" s="79" t="s">
        <v>72</v>
      </c>
      <c r="E4565" s="87">
        <v>5.36</v>
      </c>
      <c r="F4565" s="79"/>
      <c r="G4565" s="79"/>
      <c r="H4565" s="79"/>
      <c r="I4565" s="89">
        <v>0.51</v>
      </c>
      <c r="J4565" s="79">
        <v>3</v>
      </c>
      <c r="K4565" s="53">
        <f t="shared" si="478"/>
        <v>240.98</v>
      </c>
      <c r="L4565" s="53">
        <f t="shared" si="479"/>
        <v>240.98</v>
      </c>
      <c r="M4565" s="53">
        <f>IF(E4565&gt;0,ROUND(E4565*UCO!$A$25,2),0)</f>
        <v>78.58</v>
      </c>
      <c r="N4565" s="53">
        <f>IF(I4565&gt;0,ROUND(I4565*Filme!$B$8,2),0)</f>
        <v>20.65</v>
      </c>
      <c r="O4565" s="53">
        <f t="shared" si="480"/>
        <v>340.21</v>
      </c>
    </row>
    <row r="4566" spans="1:15">
      <c r="A4566" s="78">
        <v>40901335</v>
      </c>
      <c r="B4566" s="86" t="s">
        <v>4549</v>
      </c>
      <c r="C4566" s="79">
        <v>1</v>
      </c>
      <c r="D4566" s="79" t="s">
        <v>53</v>
      </c>
      <c r="E4566" s="87">
        <v>5.68</v>
      </c>
      <c r="F4566" s="79"/>
      <c r="G4566" s="79"/>
      <c r="H4566" s="79"/>
      <c r="I4566" s="89">
        <v>0.34</v>
      </c>
      <c r="J4566" s="79">
        <v>2</v>
      </c>
      <c r="K4566" s="53">
        <f t="shared" si="478"/>
        <v>112.2</v>
      </c>
      <c r="L4566" s="53">
        <f t="shared" si="479"/>
        <v>112.2</v>
      </c>
      <c r="M4566" s="53">
        <f>IF(E4566&gt;0,ROUND(E4566*UCO!$A$25,2),0)</f>
        <v>83.27</v>
      </c>
      <c r="N4566" s="53">
        <f>IF(I4566&gt;0,ROUND(I4566*Filme!$B$8,2),0)</f>
        <v>13.77</v>
      </c>
      <c r="O4566" s="53">
        <f t="shared" si="480"/>
        <v>209.24</v>
      </c>
    </row>
    <row r="4567" spans="1:15">
      <c r="A4567" s="78">
        <v>40901351</v>
      </c>
      <c r="B4567" s="86" t="s">
        <v>4550</v>
      </c>
      <c r="C4567" s="79">
        <v>1</v>
      </c>
      <c r="D4567" s="79" t="s">
        <v>102</v>
      </c>
      <c r="E4567" s="87">
        <v>8.26</v>
      </c>
      <c r="F4567" s="79"/>
      <c r="G4567" s="79"/>
      <c r="H4567" s="79"/>
      <c r="I4567" s="89">
        <v>0.34</v>
      </c>
      <c r="J4567" s="79">
        <v>2</v>
      </c>
      <c r="K4567" s="53">
        <f t="shared" si="478"/>
        <v>142.80000000000001</v>
      </c>
      <c r="L4567" s="53">
        <f t="shared" si="479"/>
        <v>142.80000000000001</v>
      </c>
      <c r="M4567" s="53">
        <f>IF(E4567&gt;0,ROUND(E4567*UCO!$A$25,2),0)</f>
        <v>121.09</v>
      </c>
      <c r="N4567" s="53">
        <f>IF(I4567&gt;0,ROUND(I4567*Filme!$B$8,2),0)</f>
        <v>13.77</v>
      </c>
      <c r="O4567" s="53">
        <f t="shared" si="480"/>
        <v>277.66000000000003</v>
      </c>
    </row>
    <row r="4568" spans="1:15">
      <c r="A4568" s="78">
        <v>40901360</v>
      </c>
      <c r="B4568" s="86" t="s">
        <v>4551</v>
      </c>
      <c r="C4568" s="79">
        <v>1</v>
      </c>
      <c r="D4568" s="79" t="s">
        <v>93</v>
      </c>
      <c r="E4568" s="87">
        <v>8.26</v>
      </c>
      <c r="F4568" s="79"/>
      <c r="G4568" s="79"/>
      <c r="H4568" s="79"/>
      <c r="I4568" s="89">
        <v>0.68</v>
      </c>
      <c r="J4568" s="79">
        <v>4</v>
      </c>
      <c r="K4568" s="53">
        <f t="shared" ref="K4568:K4595" si="481">VLOOKUP(D4568,PorteRadiologia2026,25,FALSE)</f>
        <v>195.07</v>
      </c>
      <c r="L4568" s="53">
        <f t="shared" ref="L4568:L4595" si="482">ROUND(C4568*K4568,2)</f>
        <v>195.07</v>
      </c>
      <c r="M4568" s="53">
        <f>IF(E4568&gt;0,ROUND(E4568*UCO!$A$25,2),0)</f>
        <v>121.09</v>
      </c>
      <c r="N4568" s="53">
        <f>IF(I4568&gt;0,ROUND(I4568*Filme!$B$8,2),0)</f>
        <v>27.53</v>
      </c>
      <c r="O4568" s="53">
        <f t="shared" si="480"/>
        <v>343.69</v>
      </c>
    </row>
    <row r="4569" spans="1:15">
      <c r="A4569" s="78">
        <v>40901378</v>
      </c>
      <c r="B4569" s="86" t="s">
        <v>4552</v>
      </c>
      <c r="C4569" s="79">
        <v>1</v>
      </c>
      <c r="D4569" s="79" t="s">
        <v>93</v>
      </c>
      <c r="E4569" s="87">
        <v>10.81</v>
      </c>
      <c r="F4569" s="79"/>
      <c r="G4569" s="79"/>
      <c r="H4569" s="79"/>
      <c r="I4569" s="89">
        <v>0.68</v>
      </c>
      <c r="J4569" s="79">
        <v>4</v>
      </c>
      <c r="K4569" s="53">
        <f t="shared" si="481"/>
        <v>195.07</v>
      </c>
      <c r="L4569" s="53">
        <f t="shared" si="482"/>
        <v>195.07</v>
      </c>
      <c r="M4569" s="53">
        <f>IF(E4569&gt;0,ROUND(E4569*UCO!$A$25,2),0)</f>
        <v>158.47</v>
      </c>
      <c r="N4569" s="53">
        <f>IF(I4569&gt;0,ROUND(I4569*Filme!$B$8,2),0)</f>
        <v>27.53</v>
      </c>
      <c r="O4569" s="53">
        <f t="shared" si="480"/>
        <v>381.07</v>
      </c>
    </row>
    <row r="4570" spans="1:15">
      <c r="A4570" s="78">
        <v>40901386</v>
      </c>
      <c r="B4570" s="86" t="s">
        <v>4553</v>
      </c>
      <c r="C4570" s="79">
        <v>1</v>
      </c>
      <c r="D4570" s="79" t="s">
        <v>102</v>
      </c>
      <c r="E4570" s="87">
        <v>7.39</v>
      </c>
      <c r="F4570" s="79"/>
      <c r="G4570" s="79"/>
      <c r="H4570" s="79"/>
      <c r="I4570" s="89">
        <v>0.51</v>
      </c>
      <c r="J4570" s="79">
        <v>3</v>
      </c>
      <c r="K4570" s="53">
        <f t="shared" si="481"/>
        <v>142.80000000000001</v>
      </c>
      <c r="L4570" s="53">
        <f t="shared" si="482"/>
        <v>142.80000000000001</v>
      </c>
      <c r="M4570" s="53">
        <f>IF(E4570&gt;0,ROUND(E4570*UCO!$A$25,2),0)</f>
        <v>108.34</v>
      </c>
      <c r="N4570" s="53">
        <f>IF(I4570&gt;0,ROUND(I4570*Filme!$B$8,2),0)</f>
        <v>20.65</v>
      </c>
      <c r="O4570" s="53">
        <f t="shared" si="480"/>
        <v>271.79000000000002</v>
      </c>
    </row>
    <row r="4571" spans="1:15">
      <c r="A4571" s="78">
        <v>40901394</v>
      </c>
      <c r="B4571" s="86" t="s">
        <v>4554</v>
      </c>
      <c r="C4571" s="79">
        <v>1</v>
      </c>
      <c r="D4571" s="79" t="s">
        <v>70</v>
      </c>
      <c r="E4571" s="87">
        <v>8.26</v>
      </c>
      <c r="F4571" s="79"/>
      <c r="G4571" s="79"/>
      <c r="H4571" s="79"/>
      <c r="I4571" s="89">
        <v>0.34</v>
      </c>
      <c r="J4571" s="79">
        <v>2</v>
      </c>
      <c r="K4571" s="53">
        <f t="shared" si="481"/>
        <v>163.19999999999999</v>
      </c>
      <c r="L4571" s="53">
        <f t="shared" si="482"/>
        <v>163.19999999999999</v>
      </c>
      <c r="M4571" s="53">
        <f>IF(E4571&gt;0,ROUND(E4571*UCO!$A$25,2),0)</f>
        <v>121.09</v>
      </c>
      <c r="N4571" s="53">
        <f>IF(I4571&gt;0,ROUND(I4571*Filme!$B$8,2),0)</f>
        <v>13.77</v>
      </c>
      <c r="O4571" s="53">
        <f t="shared" si="480"/>
        <v>298.06</v>
      </c>
    </row>
    <row r="4572" spans="1:15">
      <c r="A4572" s="78">
        <v>40901408</v>
      </c>
      <c r="B4572" s="86" t="s">
        <v>4555</v>
      </c>
      <c r="C4572" s="79">
        <v>1</v>
      </c>
      <c r="D4572" s="79" t="s">
        <v>70</v>
      </c>
      <c r="E4572" s="87">
        <v>8.26</v>
      </c>
      <c r="F4572" s="79"/>
      <c r="G4572" s="79"/>
      <c r="H4572" s="79"/>
      <c r="I4572" s="89">
        <v>0.34</v>
      </c>
      <c r="J4572" s="79">
        <v>2</v>
      </c>
      <c r="K4572" s="53">
        <f t="shared" si="481"/>
        <v>163.19999999999999</v>
      </c>
      <c r="L4572" s="53">
        <f t="shared" si="482"/>
        <v>163.19999999999999</v>
      </c>
      <c r="M4572" s="53">
        <f>IF(E4572&gt;0,ROUND(E4572*UCO!$A$25,2),0)</f>
        <v>121.09</v>
      </c>
      <c r="N4572" s="53">
        <f>IF(I4572&gt;0,ROUND(I4572*Filme!$B$8,2),0)</f>
        <v>13.77</v>
      </c>
      <c r="O4572" s="53">
        <f t="shared" si="480"/>
        <v>298.06</v>
      </c>
    </row>
    <row r="4573" spans="1:15">
      <c r="A4573" s="78">
        <v>40901416</v>
      </c>
      <c r="B4573" s="86" t="s">
        <v>4556</v>
      </c>
      <c r="C4573" s="79">
        <v>1</v>
      </c>
      <c r="D4573" s="79" t="s">
        <v>70</v>
      </c>
      <c r="E4573" s="87">
        <v>8.26</v>
      </c>
      <c r="F4573" s="79"/>
      <c r="G4573" s="79"/>
      <c r="H4573" s="79"/>
      <c r="I4573" s="89">
        <v>0.34</v>
      </c>
      <c r="J4573" s="79">
        <v>2</v>
      </c>
      <c r="K4573" s="53">
        <f t="shared" si="481"/>
        <v>163.19999999999999</v>
      </c>
      <c r="L4573" s="53">
        <f t="shared" si="482"/>
        <v>163.19999999999999</v>
      </c>
      <c r="M4573" s="53">
        <f>IF(E4573&gt;0,ROUND(E4573*UCO!$A$25,2),0)</f>
        <v>121.09</v>
      </c>
      <c r="N4573" s="53">
        <f>IF(I4573&gt;0,ROUND(I4573*Filme!$B$8,2),0)</f>
        <v>13.77</v>
      </c>
      <c r="O4573" s="53">
        <f t="shared" si="480"/>
        <v>298.06</v>
      </c>
    </row>
    <row r="4574" spans="1:15">
      <c r="A4574" s="78">
        <v>40901424</v>
      </c>
      <c r="B4574" s="86" t="s">
        <v>4557</v>
      </c>
      <c r="C4574" s="79">
        <v>1</v>
      </c>
      <c r="D4574" s="79" t="s">
        <v>70</v>
      </c>
      <c r="E4574" s="87">
        <v>8.26</v>
      </c>
      <c r="F4574" s="79"/>
      <c r="G4574" s="79"/>
      <c r="H4574" s="79"/>
      <c r="I4574" s="89">
        <v>0.34</v>
      </c>
      <c r="J4574" s="79">
        <v>2</v>
      </c>
      <c r="K4574" s="53">
        <f t="shared" si="481"/>
        <v>163.19999999999999</v>
      </c>
      <c r="L4574" s="53">
        <f t="shared" si="482"/>
        <v>163.19999999999999</v>
      </c>
      <c r="M4574" s="53">
        <f>IF(E4574&gt;0,ROUND(E4574*UCO!$A$25,2),0)</f>
        <v>121.09</v>
      </c>
      <c r="N4574" s="53">
        <f>IF(I4574&gt;0,ROUND(I4574*Filme!$B$8,2),0)</f>
        <v>13.77</v>
      </c>
      <c r="O4574" s="53">
        <f t="shared" si="480"/>
        <v>298.06</v>
      </c>
    </row>
    <row r="4575" spans="1:15">
      <c r="A4575" s="78">
        <v>40901432</v>
      </c>
      <c r="B4575" s="86" t="s">
        <v>4558</v>
      </c>
      <c r="C4575" s="79">
        <v>1</v>
      </c>
      <c r="D4575" s="79" t="s">
        <v>70</v>
      </c>
      <c r="E4575" s="87">
        <v>8.26</v>
      </c>
      <c r="F4575" s="79"/>
      <c r="G4575" s="79"/>
      <c r="H4575" s="79"/>
      <c r="I4575" s="89">
        <v>0.34</v>
      </c>
      <c r="J4575" s="79">
        <v>2</v>
      </c>
      <c r="K4575" s="53">
        <f t="shared" si="481"/>
        <v>163.19999999999999</v>
      </c>
      <c r="L4575" s="53">
        <f t="shared" si="482"/>
        <v>163.19999999999999</v>
      </c>
      <c r="M4575" s="53">
        <f>IF(E4575&gt;0,ROUND(E4575*UCO!$A$25,2),0)</f>
        <v>121.09</v>
      </c>
      <c r="N4575" s="53">
        <f>IF(I4575&gt;0,ROUND(I4575*Filme!$B$8,2),0)</f>
        <v>13.77</v>
      </c>
      <c r="O4575" s="53">
        <f t="shared" si="480"/>
        <v>298.06</v>
      </c>
    </row>
    <row r="4576" spans="1:15">
      <c r="A4576" s="78">
        <v>40901440</v>
      </c>
      <c r="B4576" s="86" t="s">
        <v>4559</v>
      </c>
      <c r="C4576" s="79">
        <v>1</v>
      </c>
      <c r="D4576" s="79" t="s">
        <v>72</v>
      </c>
      <c r="E4576" s="87">
        <v>5.68</v>
      </c>
      <c r="F4576" s="79"/>
      <c r="G4576" s="79"/>
      <c r="H4576" s="79"/>
      <c r="I4576" s="89">
        <v>0.34</v>
      </c>
      <c r="J4576" s="79">
        <v>2</v>
      </c>
      <c r="K4576" s="53">
        <f t="shared" si="481"/>
        <v>240.98</v>
      </c>
      <c r="L4576" s="53">
        <f t="shared" si="482"/>
        <v>240.98</v>
      </c>
      <c r="M4576" s="53">
        <f>IF(E4576&gt;0,ROUND(E4576*UCO!$A$25,2),0)</f>
        <v>83.27</v>
      </c>
      <c r="N4576" s="53">
        <f>IF(I4576&gt;0,ROUND(I4576*Filme!$B$8,2),0)</f>
        <v>13.77</v>
      </c>
      <c r="O4576" s="53">
        <f t="shared" si="480"/>
        <v>338.02</v>
      </c>
    </row>
    <row r="4577" spans="1:15">
      <c r="A4577" s="78">
        <v>40901459</v>
      </c>
      <c r="B4577" s="86" t="s">
        <v>4560</v>
      </c>
      <c r="C4577" s="79">
        <v>1</v>
      </c>
      <c r="D4577" s="79" t="s">
        <v>368</v>
      </c>
      <c r="E4577" s="87">
        <v>8.26</v>
      </c>
      <c r="F4577" s="79"/>
      <c r="G4577" s="79"/>
      <c r="H4577" s="79"/>
      <c r="I4577" s="89">
        <v>0.51</v>
      </c>
      <c r="J4577" s="79">
        <v>3</v>
      </c>
      <c r="K4577" s="53">
        <f t="shared" si="481"/>
        <v>260.11</v>
      </c>
      <c r="L4577" s="53">
        <f t="shared" si="482"/>
        <v>260.11</v>
      </c>
      <c r="M4577" s="53">
        <f>IF(E4577&gt;0,ROUND(E4577*UCO!$A$25,2),0)</f>
        <v>121.09</v>
      </c>
      <c r="N4577" s="53">
        <f>IF(I4577&gt;0,ROUND(I4577*Filme!$B$8,2),0)</f>
        <v>20.65</v>
      </c>
      <c r="O4577" s="53">
        <f t="shared" si="480"/>
        <v>401.85</v>
      </c>
    </row>
    <row r="4578" spans="1:15">
      <c r="A4578" s="78">
        <v>40901467</v>
      </c>
      <c r="B4578" s="86" t="s">
        <v>4561</v>
      </c>
      <c r="C4578" s="79">
        <v>1</v>
      </c>
      <c r="D4578" s="79" t="s">
        <v>368</v>
      </c>
      <c r="E4578" s="87">
        <v>10.81</v>
      </c>
      <c r="F4578" s="79"/>
      <c r="G4578" s="79"/>
      <c r="H4578" s="79"/>
      <c r="I4578" s="89">
        <v>0.51</v>
      </c>
      <c r="J4578" s="79">
        <v>3</v>
      </c>
      <c r="K4578" s="53">
        <f t="shared" si="481"/>
        <v>260.11</v>
      </c>
      <c r="L4578" s="53">
        <f t="shared" si="482"/>
        <v>260.11</v>
      </c>
      <c r="M4578" s="53">
        <f>IF(E4578&gt;0,ROUND(E4578*UCO!$A$25,2),0)</f>
        <v>158.47</v>
      </c>
      <c r="N4578" s="53">
        <f>IF(I4578&gt;0,ROUND(I4578*Filme!$B$8,2),0)</f>
        <v>20.65</v>
      </c>
      <c r="O4578" s="53">
        <f t="shared" si="480"/>
        <v>439.23</v>
      </c>
    </row>
    <row r="4579" spans="1:15">
      <c r="A4579" s="78">
        <v>40901475</v>
      </c>
      <c r="B4579" s="86" t="s">
        <v>4562</v>
      </c>
      <c r="C4579" s="79">
        <v>1</v>
      </c>
      <c r="D4579" s="79" t="s">
        <v>368</v>
      </c>
      <c r="E4579" s="87">
        <v>8.26</v>
      </c>
      <c r="F4579" s="79"/>
      <c r="G4579" s="79"/>
      <c r="H4579" s="79"/>
      <c r="I4579" s="89">
        <v>0.51</v>
      </c>
      <c r="J4579" s="79">
        <v>3</v>
      </c>
      <c r="K4579" s="53">
        <f t="shared" si="481"/>
        <v>260.11</v>
      </c>
      <c r="L4579" s="53">
        <f t="shared" si="482"/>
        <v>260.11</v>
      </c>
      <c r="M4579" s="53">
        <f>IF(E4579&gt;0,ROUND(E4579*UCO!$A$25,2),0)</f>
        <v>121.09</v>
      </c>
      <c r="N4579" s="53">
        <f>IF(I4579&gt;0,ROUND(I4579*Filme!$B$8,2),0)</f>
        <v>20.65</v>
      </c>
      <c r="O4579" s="53">
        <f t="shared" si="480"/>
        <v>401.85</v>
      </c>
    </row>
    <row r="4580" spans="1:15">
      <c r="A4580" s="78">
        <v>40901483</v>
      </c>
      <c r="B4580" s="86" t="s">
        <v>4563</v>
      </c>
      <c r="C4580" s="79">
        <v>1</v>
      </c>
      <c r="D4580" s="79" t="s">
        <v>368</v>
      </c>
      <c r="E4580" s="87">
        <v>10.81</v>
      </c>
      <c r="F4580" s="79"/>
      <c r="G4580" s="79"/>
      <c r="H4580" s="79"/>
      <c r="I4580" s="89">
        <v>0.51</v>
      </c>
      <c r="J4580" s="79">
        <v>3</v>
      </c>
      <c r="K4580" s="53">
        <f t="shared" si="481"/>
        <v>260.11</v>
      </c>
      <c r="L4580" s="53">
        <f t="shared" si="482"/>
        <v>260.11</v>
      </c>
      <c r="M4580" s="53">
        <f>IF(E4580&gt;0,ROUND(E4580*UCO!$A$25,2),0)</f>
        <v>158.47</v>
      </c>
      <c r="N4580" s="53">
        <f>IF(I4580&gt;0,ROUND(I4580*Filme!$B$8,2),0)</f>
        <v>20.65</v>
      </c>
      <c r="O4580" s="53">
        <f t="shared" si="480"/>
        <v>439.23</v>
      </c>
    </row>
    <row r="4581" spans="1:15">
      <c r="A4581" s="78">
        <v>40901491</v>
      </c>
      <c r="B4581" s="86" t="s">
        <v>4564</v>
      </c>
      <c r="C4581" s="79">
        <v>1</v>
      </c>
      <c r="D4581" s="79" t="s">
        <v>51</v>
      </c>
      <c r="E4581" s="87">
        <v>2.89</v>
      </c>
      <c r="F4581" s="79"/>
      <c r="G4581" s="79"/>
      <c r="H4581" s="79"/>
      <c r="I4581" s="89">
        <v>0.68</v>
      </c>
      <c r="J4581" s="79">
        <v>4</v>
      </c>
      <c r="K4581" s="53">
        <f t="shared" si="481"/>
        <v>68.849999999999994</v>
      </c>
      <c r="L4581" s="53">
        <f t="shared" si="482"/>
        <v>68.849999999999994</v>
      </c>
      <c r="M4581" s="53">
        <f>IF(E4581&gt;0,ROUND(E4581*UCO!$A$25,2),0)</f>
        <v>42.37</v>
      </c>
      <c r="N4581" s="53">
        <f>IF(I4581&gt;0,ROUND(I4581*Filme!$B$8,2),0)</f>
        <v>27.53</v>
      </c>
      <c r="O4581" s="53">
        <f t="shared" si="480"/>
        <v>138.75</v>
      </c>
    </row>
    <row r="4582" spans="1:15">
      <c r="A4582" s="78">
        <v>40901505</v>
      </c>
      <c r="B4582" s="86" t="s">
        <v>4565</v>
      </c>
      <c r="C4582" s="79">
        <v>1</v>
      </c>
      <c r="D4582" s="79" t="s">
        <v>70</v>
      </c>
      <c r="E4582" s="87">
        <v>4.72</v>
      </c>
      <c r="F4582" s="79"/>
      <c r="G4582" s="79"/>
      <c r="H4582" s="79"/>
      <c r="I4582" s="89">
        <v>0.51</v>
      </c>
      <c r="J4582" s="79">
        <v>3</v>
      </c>
      <c r="K4582" s="53">
        <f t="shared" si="481"/>
        <v>163.19999999999999</v>
      </c>
      <c r="L4582" s="53">
        <f t="shared" si="482"/>
        <v>163.19999999999999</v>
      </c>
      <c r="M4582" s="53">
        <f>IF(E4582&gt;0,ROUND(E4582*UCO!$A$25,2),0)</f>
        <v>69.2</v>
      </c>
      <c r="N4582" s="53">
        <f>IF(I4582&gt;0,ROUND(I4582*Filme!$B$8,2),0)</f>
        <v>20.65</v>
      </c>
      <c r="O4582" s="53">
        <f t="shared" si="480"/>
        <v>253.05</v>
      </c>
    </row>
    <row r="4583" spans="1:15">
      <c r="A4583" s="78">
        <v>40901513</v>
      </c>
      <c r="B4583" s="86" t="s">
        <v>4566</v>
      </c>
      <c r="C4583" s="79">
        <v>1</v>
      </c>
      <c r="D4583" s="79" t="s">
        <v>70</v>
      </c>
      <c r="E4583" s="87">
        <v>3.78</v>
      </c>
      <c r="F4583" s="79"/>
      <c r="G4583" s="79"/>
      <c r="H4583" s="79"/>
      <c r="I4583" s="89">
        <v>0.34</v>
      </c>
      <c r="J4583" s="79">
        <v>2</v>
      </c>
      <c r="K4583" s="53">
        <f t="shared" si="481"/>
        <v>163.19999999999999</v>
      </c>
      <c r="L4583" s="53">
        <f t="shared" si="482"/>
        <v>163.19999999999999</v>
      </c>
      <c r="M4583" s="53">
        <f>IF(E4583&gt;0,ROUND(E4583*UCO!$A$25,2),0)</f>
        <v>55.41</v>
      </c>
      <c r="N4583" s="53">
        <f>IF(I4583&gt;0,ROUND(I4583*Filme!$B$8,2),0)</f>
        <v>13.77</v>
      </c>
      <c r="O4583" s="53">
        <f t="shared" si="480"/>
        <v>232.38</v>
      </c>
    </row>
    <row r="4584" spans="1:15">
      <c r="A4584" s="78">
        <v>40901521</v>
      </c>
      <c r="B4584" s="86" t="s">
        <v>4567</v>
      </c>
      <c r="C4584" s="79">
        <v>1</v>
      </c>
      <c r="D4584" s="79" t="s">
        <v>53</v>
      </c>
      <c r="E4584" s="87">
        <v>6.29</v>
      </c>
      <c r="F4584" s="79"/>
      <c r="G4584" s="79"/>
      <c r="H4584" s="79"/>
      <c r="I4584" s="89"/>
      <c r="J4584" s="79"/>
      <c r="K4584" s="53">
        <f t="shared" si="481"/>
        <v>112.2</v>
      </c>
      <c r="L4584" s="53">
        <f t="shared" si="482"/>
        <v>112.2</v>
      </c>
      <c r="M4584" s="53">
        <f>IF(E4584&gt;0,ROUND(E4584*UCO!$A$25,2),0)</f>
        <v>92.21</v>
      </c>
      <c r="N4584" s="53">
        <f>IF(I4584&gt;0,ROUND(I4584*Filme!$B$8,2),0)</f>
        <v>0</v>
      </c>
      <c r="O4584" s="53">
        <f t="shared" si="480"/>
        <v>204.41</v>
      </c>
    </row>
    <row r="4585" spans="1:15">
      <c r="A4585" s="78">
        <v>40901530</v>
      </c>
      <c r="B4585" s="86" t="s">
        <v>4568</v>
      </c>
      <c r="C4585" s="79">
        <v>1</v>
      </c>
      <c r="D4585" s="79" t="s">
        <v>53</v>
      </c>
      <c r="E4585" s="87">
        <v>2.5</v>
      </c>
      <c r="F4585" s="79"/>
      <c r="G4585" s="79"/>
      <c r="H4585" s="79"/>
      <c r="I4585" s="89"/>
      <c r="J4585" s="79"/>
      <c r="K4585" s="53">
        <f t="shared" si="481"/>
        <v>112.2</v>
      </c>
      <c r="L4585" s="53">
        <f t="shared" si="482"/>
        <v>112.2</v>
      </c>
      <c r="M4585" s="53">
        <f>IF(E4585&gt;0,ROUND(E4585*UCO!$A$25,2),0)</f>
        <v>36.65</v>
      </c>
      <c r="N4585" s="53">
        <f>IF(I4585&gt;0,ROUND(I4585*Filme!$B$8,2),0)</f>
        <v>0</v>
      </c>
      <c r="O4585" s="53">
        <f t="shared" si="480"/>
        <v>148.85</v>
      </c>
    </row>
    <row r="4586" spans="1:15">
      <c r="A4586" s="78">
        <v>40901602</v>
      </c>
      <c r="B4586" s="86" t="s">
        <v>4569</v>
      </c>
      <c r="C4586" s="79">
        <v>1</v>
      </c>
      <c r="D4586" s="79" t="s">
        <v>93</v>
      </c>
      <c r="E4586" s="87">
        <v>15</v>
      </c>
      <c r="F4586" s="79"/>
      <c r="G4586" s="79"/>
      <c r="H4586" s="79"/>
      <c r="I4586" s="89">
        <v>0.34</v>
      </c>
      <c r="J4586" s="79">
        <v>2</v>
      </c>
      <c r="K4586" s="53">
        <f t="shared" si="481"/>
        <v>195.07</v>
      </c>
      <c r="L4586" s="53">
        <f t="shared" si="482"/>
        <v>195.07</v>
      </c>
      <c r="M4586" s="53">
        <f>IF(E4586&gt;0,ROUND(E4586*UCO!$A$25,2),0)</f>
        <v>219.9</v>
      </c>
      <c r="N4586" s="53">
        <f>IF(I4586&gt;0,ROUND(I4586*Filme!$B$8,2),0)</f>
        <v>13.77</v>
      </c>
      <c r="O4586" s="53">
        <f t="shared" si="480"/>
        <v>428.74</v>
      </c>
    </row>
    <row r="4587" spans="1:15">
      <c r="A4587" s="78">
        <v>40901629</v>
      </c>
      <c r="B4587" s="86" t="s">
        <v>4570</v>
      </c>
      <c r="C4587" s="79">
        <v>1</v>
      </c>
      <c r="D4587" s="79" t="s">
        <v>102</v>
      </c>
      <c r="E4587" s="87">
        <v>37</v>
      </c>
      <c r="F4587" s="79"/>
      <c r="G4587" s="79"/>
      <c r="H4587" s="79"/>
      <c r="I4587" s="89">
        <v>0.38</v>
      </c>
      <c r="J4587" s="79">
        <v>2</v>
      </c>
      <c r="K4587" s="53">
        <f t="shared" si="481"/>
        <v>142.80000000000001</v>
      </c>
      <c r="L4587" s="53">
        <f t="shared" si="482"/>
        <v>142.80000000000001</v>
      </c>
      <c r="M4587" s="53">
        <f>IF(E4587&gt;0,ROUND(E4587*UCO!$A$25,2),0)</f>
        <v>542.41999999999996</v>
      </c>
      <c r="N4587" s="53">
        <f>IF(I4587&gt;0,ROUND(I4587*Filme!$B$8,2),0)</f>
        <v>15.39</v>
      </c>
      <c r="O4587" s="53">
        <f t="shared" si="480"/>
        <v>700.61</v>
      </c>
    </row>
    <row r="4588" spans="1:15">
      <c r="A4588" s="78">
        <v>40901696</v>
      </c>
      <c r="B4588" s="86" t="s">
        <v>4571</v>
      </c>
      <c r="C4588" s="79">
        <v>1</v>
      </c>
      <c r="D4588" s="79" t="s">
        <v>102</v>
      </c>
      <c r="E4588" s="87">
        <v>28</v>
      </c>
      <c r="F4588" s="79"/>
      <c r="G4588" s="79"/>
      <c r="H4588" s="79"/>
      <c r="I4588" s="89">
        <v>0.34</v>
      </c>
      <c r="J4588" s="79">
        <v>2</v>
      </c>
      <c r="K4588" s="53">
        <f t="shared" si="481"/>
        <v>142.80000000000001</v>
      </c>
      <c r="L4588" s="53">
        <f t="shared" si="482"/>
        <v>142.80000000000001</v>
      </c>
      <c r="M4588" s="53">
        <f>IF(E4588&gt;0,ROUND(E4588*UCO!$A$25,2),0)</f>
        <v>410.48</v>
      </c>
      <c r="N4588" s="53">
        <f>IF(I4588&gt;0,ROUND(I4588*Filme!$B$8,2),0)</f>
        <v>13.77</v>
      </c>
      <c r="O4588" s="53">
        <f t="shared" si="480"/>
        <v>567.04999999999995</v>
      </c>
    </row>
    <row r="4589" spans="1:15">
      <c r="A4589" s="78">
        <v>40901700</v>
      </c>
      <c r="B4589" s="86" t="s">
        <v>4572</v>
      </c>
      <c r="C4589" s="79">
        <v>1</v>
      </c>
      <c r="D4589" s="79" t="s">
        <v>93</v>
      </c>
      <c r="E4589" s="87">
        <v>45</v>
      </c>
      <c r="F4589" s="79"/>
      <c r="G4589" s="79"/>
      <c r="H4589" s="79"/>
      <c r="I4589" s="89">
        <v>0.34</v>
      </c>
      <c r="J4589" s="79">
        <v>2</v>
      </c>
      <c r="K4589" s="53">
        <f t="shared" si="481"/>
        <v>195.07</v>
      </c>
      <c r="L4589" s="53">
        <f t="shared" si="482"/>
        <v>195.07</v>
      </c>
      <c r="M4589" s="53">
        <f>IF(E4589&gt;0,ROUND(E4589*UCO!$A$25,2),0)</f>
        <v>659.7</v>
      </c>
      <c r="N4589" s="53">
        <f>IF(I4589&gt;0,ROUND(I4589*Filme!$B$8,2),0)</f>
        <v>13.77</v>
      </c>
      <c r="O4589" s="53">
        <f t="shared" si="480"/>
        <v>868.54</v>
      </c>
    </row>
    <row r="4590" spans="1:15">
      <c r="A4590" s="78">
        <v>40901718</v>
      </c>
      <c r="B4590" s="86" t="s">
        <v>4573</v>
      </c>
      <c r="C4590" s="79">
        <v>1</v>
      </c>
      <c r="D4590" s="79" t="s">
        <v>102</v>
      </c>
      <c r="E4590" s="87">
        <v>50</v>
      </c>
      <c r="F4590" s="79"/>
      <c r="G4590" s="79"/>
      <c r="H4590" s="79"/>
      <c r="I4590" s="89">
        <v>0.34</v>
      </c>
      <c r="J4590" s="79">
        <v>2</v>
      </c>
      <c r="K4590" s="53">
        <f t="shared" si="481"/>
        <v>142.80000000000001</v>
      </c>
      <c r="L4590" s="53">
        <f t="shared" si="482"/>
        <v>142.80000000000001</v>
      </c>
      <c r="M4590" s="53">
        <f>IF(E4590&gt;0,ROUND(E4590*UCO!$A$25,2),0)</f>
        <v>733</v>
      </c>
      <c r="N4590" s="53">
        <f>IF(I4590&gt;0,ROUND(I4590*Filme!$B$8,2),0)</f>
        <v>13.77</v>
      </c>
      <c r="O4590" s="53">
        <f t="shared" si="480"/>
        <v>889.57</v>
      </c>
    </row>
    <row r="4591" spans="1:15">
      <c r="A4591" s="78">
        <v>40901734</v>
      </c>
      <c r="B4591" s="86" t="s">
        <v>4574</v>
      </c>
      <c r="C4591" s="79">
        <v>1</v>
      </c>
      <c r="D4591" s="79" t="s">
        <v>65</v>
      </c>
      <c r="E4591" s="87">
        <v>3.42</v>
      </c>
      <c r="F4591" s="79"/>
      <c r="G4591" s="79"/>
      <c r="H4591" s="79"/>
      <c r="I4591" s="89">
        <v>0.17</v>
      </c>
      <c r="J4591" s="79">
        <v>1</v>
      </c>
      <c r="K4591" s="53">
        <f t="shared" si="481"/>
        <v>50.99</v>
      </c>
      <c r="L4591" s="53">
        <f t="shared" si="482"/>
        <v>50.99</v>
      </c>
      <c r="M4591" s="53">
        <f>IF(E4591&gt;0,ROUND(E4591*UCO!$A$25,2),0)</f>
        <v>50.14</v>
      </c>
      <c r="N4591" s="53">
        <f>IF(I4591&gt;0,ROUND(I4591*Filme!$B$8,2),0)</f>
        <v>6.88</v>
      </c>
      <c r="O4591" s="53">
        <f t="shared" si="480"/>
        <v>108.01</v>
      </c>
    </row>
    <row r="4592" spans="1:15">
      <c r="A4592" s="78">
        <v>40901742</v>
      </c>
      <c r="B4592" s="86" t="s">
        <v>4575</v>
      </c>
      <c r="C4592" s="79">
        <v>1</v>
      </c>
      <c r="D4592" s="79" t="s">
        <v>70</v>
      </c>
      <c r="E4592" s="87">
        <v>8.26</v>
      </c>
      <c r="F4592" s="79"/>
      <c r="G4592" s="79"/>
      <c r="H4592" s="79"/>
      <c r="I4592" s="89">
        <v>0.34</v>
      </c>
      <c r="J4592" s="79">
        <v>1</v>
      </c>
      <c r="K4592" s="53">
        <f t="shared" si="481"/>
        <v>163.19999999999999</v>
      </c>
      <c r="L4592" s="53">
        <f t="shared" si="482"/>
        <v>163.19999999999999</v>
      </c>
      <c r="M4592" s="53">
        <f>IF(E4592&gt;0,ROUND(E4592*UCO!$A$25,2),0)</f>
        <v>121.09</v>
      </c>
      <c r="N4592" s="53">
        <f>IF(I4592&gt;0,ROUND(I4592*Filme!$B$8,2),0)</f>
        <v>13.77</v>
      </c>
      <c r="O4592" s="53">
        <f t="shared" si="480"/>
        <v>298.06</v>
      </c>
    </row>
    <row r="4593" spans="1:15">
      <c r="A4593" s="78">
        <v>40901750</v>
      </c>
      <c r="B4593" s="86" t="s">
        <v>4576</v>
      </c>
      <c r="C4593" s="79">
        <v>1</v>
      </c>
      <c r="D4593" s="79" t="s">
        <v>51</v>
      </c>
      <c r="E4593" s="87">
        <v>3.41</v>
      </c>
      <c r="F4593" s="79"/>
      <c r="G4593" s="79"/>
      <c r="H4593" s="79"/>
      <c r="I4593" s="89">
        <v>0.51</v>
      </c>
      <c r="J4593" s="79">
        <v>3</v>
      </c>
      <c r="K4593" s="53">
        <f t="shared" si="481"/>
        <v>68.849999999999994</v>
      </c>
      <c r="L4593" s="53">
        <f t="shared" si="482"/>
        <v>68.849999999999994</v>
      </c>
      <c r="M4593" s="53">
        <f>IF(E4593&gt;0,ROUND(E4593*UCO!$A$25,2),0)</f>
        <v>49.99</v>
      </c>
      <c r="N4593" s="53">
        <f>IF(I4593&gt;0,ROUND(I4593*Filme!$B$8,2),0)</f>
        <v>20.65</v>
      </c>
      <c r="O4593" s="53">
        <f t="shared" si="480"/>
        <v>139.49</v>
      </c>
    </row>
    <row r="4594" spans="1:15">
      <c r="A4594" s="78">
        <v>40901769</v>
      </c>
      <c r="B4594" s="86" t="s">
        <v>4577</v>
      </c>
      <c r="C4594" s="79">
        <v>1</v>
      </c>
      <c r="D4594" s="79" t="s">
        <v>51</v>
      </c>
      <c r="E4594" s="87">
        <v>3.78</v>
      </c>
      <c r="F4594" s="79"/>
      <c r="G4594" s="79"/>
      <c r="H4594" s="79"/>
      <c r="I4594" s="89">
        <v>0.34</v>
      </c>
      <c r="J4594" s="79">
        <v>2</v>
      </c>
      <c r="K4594" s="53">
        <f t="shared" si="481"/>
        <v>68.849999999999994</v>
      </c>
      <c r="L4594" s="53">
        <f t="shared" si="482"/>
        <v>68.849999999999994</v>
      </c>
      <c r="M4594" s="53">
        <f>IF(E4594&gt;0,ROUND(E4594*UCO!$A$25,2),0)</f>
        <v>55.41</v>
      </c>
      <c r="N4594" s="53">
        <f>IF(I4594&gt;0,ROUND(I4594*Filme!$B$8,2),0)</f>
        <v>13.77</v>
      </c>
      <c r="O4594" s="53">
        <f t="shared" si="480"/>
        <v>138.03</v>
      </c>
    </row>
    <row r="4595" spans="1:15">
      <c r="A4595" s="78">
        <v>40901793</v>
      </c>
      <c r="B4595" s="92" t="s">
        <v>4578</v>
      </c>
      <c r="C4595" s="92"/>
      <c r="D4595" s="92"/>
      <c r="E4595" s="92"/>
      <c r="F4595" s="92"/>
      <c r="G4595" s="92"/>
      <c r="H4595" s="92"/>
      <c r="I4595" s="92"/>
      <c r="J4595" s="92"/>
      <c r="K4595" s="53">
        <f t="shared" si="481"/>
        <v>0</v>
      </c>
      <c r="L4595" s="53">
        <f t="shared" si="482"/>
        <v>0</v>
      </c>
      <c r="M4595" s="53">
        <f>IF(E4595&gt;0,ROUND(E4595*UCO!$A$25,2),0)</f>
        <v>0</v>
      </c>
      <c r="N4595" s="92"/>
      <c r="O4595" s="53">
        <v>445.4</v>
      </c>
    </row>
    <row r="4596" spans="1:15" ht="29.25" customHeight="1">
      <c r="A4596" s="131" t="s">
        <v>4579</v>
      </c>
      <c r="B4596" s="132"/>
      <c r="C4596" s="132"/>
      <c r="D4596" s="132"/>
      <c r="E4596" s="132"/>
      <c r="F4596" s="132"/>
      <c r="G4596" s="132"/>
      <c r="H4596" s="132"/>
      <c r="I4596" s="132"/>
      <c r="J4596" s="132"/>
      <c r="K4596" s="132"/>
      <c r="L4596" s="132"/>
      <c r="M4596" s="132"/>
      <c r="N4596" s="132"/>
      <c r="O4596" s="132"/>
    </row>
    <row r="4597" spans="1:15">
      <c r="A4597" s="86">
        <v>40902013</v>
      </c>
      <c r="B4597" s="86" t="s">
        <v>4580</v>
      </c>
      <c r="C4597" s="79">
        <v>1</v>
      </c>
      <c r="D4597" s="79" t="s">
        <v>102</v>
      </c>
      <c r="E4597" s="87">
        <v>3.72</v>
      </c>
      <c r="F4597" s="86"/>
      <c r="G4597" s="86"/>
      <c r="H4597" s="79"/>
      <c r="I4597" s="89">
        <v>0.34</v>
      </c>
      <c r="J4597" s="79">
        <v>2</v>
      </c>
      <c r="K4597" s="53">
        <f t="shared" ref="K4597:K4608" si="483">VLOOKUP(D4597,PorteRadiologia2026,25,FALSE)</f>
        <v>142.80000000000001</v>
      </c>
      <c r="L4597" s="53">
        <f t="shared" ref="L4597:L4608" si="484">ROUND(C4597*K4597,2)</f>
        <v>142.80000000000001</v>
      </c>
      <c r="M4597" s="53">
        <f>IF(E4597&gt;0,ROUND(E4597*UCO!$A$25,2),0)</f>
        <v>54.54</v>
      </c>
      <c r="N4597" s="53">
        <f>IF(I4597&gt;0,ROUND(I4597*Filme!$B$8,2),0)</f>
        <v>13.77</v>
      </c>
      <c r="O4597" s="53">
        <f t="shared" ref="O4597:O4608" si="485">ROUND(L4597+M4597+N4597,2)</f>
        <v>211.11</v>
      </c>
    </row>
    <row r="4598" spans="1:15">
      <c r="A4598" s="86">
        <v>40902021</v>
      </c>
      <c r="B4598" s="86" t="s">
        <v>4581</v>
      </c>
      <c r="C4598" s="79">
        <v>1</v>
      </c>
      <c r="D4598" s="79" t="s">
        <v>368</v>
      </c>
      <c r="E4598" s="87">
        <v>4.05</v>
      </c>
      <c r="F4598" s="79"/>
      <c r="G4598" s="79"/>
      <c r="H4598" s="79"/>
      <c r="I4598" s="89">
        <v>0.51</v>
      </c>
      <c r="J4598" s="79">
        <v>3</v>
      </c>
      <c r="K4598" s="53">
        <f t="shared" si="483"/>
        <v>260.11</v>
      </c>
      <c r="L4598" s="53">
        <f t="shared" si="484"/>
        <v>260.11</v>
      </c>
      <c r="M4598" s="53">
        <f>IF(E4598&gt;0,ROUND(E4598*UCO!$A$25,2),0)</f>
        <v>59.37</v>
      </c>
      <c r="N4598" s="53">
        <f>IF(I4598&gt;0,ROUND(I4598*Filme!$B$8,2),0)</f>
        <v>20.65</v>
      </c>
      <c r="O4598" s="53">
        <f t="shared" si="485"/>
        <v>340.13</v>
      </c>
    </row>
    <row r="4599" spans="1:15">
      <c r="A4599" s="86">
        <v>40902030</v>
      </c>
      <c r="B4599" s="86" t="s">
        <v>4582</v>
      </c>
      <c r="C4599" s="79">
        <v>1</v>
      </c>
      <c r="D4599" s="79" t="s">
        <v>72</v>
      </c>
      <c r="E4599" s="87">
        <v>5.68</v>
      </c>
      <c r="F4599" s="86"/>
      <c r="G4599" s="86"/>
      <c r="H4599" s="79"/>
      <c r="I4599" s="89">
        <v>0.34</v>
      </c>
      <c r="J4599" s="79">
        <v>2</v>
      </c>
      <c r="K4599" s="53">
        <f t="shared" si="483"/>
        <v>240.98</v>
      </c>
      <c r="L4599" s="53">
        <f t="shared" si="484"/>
        <v>240.98</v>
      </c>
      <c r="M4599" s="53">
        <f>IF(E4599&gt;0,ROUND(E4599*UCO!$A$25,2),0)</f>
        <v>83.27</v>
      </c>
      <c r="N4599" s="53">
        <f>IF(I4599&gt;0,ROUND(I4599*Filme!$B$8,2),0)</f>
        <v>13.77</v>
      </c>
      <c r="O4599" s="53">
        <f t="shared" si="485"/>
        <v>338.02</v>
      </c>
    </row>
    <row r="4600" spans="1:15">
      <c r="A4600" s="86">
        <v>40902048</v>
      </c>
      <c r="B4600" s="86" t="s">
        <v>4583</v>
      </c>
      <c r="C4600" s="79">
        <v>1</v>
      </c>
      <c r="D4600" s="79" t="s">
        <v>74</v>
      </c>
      <c r="E4600" s="87">
        <v>8.52</v>
      </c>
      <c r="F4600" s="86"/>
      <c r="G4600" s="86"/>
      <c r="H4600" s="79"/>
      <c r="I4600" s="89">
        <v>0.34</v>
      </c>
      <c r="J4600" s="79">
        <v>2</v>
      </c>
      <c r="K4600" s="53">
        <f t="shared" si="483"/>
        <v>280.52</v>
      </c>
      <c r="L4600" s="53">
        <f t="shared" si="484"/>
        <v>280.52</v>
      </c>
      <c r="M4600" s="53">
        <f>IF(E4600&gt;0,ROUND(E4600*UCO!$A$25,2),0)</f>
        <v>124.9</v>
      </c>
      <c r="N4600" s="53">
        <f>IF(I4600&gt;0,ROUND(I4600*Filme!$B$8,2),0)</f>
        <v>13.77</v>
      </c>
      <c r="O4600" s="53">
        <f t="shared" si="485"/>
        <v>419.19</v>
      </c>
    </row>
    <row r="4601" spans="1:15">
      <c r="A4601" s="86">
        <v>40902056</v>
      </c>
      <c r="B4601" s="86" t="s">
        <v>4584</v>
      </c>
      <c r="C4601" s="79">
        <v>1</v>
      </c>
      <c r="D4601" s="79" t="s">
        <v>93</v>
      </c>
      <c r="E4601" s="87">
        <v>6.04</v>
      </c>
      <c r="F4601" s="79"/>
      <c r="G4601" s="79"/>
      <c r="H4601" s="79"/>
      <c r="I4601" s="89">
        <v>0.34</v>
      </c>
      <c r="J4601" s="79">
        <v>2</v>
      </c>
      <c r="K4601" s="53">
        <f t="shared" si="483"/>
        <v>195.07</v>
      </c>
      <c r="L4601" s="53">
        <f t="shared" si="484"/>
        <v>195.07</v>
      </c>
      <c r="M4601" s="53">
        <f>IF(E4601&gt;0,ROUND(E4601*UCO!$A$25,2),0)</f>
        <v>88.55</v>
      </c>
      <c r="N4601" s="53">
        <f>IF(I4601&gt;0,ROUND(I4601*Filme!$B$8,2),0)</f>
        <v>13.77</v>
      </c>
      <c r="O4601" s="53">
        <f t="shared" si="485"/>
        <v>297.39</v>
      </c>
    </row>
    <row r="4602" spans="1:15">
      <c r="A4602" s="86">
        <v>40902064</v>
      </c>
      <c r="B4602" s="86" t="s">
        <v>4585</v>
      </c>
      <c r="C4602" s="79">
        <v>1</v>
      </c>
      <c r="D4602" s="79" t="s">
        <v>74</v>
      </c>
      <c r="E4602" s="87">
        <v>8.26</v>
      </c>
      <c r="F4602" s="79"/>
      <c r="G4602" s="79"/>
      <c r="H4602" s="79"/>
      <c r="I4602" s="89">
        <v>0.34</v>
      </c>
      <c r="J4602" s="79">
        <v>2</v>
      </c>
      <c r="K4602" s="53">
        <f t="shared" si="483"/>
        <v>280.52</v>
      </c>
      <c r="L4602" s="53">
        <f t="shared" si="484"/>
        <v>280.52</v>
      </c>
      <c r="M4602" s="53">
        <f>IF(E4602&gt;0,ROUND(E4602*UCO!$A$25,2),0)</f>
        <v>121.09</v>
      </c>
      <c r="N4602" s="53">
        <f>IF(I4602&gt;0,ROUND(I4602*Filme!$B$8,2),0)</f>
        <v>13.77</v>
      </c>
      <c r="O4602" s="53">
        <f t="shared" si="485"/>
        <v>415.38</v>
      </c>
    </row>
    <row r="4603" spans="1:15">
      <c r="A4603" s="86">
        <v>40902072</v>
      </c>
      <c r="B4603" s="86" t="s">
        <v>4586</v>
      </c>
      <c r="C4603" s="79">
        <v>1</v>
      </c>
      <c r="D4603" s="79" t="s">
        <v>93</v>
      </c>
      <c r="E4603" s="87"/>
      <c r="F4603" s="79"/>
      <c r="G4603" s="79"/>
      <c r="H4603" s="79"/>
      <c r="I4603" s="89">
        <v>0.34</v>
      </c>
      <c r="J4603" s="79">
        <v>2</v>
      </c>
      <c r="K4603" s="53">
        <f t="shared" si="483"/>
        <v>195.07</v>
      </c>
      <c r="L4603" s="53">
        <f t="shared" si="484"/>
        <v>195.07</v>
      </c>
      <c r="M4603" s="53">
        <f>IF(E4603&gt;0,ROUND(E4603*UCO!$A$25,2),0)</f>
        <v>0</v>
      </c>
      <c r="N4603" s="53">
        <f>IF(I4603&gt;0,ROUND(I4603*Filme!$B$8,2),0)</f>
        <v>13.77</v>
      </c>
      <c r="O4603" s="53">
        <f t="shared" si="485"/>
        <v>208.84</v>
      </c>
    </row>
    <row r="4604" spans="1:15">
      <c r="A4604" s="86">
        <v>40902080</v>
      </c>
      <c r="B4604" s="86" t="s">
        <v>4587</v>
      </c>
      <c r="C4604" s="79">
        <v>1</v>
      </c>
      <c r="D4604" s="79" t="s">
        <v>65</v>
      </c>
      <c r="E4604" s="87"/>
      <c r="F4604" s="79"/>
      <c r="G4604" s="79"/>
      <c r="H4604" s="79"/>
      <c r="I4604" s="89">
        <v>0.17</v>
      </c>
      <c r="J4604" s="79">
        <v>1</v>
      </c>
      <c r="K4604" s="53">
        <f t="shared" si="483"/>
        <v>50.99</v>
      </c>
      <c r="L4604" s="53">
        <f t="shared" si="484"/>
        <v>50.99</v>
      </c>
      <c r="M4604" s="53">
        <f>IF(E4604&gt;0,ROUND(E4604*UCO!$A$25,2),0)</f>
        <v>0</v>
      </c>
      <c r="N4604" s="53">
        <f>IF(I4604&gt;0,ROUND(I4604*Filme!$B$8,2),0)</f>
        <v>6.88</v>
      </c>
      <c r="O4604" s="53">
        <f t="shared" si="485"/>
        <v>57.87</v>
      </c>
    </row>
    <row r="4605" spans="1:15">
      <c r="A4605" s="86">
        <v>40902110</v>
      </c>
      <c r="B4605" s="86" t="s">
        <v>4588</v>
      </c>
      <c r="C4605" s="79">
        <v>1</v>
      </c>
      <c r="D4605" s="79" t="s">
        <v>368</v>
      </c>
      <c r="E4605" s="87"/>
      <c r="F4605" s="79"/>
      <c r="G4605" s="79"/>
      <c r="H4605" s="79"/>
      <c r="I4605" s="89"/>
      <c r="J4605" s="79"/>
      <c r="K4605" s="53">
        <f t="shared" si="483"/>
        <v>260.11</v>
      </c>
      <c r="L4605" s="53">
        <f t="shared" si="484"/>
        <v>260.11</v>
      </c>
      <c r="M4605" s="53">
        <f>IF(E4605&gt;0,ROUND(E4605*UCO!$A$25,2),0)</f>
        <v>0</v>
      </c>
      <c r="N4605" s="53">
        <f>IF(I4605&gt;0,ROUND(I4605*Filme!$B$8,2),0)</f>
        <v>0</v>
      </c>
      <c r="O4605" s="53">
        <f t="shared" si="485"/>
        <v>260.11</v>
      </c>
    </row>
    <row r="4606" spans="1:15">
      <c r="A4606" s="86">
        <v>40902129</v>
      </c>
      <c r="B4606" s="86" t="s">
        <v>4589</v>
      </c>
      <c r="C4606" s="79">
        <v>1</v>
      </c>
      <c r="D4606" s="79" t="s">
        <v>53</v>
      </c>
      <c r="E4606" s="87"/>
      <c r="F4606" s="86"/>
      <c r="G4606" s="86"/>
      <c r="H4606" s="79"/>
      <c r="I4606" s="89"/>
      <c r="J4606" s="79"/>
      <c r="K4606" s="53">
        <f t="shared" si="483"/>
        <v>112.2</v>
      </c>
      <c r="L4606" s="53">
        <f t="shared" si="484"/>
        <v>112.2</v>
      </c>
      <c r="M4606" s="53">
        <f>IF(E4606&gt;0,ROUND(E4606*UCO!$A$25,2),0)</f>
        <v>0</v>
      </c>
      <c r="N4606" s="53">
        <f>IF(I4606&gt;0,ROUND(I4606*Filme!$B$8,2),0)</f>
        <v>0</v>
      </c>
      <c r="O4606" s="53">
        <f t="shared" si="485"/>
        <v>112.2</v>
      </c>
    </row>
    <row r="4607" spans="1:15">
      <c r="A4607" s="86">
        <v>40902137</v>
      </c>
      <c r="B4607" s="86" t="s">
        <v>4590</v>
      </c>
      <c r="C4607" s="79">
        <v>1</v>
      </c>
      <c r="D4607" s="79" t="s">
        <v>134</v>
      </c>
      <c r="E4607" s="87">
        <v>3.33</v>
      </c>
      <c r="F4607" s="79"/>
      <c r="G4607" s="79"/>
      <c r="H4607" s="79"/>
      <c r="I4607" s="89">
        <v>0.34</v>
      </c>
      <c r="J4607" s="79">
        <v>1</v>
      </c>
      <c r="K4607" s="53">
        <f t="shared" si="483"/>
        <v>25.5</v>
      </c>
      <c r="L4607" s="53">
        <f t="shared" si="484"/>
        <v>25.5</v>
      </c>
      <c r="M4607" s="53">
        <f>IF(E4607&gt;0,ROUND(E4607*UCO!$A$25,2),0)</f>
        <v>48.82</v>
      </c>
      <c r="N4607" s="53">
        <f>IF(I4607&gt;0,ROUND(I4607*Filme!$B$8,2),0)</f>
        <v>13.77</v>
      </c>
      <c r="O4607" s="53">
        <f t="shared" si="485"/>
        <v>88.09</v>
      </c>
    </row>
    <row r="4608" spans="1:15">
      <c r="A4608" s="86">
        <v>40902145</v>
      </c>
      <c r="B4608" s="86" t="s">
        <v>4591</v>
      </c>
      <c r="C4608" s="79">
        <v>1</v>
      </c>
      <c r="D4608" s="79" t="s">
        <v>93</v>
      </c>
      <c r="E4608" s="87">
        <v>80</v>
      </c>
      <c r="F4608" s="79"/>
      <c r="G4608" s="79"/>
      <c r="H4608" s="79"/>
      <c r="I4608" s="89">
        <v>0.34</v>
      </c>
      <c r="J4608" s="79">
        <v>2</v>
      </c>
      <c r="K4608" s="53">
        <f t="shared" si="483"/>
        <v>195.07</v>
      </c>
      <c r="L4608" s="53">
        <f t="shared" si="484"/>
        <v>195.07</v>
      </c>
      <c r="M4608" s="53">
        <f>IF(E4608&gt;0,ROUND(E4608*UCO!$A$25,2),0)</f>
        <v>1172.8</v>
      </c>
      <c r="N4608" s="53">
        <f>IF(I4608&gt;0,ROUND(I4608*Filme!$B$8,2),0)</f>
        <v>13.77</v>
      </c>
      <c r="O4608" s="53">
        <f t="shared" si="485"/>
        <v>1381.64</v>
      </c>
    </row>
    <row r="4609" spans="1:15" ht="31.5" customHeight="1">
      <c r="A4609" s="129" t="s">
        <v>4592</v>
      </c>
      <c r="B4609" s="130"/>
      <c r="C4609" s="130"/>
      <c r="D4609" s="130"/>
      <c r="E4609" s="130"/>
      <c r="F4609" s="130"/>
      <c r="G4609" s="130"/>
      <c r="H4609" s="130"/>
      <c r="I4609" s="130"/>
      <c r="J4609" s="130"/>
      <c r="K4609" s="130"/>
      <c r="L4609" s="130"/>
      <c r="M4609" s="130"/>
      <c r="N4609" s="130"/>
      <c r="O4609" s="130"/>
    </row>
    <row r="4610" spans="1:15" ht="20.25" customHeight="1">
      <c r="A4610" s="129" t="s">
        <v>4593</v>
      </c>
      <c r="B4610" s="130"/>
      <c r="C4610" s="130"/>
      <c r="D4610" s="130"/>
      <c r="E4610" s="130"/>
      <c r="F4610" s="130"/>
      <c r="G4610" s="130"/>
      <c r="H4610" s="130"/>
      <c r="I4610" s="130"/>
      <c r="J4610" s="130"/>
      <c r="K4610" s="130"/>
      <c r="L4610" s="130"/>
      <c r="M4610" s="130"/>
      <c r="N4610" s="130"/>
      <c r="O4610" s="130"/>
    </row>
    <row r="4611" spans="1:15" ht="26.25" customHeight="1">
      <c r="A4611" s="129" t="s">
        <v>4594</v>
      </c>
      <c r="B4611" s="130"/>
      <c r="C4611" s="130"/>
      <c r="D4611" s="130"/>
      <c r="E4611" s="130"/>
      <c r="F4611" s="130"/>
      <c r="G4611" s="130"/>
      <c r="H4611" s="130"/>
      <c r="I4611" s="130"/>
      <c r="J4611" s="130"/>
      <c r="K4611" s="130"/>
      <c r="L4611" s="130"/>
      <c r="M4611" s="130"/>
      <c r="N4611" s="130"/>
      <c r="O4611" s="130"/>
    </row>
    <row r="4612" spans="1:15" ht="36" customHeight="1">
      <c r="A4612" s="129" t="s">
        <v>4595</v>
      </c>
      <c r="B4612" s="130"/>
      <c r="C4612" s="130"/>
      <c r="D4612" s="130"/>
      <c r="E4612" s="130"/>
      <c r="F4612" s="130"/>
      <c r="G4612" s="130"/>
      <c r="H4612" s="130"/>
      <c r="I4612" s="130"/>
      <c r="J4612" s="130"/>
      <c r="K4612" s="130"/>
      <c r="L4612" s="130"/>
      <c r="M4612" s="130"/>
      <c r="N4612" s="130"/>
      <c r="O4612" s="130"/>
    </row>
    <row r="4613" spans="1:15" ht="42.75" customHeight="1">
      <c r="A4613" s="129" t="s">
        <v>4596</v>
      </c>
      <c r="B4613" s="130"/>
      <c r="C4613" s="130"/>
      <c r="D4613" s="130"/>
      <c r="E4613" s="130"/>
      <c r="F4613" s="130"/>
      <c r="G4613" s="130"/>
      <c r="H4613" s="130"/>
      <c r="I4613" s="130"/>
      <c r="J4613" s="130"/>
      <c r="K4613" s="130"/>
      <c r="L4613" s="130"/>
      <c r="M4613" s="130"/>
      <c r="N4613" s="130"/>
      <c r="O4613" s="130"/>
    </row>
    <row r="4614" spans="1:15" ht="32.25" customHeight="1">
      <c r="A4614" s="129" t="s">
        <v>4597</v>
      </c>
      <c r="B4614" s="130"/>
      <c r="C4614" s="130"/>
      <c r="D4614" s="130"/>
      <c r="E4614" s="130"/>
      <c r="F4614" s="130"/>
      <c r="G4614" s="130"/>
      <c r="H4614" s="130"/>
      <c r="I4614" s="130"/>
      <c r="J4614" s="130"/>
      <c r="K4614" s="130"/>
      <c r="L4614" s="130"/>
      <c r="M4614" s="130"/>
      <c r="N4614" s="130"/>
      <c r="O4614" s="130"/>
    </row>
    <row r="4615" spans="1:15" ht="12.75" customHeight="1">
      <c r="A4615" s="129" t="s">
        <v>4598</v>
      </c>
      <c r="B4615" s="130"/>
      <c r="C4615" s="130"/>
      <c r="D4615" s="130"/>
      <c r="E4615" s="130"/>
      <c r="F4615" s="130"/>
      <c r="G4615" s="130"/>
      <c r="H4615" s="130"/>
      <c r="I4615" s="130"/>
      <c r="J4615" s="130"/>
      <c r="K4615" s="130"/>
      <c r="L4615" s="130"/>
      <c r="M4615" s="130"/>
      <c r="N4615" s="130"/>
      <c r="O4615" s="130"/>
    </row>
    <row r="4616" spans="1:15" ht="12.75" customHeight="1">
      <c r="A4616" s="129" t="s">
        <v>4599</v>
      </c>
      <c r="B4616" s="130"/>
      <c r="C4616" s="130"/>
      <c r="D4616" s="130"/>
      <c r="E4616" s="130"/>
      <c r="F4616" s="130"/>
      <c r="G4616" s="130"/>
      <c r="H4616" s="130"/>
      <c r="I4616" s="130"/>
      <c r="J4616" s="130"/>
      <c r="K4616" s="130"/>
      <c r="L4616" s="130"/>
      <c r="M4616" s="130"/>
      <c r="N4616" s="130"/>
      <c r="O4616" s="130"/>
    </row>
    <row r="4617" spans="1:15" ht="34.5" customHeight="1">
      <c r="A4617" s="129" t="s">
        <v>4600</v>
      </c>
      <c r="B4617" s="130"/>
      <c r="C4617" s="130"/>
      <c r="D4617" s="130"/>
      <c r="E4617" s="130"/>
      <c r="F4617" s="130"/>
      <c r="G4617" s="130"/>
      <c r="H4617" s="130"/>
      <c r="I4617" s="130"/>
      <c r="J4617" s="130"/>
      <c r="K4617" s="130"/>
      <c r="L4617" s="130"/>
      <c r="M4617" s="130"/>
      <c r="N4617" s="130"/>
      <c r="O4617" s="130"/>
    </row>
    <row r="4618" spans="1:15" ht="26.25" customHeight="1">
      <c r="A4618" s="129" t="s">
        <v>4601</v>
      </c>
      <c r="B4618" s="130"/>
      <c r="C4618" s="130"/>
      <c r="D4618" s="130"/>
      <c r="E4618" s="130"/>
      <c r="F4618" s="130"/>
      <c r="G4618" s="130"/>
      <c r="H4618" s="130"/>
      <c r="I4618" s="130"/>
      <c r="J4618" s="130"/>
      <c r="K4618" s="130"/>
      <c r="L4618" s="130"/>
      <c r="M4618" s="130"/>
      <c r="N4618" s="130"/>
      <c r="O4618" s="130"/>
    </row>
    <row r="4619" spans="1:15" ht="32.25" customHeight="1">
      <c r="A4619" s="131" t="s">
        <v>4602</v>
      </c>
      <c r="B4619" s="132"/>
      <c r="C4619" s="132"/>
      <c r="D4619" s="132"/>
      <c r="E4619" s="132"/>
      <c r="F4619" s="132"/>
      <c r="G4619" s="132"/>
      <c r="H4619" s="132"/>
      <c r="I4619" s="132"/>
      <c r="J4619" s="132"/>
      <c r="K4619" s="132"/>
      <c r="L4619" s="132"/>
      <c r="M4619" s="132"/>
      <c r="N4619" s="132"/>
      <c r="O4619" s="132"/>
    </row>
    <row r="4620" spans="1:15">
      <c r="A4620" s="48">
        <v>41001010</v>
      </c>
      <c r="B4620" s="48" t="s">
        <v>4603</v>
      </c>
      <c r="C4620" s="49">
        <v>1</v>
      </c>
      <c r="D4620" s="49" t="s">
        <v>102</v>
      </c>
      <c r="E4620" s="51">
        <v>19.100000000000001</v>
      </c>
      <c r="F4620" s="52"/>
      <c r="G4620" s="52"/>
      <c r="H4620" s="52"/>
      <c r="I4620" s="90">
        <v>1</v>
      </c>
      <c r="J4620" s="52">
        <v>1</v>
      </c>
      <c r="K4620" s="53">
        <f t="shared" ref="K4620:K4659" si="486">VLOOKUP(D4620,PorteRadiologia2026,25,FALSE)</f>
        <v>142.80000000000001</v>
      </c>
      <c r="L4620" s="53">
        <f t="shared" ref="L4620:L4659" si="487">ROUND(C4620*K4620,2)</f>
        <v>142.80000000000001</v>
      </c>
      <c r="M4620" s="53">
        <f>IF(E4620&gt;0,ROUND(E4620*UCO!$A$25,2),0)</f>
        <v>280.01</v>
      </c>
      <c r="N4620" s="53">
        <f>IF(I4620&gt;0,ROUND(I4620*Filme!$B$8,2),0)</f>
        <v>40.49</v>
      </c>
      <c r="O4620" s="53">
        <f t="shared" ref="O4620:O4659" si="488">ROUND(L4620+M4620+N4620,2)</f>
        <v>463.3</v>
      </c>
    </row>
    <row r="4621" spans="1:15">
      <c r="A4621" s="48">
        <v>41001028</v>
      </c>
      <c r="B4621" s="48" t="s">
        <v>4604</v>
      </c>
      <c r="C4621" s="49">
        <v>1</v>
      </c>
      <c r="D4621" s="49" t="s">
        <v>53</v>
      </c>
      <c r="E4621" s="51">
        <v>22.38</v>
      </c>
      <c r="F4621" s="48"/>
      <c r="G4621" s="48"/>
      <c r="H4621" s="52"/>
      <c r="I4621" s="90">
        <v>1.5</v>
      </c>
      <c r="J4621" s="52">
        <v>1</v>
      </c>
      <c r="K4621" s="53">
        <f t="shared" si="486"/>
        <v>112.2</v>
      </c>
      <c r="L4621" s="53">
        <f t="shared" si="487"/>
        <v>112.2</v>
      </c>
      <c r="M4621" s="53">
        <f>IF(E4621&gt;0,ROUND(E4621*UCO!$A$25,2),0)</f>
        <v>328.09</v>
      </c>
      <c r="N4621" s="53">
        <f>IF(I4621&gt;0,ROUND(I4621*Filme!$B$8,2),0)</f>
        <v>60.74</v>
      </c>
      <c r="O4621" s="53">
        <f t="shared" si="488"/>
        <v>501.03</v>
      </c>
    </row>
    <row r="4622" spans="1:15">
      <c r="A4622" s="48">
        <v>41001036</v>
      </c>
      <c r="B4622" s="48" t="s">
        <v>4605</v>
      </c>
      <c r="C4622" s="49">
        <v>1</v>
      </c>
      <c r="D4622" s="49" t="s">
        <v>102</v>
      </c>
      <c r="E4622" s="51">
        <v>22.38</v>
      </c>
      <c r="F4622" s="48"/>
      <c r="G4622" s="48"/>
      <c r="H4622" s="52"/>
      <c r="I4622" s="90">
        <v>1</v>
      </c>
      <c r="J4622" s="52">
        <v>1</v>
      </c>
      <c r="K4622" s="53">
        <f t="shared" si="486"/>
        <v>142.80000000000001</v>
      </c>
      <c r="L4622" s="53">
        <f t="shared" si="487"/>
        <v>142.80000000000001</v>
      </c>
      <c r="M4622" s="53">
        <f>IF(E4622&gt;0,ROUND(E4622*UCO!$A$25,2),0)</f>
        <v>328.09</v>
      </c>
      <c r="N4622" s="53">
        <f>IF(I4622&gt;0,ROUND(I4622*Filme!$B$8,2),0)</f>
        <v>40.49</v>
      </c>
      <c r="O4622" s="53">
        <f t="shared" si="488"/>
        <v>511.38</v>
      </c>
    </row>
    <row r="4623" spans="1:15">
      <c r="A4623" s="48">
        <v>41001044</v>
      </c>
      <c r="B4623" s="48" t="s">
        <v>4606</v>
      </c>
      <c r="C4623" s="49">
        <v>1</v>
      </c>
      <c r="D4623" s="49" t="s">
        <v>102</v>
      </c>
      <c r="E4623" s="51">
        <v>22.38</v>
      </c>
      <c r="F4623" s="52"/>
      <c r="G4623" s="52"/>
      <c r="H4623" s="52"/>
      <c r="I4623" s="90">
        <v>1</v>
      </c>
      <c r="J4623" s="52">
        <v>1</v>
      </c>
      <c r="K4623" s="53">
        <f t="shared" si="486"/>
        <v>142.80000000000001</v>
      </c>
      <c r="L4623" s="53">
        <f t="shared" si="487"/>
        <v>142.80000000000001</v>
      </c>
      <c r="M4623" s="53">
        <f>IF(E4623&gt;0,ROUND(E4623*UCO!$A$25,2),0)</f>
        <v>328.09</v>
      </c>
      <c r="N4623" s="53">
        <f>IF(I4623&gt;0,ROUND(I4623*Filme!$B$8,2),0)</f>
        <v>40.49</v>
      </c>
      <c r="O4623" s="53">
        <f t="shared" si="488"/>
        <v>511.38</v>
      </c>
    </row>
    <row r="4624" spans="1:15">
      <c r="A4624" s="48">
        <v>41001052</v>
      </c>
      <c r="B4624" s="48" t="s">
        <v>4607</v>
      </c>
      <c r="C4624" s="49">
        <v>1</v>
      </c>
      <c r="D4624" s="49" t="s">
        <v>53</v>
      </c>
      <c r="E4624" s="51">
        <v>19.100000000000001</v>
      </c>
      <c r="F4624" s="52"/>
      <c r="G4624" s="52"/>
      <c r="H4624" s="52"/>
      <c r="I4624" s="90">
        <v>1</v>
      </c>
      <c r="J4624" s="52">
        <v>1</v>
      </c>
      <c r="K4624" s="53">
        <f t="shared" si="486"/>
        <v>112.2</v>
      </c>
      <c r="L4624" s="53">
        <f t="shared" si="487"/>
        <v>112.2</v>
      </c>
      <c r="M4624" s="53">
        <f>IF(E4624&gt;0,ROUND(E4624*UCO!$A$25,2),0)</f>
        <v>280.01</v>
      </c>
      <c r="N4624" s="53">
        <f>IF(I4624&gt;0,ROUND(I4624*Filme!$B$8,2),0)</f>
        <v>40.49</v>
      </c>
      <c r="O4624" s="53">
        <f t="shared" si="488"/>
        <v>432.7</v>
      </c>
    </row>
    <row r="4625" spans="1:15">
      <c r="A4625" s="48">
        <v>41001060</v>
      </c>
      <c r="B4625" s="48" t="s">
        <v>4608</v>
      </c>
      <c r="C4625" s="49">
        <v>1</v>
      </c>
      <c r="D4625" s="49" t="s">
        <v>102</v>
      </c>
      <c r="E4625" s="51">
        <v>22.38</v>
      </c>
      <c r="F4625" s="48"/>
      <c r="G4625" s="48"/>
      <c r="H4625" s="52"/>
      <c r="I4625" s="90">
        <v>1.5</v>
      </c>
      <c r="J4625" s="52">
        <v>1</v>
      </c>
      <c r="K4625" s="53">
        <f t="shared" si="486"/>
        <v>142.80000000000001</v>
      </c>
      <c r="L4625" s="53">
        <f t="shared" si="487"/>
        <v>142.80000000000001</v>
      </c>
      <c r="M4625" s="53">
        <f>IF(E4625&gt;0,ROUND(E4625*UCO!$A$25,2),0)</f>
        <v>328.09</v>
      </c>
      <c r="N4625" s="53">
        <f>IF(I4625&gt;0,ROUND(I4625*Filme!$B$8,2),0)</f>
        <v>60.74</v>
      </c>
      <c r="O4625" s="53">
        <f t="shared" si="488"/>
        <v>531.63</v>
      </c>
    </row>
    <row r="4626" spans="1:15">
      <c r="A4626" s="48">
        <v>41001079</v>
      </c>
      <c r="B4626" s="48" t="s">
        <v>4609</v>
      </c>
      <c r="C4626" s="49">
        <v>1</v>
      </c>
      <c r="D4626" s="49" t="s">
        <v>102</v>
      </c>
      <c r="E4626" s="51">
        <v>22.38</v>
      </c>
      <c r="F4626" s="48"/>
      <c r="G4626" s="48"/>
      <c r="H4626" s="52"/>
      <c r="I4626" s="90">
        <v>1.5</v>
      </c>
      <c r="J4626" s="52">
        <v>1</v>
      </c>
      <c r="K4626" s="53">
        <f t="shared" si="486"/>
        <v>142.80000000000001</v>
      </c>
      <c r="L4626" s="53">
        <f t="shared" si="487"/>
        <v>142.80000000000001</v>
      </c>
      <c r="M4626" s="53">
        <f>IF(E4626&gt;0,ROUND(E4626*UCO!$A$25,2),0)</f>
        <v>328.09</v>
      </c>
      <c r="N4626" s="53">
        <f>IF(I4626&gt;0,ROUND(I4626*Filme!$B$8,2),0)</f>
        <v>60.74</v>
      </c>
      <c r="O4626" s="53">
        <f t="shared" si="488"/>
        <v>531.63</v>
      </c>
    </row>
    <row r="4627" spans="1:15">
      <c r="A4627" s="48">
        <v>41001087</v>
      </c>
      <c r="B4627" s="48" t="s">
        <v>4610</v>
      </c>
      <c r="C4627" s="49">
        <v>1</v>
      </c>
      <c r="D4627" s="49" t="s">
        <v>53</v>
      </c>
      <c r="E4627" s="51">
        <v>28.75</v>
      </c>
      <c r="F4627" s="52"/>
      <c r="G4627" s="52"/>
      <c r="H4627" s="52"/>
      <c r="I4627" s="90">
        <v>1</v>
      </c>
      <c r="J4627" s="52">
        <v>1</v>
      </c>
      <c r="K4627" s="53">
        <f t="shared" si="486"/>
        <v>112.2</v>
      </c>
      <c r="L4627" s="53">
        <f t="shared" si="487"/>
        <v>112.2</v>
      </c>
      <c r="M4627" s="53">
        <f>IF(E4627&gt;0,ROUND(E4627*UCO!$A$25,2),0)</f>
        <v>421.48</v>
      </c>
      <c r="N4627" s="53">
        <f>IF(I4627&gt;0,ROUND(I4627*Filme!$B$8,2),0)</f>
        <v>40.49</v>
      </c>
      <c r="O4627" s="53">
        <f t="shared" si="488"/>
        <v>574.16999999999996</v>
      </c>
    </row>
    <row r="4628" spans="1:15">
      <c r="A4628" s="48">
        <v>41001095</v>
      </c>
      <c r="B4628" s="48" t="s">
        <v>4611</v>
      </c>
      <c r="C4628" s="49">
        <v>1</v>
      </c>
      <c r="D4628" s="49" t="s">
        <v>70</v>
      </c>
      <c r="E4628" s="51">
        <v>37.450000000000003</v>
      </c>
      <c r="F4628" s="52"/>
      <c r="G4628" s="52"/>
      <c r="H4628" s="52"/>
      <c r="I4628" s="90">
        <v>2.5</v>
      </c>
      <c r="J4628" s="52">
        <v>1</v>
      </c>
      <c r="K4628" s="53">
        <f t="shared" si="486"/>
        <v>163.19999999999999</v>
      </c>
      <c r="L4628" s="53">
        <f t="shared" si="487"/>
        <v>163.19999999999999</v>
      </c>
      <c r="M4628" s="53">
        <f>IF(E4628&gt;0,ROUND(E4628*UCO!$A$25,2),0)</f>
        <v>549.02</v>
      </c>
      <c r="N4628" s="53">
        <f>IF(I4628&gt;0,ROUND(I4628*Filme!$B$8,2),0)</f>
        <v>101.23</v>
      </c>
      <c r="O4628" s="53">
        <f t="shared" si="488"/>
        <v>813.45</v>
      </c>
    </row>
    <row r="4629" spans="1:15">
      <c r="A4629" s="48">
        <v>41001109</v>
      </c>
      <c r="B4629" s="48" t="s">
        <v>4612</v>
      </c>
      <c r="C4629" s="49">
        <v>1</v>
      </c>
      <c r="D4629" s="49" t="s">
        <v>102</v>
      </c>
      <c r="E4629" s="51">
        <v>22.38</v>
      </c>
      <c r="F4629" s="52"/>
      <c r="G4629" s="52"/>
      <c r="H4629" s="52"/>
      <c r="I4629" s="90">
        <v>1.5</v>
      </c>
      <c r="J4629" s="52">
        <v>1</v>
      </c>
      <c r="K4629" s="53">
        <f t="shared" si="486"/>
        <v>142.80000000000001</v>
      </c>
      <c r="L4629" s="53">
        <f t="shared" si="487"/>
        <v>142.80000000000001</v>
      </c>
      <c r="M4629" s="53">
        <f>IF(E4629&gt;0,ROUND(E4629*UCO!$A$25,2),0)</f>
        <v>328.09</v>
      </c>
      <c r="N4629" s="53">
        <f>IF(I4629&gt;0,ROUND(I4629*Filme!$B$8,2),0)</f>
        <v>60.74</v>
      </c>
      <c r="O4629" s="53">
        <f t="shared" si="488"/>
        <v>531.63</v>
      </c>
    </row>
    <row r="4630" spans="1:15">
      <c r="A4630" s="48">
        <v>41001117</v>
      </c>
      <c r="B4630" s="48" t="s">
        <v>4613</v>
      </c>
      <c r="C4630" s="49">
        <v>1</v>
      </c>
      <c r="D4630" s="49" t="s">
        <v>53</v>
      </c>
      <c r="E4630" s="51">
        <v>22.38</v>
      </c>
      <c r="F4630" s="48"/>
      <c r="G4630" s="48"/>
      <c r="H4630" s="52"/>
      <c r="I4630" s="90">
        <v>1.5</v>
      </c>
      <c r="J4630" s="52">
        <v>1</v>
      </c>
      <c r="K4630" s="53">
        <f t="shared" si="486"/>
        <v>112.2</v>
      </c>
      <c r="L4630" s="53">
        <f t="shared" si="487"/>
        <v>112.2</v>
      </c>
      <c r="M4630" s="53">
        <f>IF(E4630&gt;0,ROUND(E4630*UCO!$A$25,2),0)</f>
        <v>328.09</v>
      </c>
      <c r="N4630" s="53">
        <f>IF(I4630&gt;0,ROUND(I4630*Filme!$B$8,2),0)</f>
        <v>60.74</v>
      </c>
      <c r="O4630" s="53">
        <f t="shared" si="488"/>
        <v>501.03</v>
      </c>
    </row>
    <row r="4631" spans="1:15">
      <c r="A4631" s="48">
        <v>41001125</v>
      </c>
      <c r="B4631" s="48" t="s">
        <v>4614</v>
      </c>
      <c r="C4631" s="49">
        <v>1</v>
      </c>
      <c r="D4631" s="49" t="s">
        <v>53</v>
      </c>
      <c r="E4631" s="51">
        <v>18.2</v>
      </c>
      <c r="F4631" s="52"/>
      <c r="G4631" s="52"/>
      <c r="H4631" s="52"/>
      <c r="I4631" s="90">
        <v>1</v>
      </c>
      <c r="J4631" s="52">
        <v>1</v>
      </c>
      <c r="K4631" s="53">
        <f t="shared" si="486"/>
        <v>112.2</v>
      </c>
      <c r="L4631" s="53">
        <f t="shared" si="487"/>
        <v>112.2</v>
      </c>
      <c r="M4631" s="53">
        <f>IF(E4631&gt;0,ROUND(E4631*UCO!$A$25,2),0)</f>
        <v>266.81</v>
      </c>
      <c r="N4631" s="53">
        <f>IF(I4631&gt;0,ROUND(I4631*Filme!$B$8,2),0)</f>
        <v>40.49</v>
      </c>
      <c r="O4631" s="53">
        <f t="shared" si="488"/>
        <v>419.5</v>
      </c>
    </row>
    <row r="4632" spans="1:15">
      <c r="A4632" s="48">
        <v>41001133</v>
      </c>
      <c r="B4632" s="48" t="s">
        <v>4615</v>
      </c>
      <c r="C4632" s="49">
        <v>1</v>
      </c>
      <c r="D4632" s="49" t="s">
        <v>99</v>
      </c>
      <c r="E4632" s="51">
        <v>4.28</v>
      </c>
      <c r="F4632" s="52"/>
      <c r="G4632" s="52"/>
      <c r="H4632" s="52"/>
      <c r="I4632" s="90">
        <v>0.5</v>
      </c>
      <c r="J4632" s="52">
        <v>1</v>
      </c>
      <c r="K4632" s="53">
        <f t="shared" si="486"/>
        <v>38.26</v>
      </c>
      <c r="L4632" s="53">
        <f t="shared" si="487"/>
        <v>38.26</v>
      </c>
      <c r="M4632" s="53">
        <f>IF(E4632&gt;0,ROUND(E4632*UCO!$A$25,2),0)</f>
        <v>62.74</v>
      </c>
      <c r="N4632" s="53">
        <f>IF(I4632&gt;0,ROUND(I4632*Filme!$B$8,2),0)</f>
        <v>20.25</v>
      </c>
      <c r="O4632" s="53">
        <f t="shared" si="488"/>
        <v>121.25</v>
      </c>
    </row>
    <row r="4633" spans="1:15">
      <c r="A4633" s="48">
        <v>41001141</v>
      </c>
      <c r="B4633" s="48" t="s">
        <v>4616</v>
      </c>
      <c r="C4633" s="49">
        <v>1</v>
      </c>
      <c r="D4633" s="49" t="s">
        <v>53</v>
      </c>
      <c r="E4633" s="51">
        <v>22.38</v>
      </c>
      <c r="F4633" s="52"/>
      <c r="G4633" s="52"/>
      <c r="H4633" s="52"/>
      <c r="I4633" s="90">
        <v>1.5</v>
      </c>
      <c r="J4633" s="52">
        <v>1</v>
      </c>
      <c r="K4633" s="53">
        <f t="shared" si="486"/>
        <v>112.2</v>
      </c>
      <c r="L4633" s="53">
        <f t="shared" si="487"/>
        <v>112.2</v>
      </c>
      <c r="M4633" s="53">
        <f>IF(E4633&gt;0,ROUND(E4633*UCO!$A$25,2),0)</f>
        <v>328.09</v>
      </c>
      <c r="N4633" s="53">
        <f>IF(I4633&gt;0,ROUND(I4633*Filme!$B$8,2),0)</f>
        <v>60.74</v>
      </c>
      <c r="O4633" s="53">
        <f t="shared" si="488"/>
        <v>501.03</v>
      </c>
    </row>
    <row r="4634" spans="1:15">
      <c r="A4634" s="48">
        <v>41001150</v>
      </c>
      <c r="B4634" s="48" t="s">
        <v>4617</v>
      </c>
      <c r="C4634" s="49">
        <v>1</v>
      </c>
      <c r="D4634" s="49" t="s">
        <v>53</v>
      </c>
      <c r="E4634" s="51">
        <v>22.38</v>
      </c>
      <c r="F4634" s="48"/>
      <c r="G4634" s="48"/>
      <c r="H4634" s="52"/>
      <c r="I4634" s="90">
        <v>1.5</v>
      </c>
      <c r="J4634" s="52">
        <v>1</v>
      </c>
      <c r="K4634" s="53">
        <f t="shared" si="486"/>
        <v>112.2</v>
      </c>
      <c r="L4634" s="53">
        <f t="shared" si="487"/>
        <v>112.2</v>
      </c>
      <c r="M4634" s="53">
        <f>IF(E4634&gt;0,ROUND(E4634*UCO!$A$25,2),0)</f>
        <v>328.09</v>
      </c>
      <c r="N4634" s="53">
        <f>IF(I4634&gt;0,ROUND(I4634*Filme!$B$8,2),0)</f>
        <v>60.74</v>
      </c>
      <c r="O4634" s="53">
        <f t="shared" si="488"/>
        <v>501.03</v>
      </c>
    </row>
    <row r="4635" spans="1:15">
      <c r="A4635" s="48">
        <v>41001176</v>
      </c>
      <c r="B4635" s="48" t="s">
        <v>4618</v>
      </c>
      <c r="C4635" s="49">
        <v>1</v>
      </c>
      <c r="D4635" s="49" t="s">
        <v>70</v>
      </c>
      <c r="E4635" s="51">
        <v>22.38</v>
      </c>
      <c r="F4635" s="52"/>
      <c r="G4635" s="52"/>
      <c r="H4635" s="52"/>
      <c r="I4635" s="90">
        <v>1.5</v>
      </c>
      <c r="J4635" s="52">
        <v>1</v>
      </c>
      <c r="K4635" s="53">
        <f t="shared" si="486"/>
        <v>163.19999999999999</v>
      </c>
      <c r="L4635" s="53">
        <f t="shared" si="487"/>
        <v>163.19999999999999</v>
      </c>
      <c r="M4635" s="53">
        <f>IF(E4635&gt;0,ROUND(E4635*UCO!$A$25,2),0)</f>
        <v>328.09</v>
      </c>
      <c r="N4635" s="53">
        <f>IF(I4635&gt;0,ROUND(I4635*Filme!$B$8,2),0)</f>
        <v>60.74</v>
      </c>
      <c r="O4635" s="53">
        <f t="shared" si="488"/>
        <v>552.03</v>
      </c>
    </row>
    <row r="4636" spans="1:15">
      <c r="A4636" s="48">
        <v>41001184</v>
      </c>
      <c r="B4636" s="48" t="s">
        <v>4619</v>
      </c>
      <c r="C4636" s="49">
        <v>1</v>
      </c>
      <c r="D4636" s="49" t="s">
        <v>70</v>
      </c>
      <c r="E4636" s="51">
        <v>22.38</v>
      </c>
      <c r="F4636" s="52"/>
      <c r="G4636" s="52"/>
      <c r="H4636" s="52"/>
      <c r="I4636" s="90">
        <v>1.5</v>
      </c>
      <c r="J4636" s="52">
        <v>1</v>
      </c>
      <c r="K4636" s="53">
        <f t="shared" si="486"/>
        <v>163.19999999999999</v>
      </c>
      <c r="L4636" s="53">
        <f t="shared" si="487"/>
        <v>163.19999999999999</v>
      </c>
      <c r="M4636" s="53">
        <f>IF(E4636&gt;0,ROUND(E4636*UCO!$A$25,2),0)</f>
        <v>328.09</v>
      </c>
      <c r="N4636" s="53">
        <f>IF(I4636&gt;0,ROUND(I4636*Filme!$B$8,2),0)</f>
        <v>60.74</v>
      </c>
      <c r="O4636" s="53">
        <f t="shared" si="488"/>
        <v>552.03</v>
      </c>
    </row>
    <row r="4637" spans="1:15">
      <c r="A4637" s="48">
        <v>41001192</v>
      </c>
      <c r="B4637" s="48" t="s">
        <v>4620</v>
      </c>
      <c r="C4637" s="49">
        <v>1</v>
      </c>
      <c r="D4637" s="49" t="s">
        <v>51</v>
      </c>
      <c r="E4637" s="51">
        <v>8.25</v>
      </c>
      <c r="F4637" s="48"/>
      <c r="G4637" s="48"/>
      <c r="H4637" s="52"/>
      <c r="I4637" s="90">
        <v>0.5</v>
      </c>
      <c r="J4637" s="52">
        <v>1</v>
      </c>
      <c r="K4637" s="53">
        <f t="shared" si="486"/>
        <v>68.849999999999994</v>
      </c>
      <c r="L4637" s="53">
        <f t="shared" si="487"/>
        <v>68.849999999999994</v>
      </c>
      <c r="M4637" s="53">
        <f>IF(E4637&gt;0,ROUND(E4637*UCO!$A$25,2),0)</f>
        <v>120.95</v>
      </c>
      <c r="N4637" s="53">
        <f>IF(I4637&gt;0,ROUND(I4637*Filme!$B$8,2),0)</f>
        <v>20.25</v>
      </c>
      <c r="O4637" s="53">
        <f t="shared" si="488"/>
        <v>210.05</v>
      </c>
    </row>
    <row r="4638" spans="1:15">
      <c r="A4638" s="48">
        <v>41001206</v>
      </c>
      <c r="B4638" s="48" t="s">
        <v>4621</v>
      </c>
      <c r="C4638" s="49">
        <v>1</v>
      </c>
      <c r="D4638" s="49" t="s">
        <v>99</v>
      </c>
      <c r="E4638" s="51">
        <v>6.45</v>
      </c>
      <c r="F4638" s="48"/>
      <c r="G4638" s="48"/>
      <c r="H4638" s="52"/>
      <c r="I4638" s="90">
        <v>0.5</v>
      </c>
      <c r="J4638" s="52">
        <v>1</v>
      </c>
      <c r="K4638" s="53">
        <f t="shared" si="486"/>
        <v>38.26</v>
      </c>
      <c r="L4638" s="53">
        <f t="shared" si="487"/>
        <v>38.26</v>
      </c>
      <c r="M4638" s="53">
        <f>IF(E4638&gt;0,ROUND(E4638*UCO!$A$25,2),0)</f>
        <v>94.56</v>
      </c>
      <c r="N4638" s="53">
        <f>IF(I4638&gt;0,ROUND(I4638*Filme!$B$8,2),0)</f>
        <v>20.25</v>
      </c>
      <c r="O4638" s="53">
        <f t="shared" si="488"/>
        <v>153.07</v>
      </c>
    </row>
    <row r="4639" spans="1:15">
      <c r="A4639" s="48">
        <v>41001214</v>
      </c>
      <c r="B4639" s="48" t="s">
        <v>4622</v>
      </c>
      <c r="C4639" s="49">
        <v>1</v>
      </c>
      <c r="D4639" s="77" t="s">
        <v>99</v>
      </c>
      <c r="E4639" s="51">
        <v>6.45</v>
      </c>
      <c r="F4639" s="52"/>
      <c r="G4639" s="52"/>
      <c r="H4639" s="52"/>
      <c r="I4639" s="90">
        <v>0.5</v>
      </c>
      <c r="J4639" s="52">
        <v>1</v>
      </c>
      <c r="K4639" s="53">
        <f t="shared" si="486"/>
        <v>38.26</v>
      </c>
      <c r="L4639" s="53">
        <f t="shared" si="487"/>
        <v>38.26</v>
      </c>
      <c r="M4639" s="53">
        <f>IF(E4639&gt;0,ROUND(E4639*UCO!$A$25,2),0)</f>
        <v>94.56</v>
      </c>
      <c r="N4639" s="53">
        <f>IF(I4639&gt;0,ROUND(I4639*Filme!$B$8,2),0)</f>
        <v>20.25</v>
      </c>
      <c r="O4639" s="53">
        <f t="shared" si="488"/>
        <v>153.07</v>
      </c>
    </row>
    <row r="4640" spans="1:15">
      <c r="A4640" s="48">
        <v>41001222</v>
      </c>
      <c r="B4640" s="48" t="s">
        <v>4623</v>
      </c>
      <c r="C4640" s="49">
        <v>1</v>
      </c>
      <c r="D4640" s="49" t="s">
        <v>368</v>
      </c>
      <c r="E4640" s="51">
        <v>44.076999999999998</v>
      </c>
      <c r="F4640" s="48"/>
      <c r="G4640" s="48"/>
      <c r="H4640" s="52"/>
      <c r="I4640" s="90">
        <v>1.5</v>
      </c>
      <c r="J4640" s="52">
        <v>1</v>
      </c>
      <c r="K4640" s="53">
        <f t="shared" si="486"/>
        <v>260.11</v>
      </c>
      <c r="L4640" s="53">
        <f t="shared" si="487"/>
        <v>260.11</v>
      </c>
      <c r="M4640" s="53">
        <f>IF(E4640&gt;0,ROUND(E4640*UCO!$A$25,2),0)</f>
        <v>646.16999999999996</v>
      </c>
      <c r="N4640" s="53">
        <f>IF(I4640&gt;0,ROUND(I4640*Filme!$B$8,2),0)</f>
        <v>60.74</v>
      </c>
      <c r="O4640" s="53">
        <f t="shared" si="488"/>
        <v>967.02</v>
      </c>
    </row>
    <row r="4641" spans="1:15">
      <c r="A4641" s="48">
        <v>41001230</v>
      </c>
      <c r="B4641" s="48" t="s">
        <v>4624</v>
      </c>
      <c r="C4641" s="49">
        <v>1</v>
      </c>
      <c r="D4641" s="49" t="s">
        <v>70</v>
      </c>
      <c r="E4641" s="51">
        <v>33.57</v>
      </c>
      <c r="F4641" s="52"/>
      <c r="G4641" s="52"/>
      <c r="H4641" s="52"/>
      <c r="I4641" s="90">
        <v>2.5</v>
      </c>
      <c r="J4641" s="52">
        <v>1</v>
      </c>
      <c r="K4641" s="53">
        <f t="shared" si="486"/>
        <v>163.19999999999999</v>
      </c>
      <c r="L4641" s="53">
        <f t="shared" si="487"/>
        <v>163.19999999999999</v>
      </c>
      <c r="M4641" s="53">
        <f>IF(E4641&gt;0,ROUND(E4641*UCO!$A$25,2),0)</f>
        <v>492.14</v>
      </c>
      <c r="N4641" s="53">
        <f>IF(I4641&gt;0,ROUND(I4641*Filme!$B$8,2),0)</f>
        <v>101.23</v>
      </c>
      <c r="O4641" s="53">
        <f t="shared" si="488"/>
        <v>756.57</v>
      </c>
    </row>
    <row r="4642" spans="1:15">
      <c r="A4642" s="48">
        <v>41001362</v>
      </c>
      <c r="B4642" s="48" t="s">
        <v>4625</v>
      </c>
      <c r="C4642" s="49">
        <v>1</v>
      </c>
      <c r="D4642" s="49" t="s">
        <v>93</v>
      </c>
      <c r="E4642" s="51">
        <v>44</v>
      </c>
      <c r="F4642" s="52"/>
      <c r="G4642" s="52"/>
      <c r="H4642" s="52"/>
      <c r="I4642" s="90">
        <v>5</v>
      </c>
      <c r="J4642" s="52">
        <v>1</v>
      </c>
      <c r="K4642" s="53">
        <f t="shared" si="486"/>
        <v>195.07</v>
      </c>
      <c r="L4642" s="53">
        <f t="shared" si="487"/>
        <v>195.07</v>
      </c>
      <c r="M4642" s="53">
        <f>IF(E4642&gt;0,ROUND(E4642*UCO!$A$25,2),0)</f>
        <v>645.04</v>
      </c>
      <c r="N4642" s="53">
        <f>IF(I4642&gt;0,ROUND(I4642*Filme!$B$8,2),0)</f>
        <v>202.45</v>
      </c>
      <c r="O4642" s="53">
        <f t="shared" si="488"/>
        <v>1042.56</v>
      </c>
    </row>
    <row r="4643" spans="1:15">
      <c r="A4643" s="48">
        <v>41001370</v>
      </c>
      <c r="B4643" s="48" t="s">
        <v>4626</v>
      </c>
      <c r="C4643" s="49">
        <v>1</v>
      </c>
      <c r="D4643" s="49" t="s">
        <v>70</v>
      </c>
      <c r="E4643" s="51">
        <v>22.38</v>
      </c>
      <c r="F4643" s="52"/>
      <c r="G4643" s="52"/>
      <c r="H4643" s="52"/>
      <c r="I4643" s="90">
        <v>1.5</v>
      </c>
      <c r="J4643" s="52">
        <v>1</v>
      </c>
      <c r="K4643" s="53">
        <f t="shared" si="486"/>
        <v>163.19999999999999</v>
      </c>
      <c r="L4643" s="53">
        <f t="shared" si="487"/>
        <v>163.19999999999999</v>
      </c>
      <c r="M4643" s="53">
        <f>IF(E4643&gt;0,ROUND(E4643*UCO!$A$25,2),0)</f>
        <v>328.09</v>
      </c>
      <c r="N4643" s="53">
        <f>IF(I4643&gt;0,ROUND(I4643*Filme!$B$8,2),0)</f>
        <v>60.74</v>
      </c>
      <c r="O4643" s="53">
        <f t="shared" si="488"/>
        <v>552.03</v>
      </c>
    </row>
    <row r="4644" spans="1:15">
      <c r="A4644" s="48">
        <v>41001389</v>
      </c>
      <c r="B4644" s="48" t="s">
        <v>4627</v>
      </c>
      <c r="C4644" s="49">
        <v>1</v>
      </c>
      <c r="D4644" s="49" t="s">
        <v>70</v>
      </c>
      <c r="E4644" s="51">
        <v>22.38</v>
      </c>
      <c r="F4644" s="52"/>
      <c r="G4644" s="52"/>
      <c r="H4644" s="52"/>
      <c r="I4644" s="90">
        <v>1.5</v>
      </c>
      <c r="J4644" s="52">
        <v>1</v>
      </c>
      <c r="K4644" s="53">
        <f t="shared" si="486"/>
        <v>163.19999999999999</v>
      </c>
      <c r="L4644" s="53">
        <f t="shared" si="487"/>
        <v>163.19999999999999</v>
      </c>
      <c r="M4644" s="53">
        <f>IF(E4644&gt;0,ROUND(E4644*UCO!$A$25,2),0)</f>
        <v>328.09</v>
      </c>
      <c r="N4644" s="53">
        <f>IF(I4644&gt;0,ROUND(I4644*Filme!$B$8,2),0)</f>
        <v>60.74</v>
      </c>
      <c r="O4644" s="53">
        <f t="shared" si="488"/>
        <v>552.03</v>
      </c>
    </row>
    <row r="4645" spans="1:15">
      <c r="A4645" s="48">
        <v>41001397</v>
      </c>
      <c r="B4645" s="48" t="s">
        <v>4628</v>
      </c>
      <c r="C4645" s="49">
        <v>1</v>
      </c>
      <c r="D4645" s="49" t="s">
        <v>70</v>
      </c>
      <c r="E4645" s="51">
        <v>22.38</v>
      </c>
      <c r="F4645" s="52"/>
      <c r="G4645" s="52"/>
      <c r="H4645" s="52"/>
      <c r="I4645" s="90">
        <v>1.5</v>
      </c>
      <c r="J4645" s="52">
        <v>1</v>
      </c>
      <c r="K4645" s="53">
        <f t="shared" si="486"/>
        <v>163.19999999999999</v>
      </c>
      <c r="L4645" s="53">
        <f t="shared" si="487"/>
        <v>163.19999999999999</v>
      </c>
      <c r="M4645" s="53">
        <f>IF(E4645&gt;0,ROUND(E4645*UCO!$A$25,2),0)</f>
        <v>328.09</v>
      </c>
      <c r="N4645" s="53">
        <f>IF(I4645&gt;0,ROUND(I4645*Filme!$B$8,2),0)</f>
        <v>60.74</v>
      </c>
      <c r="O4645" s="53">
        <f t="shared" si="488"/>
        <v>552.03</v>
      </c>
    </row>
    <row r="4646" spans="1:15">
      <c r="A4646" s="48">
        <v>41001400</v>
      </c>
      <c r="B4646" s="48" t="s">
        <v>4629</v>
      </c>
      <c r="C4646" s="49">
        <v>1</v>
      </c>
      <c r="D4646" s="49" t="s">
        <v>70</v>
      </c>
      <c r="E4646" s="51">
        <v>22.38</v>
      </c>
      <c r="F4646" s="52"/>
      <c r="G4646" s="52"/>
      <c r="H4646" s="52"/>
      <c r="I4646" s="90">
        <v>1.5</v>
      </c>
      <c r="J4646" s="52">
        <v>1</v>
      </c>
      <c r="K4646" s="53">
        <f t="shared" si="486"/>
        <v>163.19999999999999</v>
      </c>
      <c r="L4646" s="53">
        <f t="shared" si="487"/>
        <v>163.19999999999999</v>
      </c>
      <c r="M4646" s="53">
        <f>IF(E4646&gt;0,ROUND(E4646*UCO!$A$25,2),0)</f>
        <v>328.09</v>
      </c>
      <c r="N4646" s="53">
        <f>IF(I4646&gt;0,ROUND(I4646*Filme!$B$8,2),0)</f>
        <v>60.74</v>
      </c>
      <c r="O4646" s="53">
        <f t="shared" si="488"/>
        <v>552.03</v>
      </c>
    </row>
    <row r="4647" spans="1:15">
      <c r="A4647" s="48">
        <v>41001419</v>
      </c>
      <c r="B4647" s="48" t="s">
        <v>4630</v>
      </c>
      <c r="C4647" s="49">
        <v>1</v>
      </c>
      <c r="D4647" s="49" t="s">
        <v>70</v>
      </c>
      <c r="E4647" s="51">
        <v>22.38</v>
      </c>
      <c r="F4647" s="52"/>
      <c r="G4647" s="52"/>
      <c r="H4647" s="52"/>
      <c r="I4647" s="90">
        <v>1.5</v>
      </c>
      <c r="J4647" s="52">
        <v>1</v>
      </c>
      <c r="K4647" s="53">
        <f t="shared" si="486"/>
        <v>163.19999999999999</v>
      </c>
      <c r="L4647" s="53">
        <f t="shared" si="487"/>
        <v>163.19999999999999</v>
      </c>
      <c r="M4647" s="53">
        <f>IF(E4647&gt;0,ROUND(E4647*UCO!$A$25,2),0)</f>
        <v>328.09</v>
      </c>
      <c r="N4647" s="53">
        <f>IF(I4647&gt;0,ROUND(I4647*Filme!$B$8,2),0)</f>
        <v>60.74</v>
      </c>
      <c r="O4647" s="53">
        <f t="shared" si="488"/>
        <v>552.03</v>
      </c>
    </row>
    <row r="4648" spans="1:15">
      <c r="A4648" s="48">
        <v>41001427</v>
      </c>
      <c r="B4648" s="48" t="s">
        <v>4631</v>
      </c>
      <c r="C4648" s="49">
        <v>1</v>
      </c>
      <c r="D4648" s="49" t="s">
        <v>70</v>
      </c>
      <c r="E4648" s="51">
        <v>22.38</v>
      </c>
      <c r="F4648" s="52"/>
      <c r="G4648" s="52"/>
      <c r="H4648" s="52"/>
      <c r="I4648" s="90">
        <v>1.5</v>
      </c>
      <c r="J4648" s="52">
        <v>1</v>
      </c>
      <c r="K4648" s="53">
        <f t="shared" si="486"/>
        <v>163.19999999999999</v>
      </c>
      <c r="L4648" s="53">
        <f t="shared" si="487"/>
        <v>163.19999999999999</v>
      </c>
      <c r="M4648" s="53">
        <f>IF(E4648&gt;0,ROUND(E4648*UCO!$A$25,2),0)</f>
        <v>328.09</v>
      </c>
      <c r="N4648" s="53">
        <f>IF(I4648&gt;0,ROUND(I4648*Filme!$B$8,2),0)</f>
        <v>60.74</v>
      </c>
      <c r="O4648" s="53">
        <f t="shared" si="488"/>
        <v>552.03</v>
      </c>
    </row>
    <row r="4649" spans="1:15">
      <c r="A4649" s="48">
        <v>41001435</v>
      </c>
      <c r="B4649" s="48" t="s">
        <v>4632</v>
      </c>
      <c r="C4649" s="49">
        <v>1</v>
      </c>
      <c r="D4649" s="49" t="s">
        <v>70</v>
      </c>
      <c r="E4649" s="51">
        <v>22.38</v>
      </c>
      <c r="F4649" s="52"/>
      <c r="G4649" s="52"/>
      <c r="H4649" s="52"/>
      <c r="I4649" s="90">
        <v>1.5</v>
      </c>
      <c r="J4649" s="52">
        <v>1</v>
      </c>
      <c r="K4649" s="53">
        <f t="shared" si="486"/>
        <v>163.19999999999999</v>
      </c>
      <c r="L4649" s="53">
        <f t="shared" si="487"/>
        <v>163.19999999999999</v>
      </c>
      <c r="M4649" s="53">
        <f>IF(E4649&gt;0,ROUND(E4649*UCO!$A$25,2),0)</f>
        <v>328.09</v>
      </c>
      <c r="N4649" s="53">
        <f>IF(I4649&gt;0,ROUND(I4649*Filme!$B$8,2),0)</f>
        <v>60.74</v>
      </c>
      <c r="O4649" s="53">
        <f t="shared" si="488"/>
        <v>552.03</v>
      </c>
    </row>
    <row r="4650" spans="1:15">
      <c r="A4650" s="48">
        <v>41001443</v>
      </c>
      <c r="B4650" s="48" t="s">
        <v>4633</v>
      </c>
      <c r="C4650" s="49">
        <v>1</v>
      </c>
      <c r="D4650" s="49" t="s">
        <v>70</v>
      </c>
      <c r="E4650" s="51">
        <v>22.38</v>
      </c>
      <c r="F4650" s="52"/>
      <c r="G4650" s="52"/>
      <c r="H4650" s="52"/>
      <c r="I4650" s="90">
        <v>1.5</v>
      </c>
      <c r="J4650" s="52">
        <v>1</v>
      </c>
      <c r="K4650" s="53">
        <f t="shared" si="486"/>
        <v>163.19999999999999</v>
      </c>
      <c r="L4650" s="53">
        <f t="shared" si="487"/>
        <v>163.19999999999999</v>
      </c>
      <c r="M4650" s="53">
        <f>IF(E4650&gt;0,ROUND(E4650*UCO!$A$25,2),0)</f>
        <v>328.09</v>
      </c>
      <c r="N4650" s="53">
        <f>IF(I4650&gt;0,ROUND(I4650*Filme!$B$8,2),0)</f>
        <v>60.74</v>
      </c>
      <c r="O4650" s="53">
        <f t="shared" si="488"/>
        <v>552.03</v>
      </c>
    </row>
    <row r="4651" spans="1:15">
      <c r="A4651" s="48">
        <v>41001451</v>
      </c>
      <c r="B4651" s="48" t="s">
        <v>4634</v>
      </c>
      <c r="C4651" s="49">
        <v>1</v>
      </c>
      <c r="D4651" s="49" t="s">
        <v>70</v>
      </c>
      <c r="E4651" s="51">
        <v>22.38</v>
      </c>
      <c r="F4651" s="52"/>
      <c r="G4651" s="52"/>
      <c r="H4651" s="52"/>
      <c r="I4651" s="90">
        <v>1.5</v>
      </c>
      <c r="J4651" s="52">
        <v>1</v>
      </c>
      <c r="K4651" s="53">
        <f t="shared" si="486"/>
        <v>163.19999999999999</v>
      </c>
      <c r="L4651" s="53">
        <f t="shared" si="487"/>
        <v>163.19999999999999</v>
      </c>
      <c r="M4651" s="53">
        <f>IF(E4651&gt;0,ROUND(E4651*UCO!$A$25,2),0)</f>
        <v>328.09</v>
      </c>
      <c r="N4651" s="53">
        <f>IF(I4651&gt;0,ROUND(I4651*Filme!$B$8,2),0)</f>
        <v>60.74</v>
      </c>
      <c r="O4651" s="53">
        <f t="shared" si="488"/>
        <v>552.03</v>
      </c>
    </row>
    <row r="4652" spans="1:15">
      <c r="A4652" s="48">
        <v>41001460</v>
      </c>
      <c r="B4652" s="48" t="s">
        <v>4635</v>
      </c>
      <c r="C4652" s="49">
        <v>1</v>
      </c>
      <c r="D4652" s="49" t="s">
        <v>70</v>
      </c>
      <c r="E4652" s="51">
        <v>22.38</v>
      </c>
      <c r="F4652" s="52"/>
      <c r="G4652" s="52"/>
      <c r="H4652" s="52"/>
      <c r="I4652" s="90">
        <v>1.5</v>
      </c>
      <c r="J4652" s="52">
        <v>1</v>
      </c>
      <c r="K4652" s="53">
        <f t="shared" si="486"/>
        <v>163.19999999999999</v>
      </c>
      <c r="L4652" s="53">
        <f t="shared" si="487"/>
        <v>163.19999999999999</v>
      </c>
      <c r="M4652" s="53">
        <f>IF(E4652&gt;0,ROUND(E4652*UCO!$A$25,2),0)</f>
        <v>328.09</v>
      </c>
      <c r="N4652" s="53">
        <f>IF(I4652&gt;0,ROUND(I4652*Filme!$B$8,2),0)</f>
        <v>60.74</v>
      </c>
      <c r="O4652" s="53">
        <f t="shared" si="488"/>
        <v>552.03</v>
      </c>
    </row>
    <row r="4653" spans="1:15">
      <c r="A4653" s="48">
        <v>41001478</v>
      </c>
      <c r="B4653" s="48" t="s">
        <v>4636</v>
      </c>
      <c r="C4653" s="49">
        <v>1</v>
      </c>
      <c r="D4653" s="49" t="s">
        <v>70</v>
      </c>
      <c r="E4653" s="51">
        <v>22.38</v>
      </c>
      <c r="F4653" s="52"/>
      <c r="G4653" s="52"/>
      <c r="H4653" s="52"/>
      <c r="I4653" s="90">
        <v>1.5</v>
      </c>
      <c r="J4653" s="52">
        <v>1</v>
      </c>
      <c r="K4653" s="53">
        <f t="shared" si="486"/>
        <v>163.19999999999999</v>
      </c>
      <c r="L4653" s="53">
        <f t="shared" si="487"/>
        <v>163.19999999999999</v>
      </c>
      <c r="M4653" s="53">
        <f>IF(E4653&gt;0,ROUND(E4653*UCO!$A$25,2),0)</f>
        <v>328.09</v>
      </c>
      <c r="N4653" s="53">
        <f>IF(I4653&gt;0,ROUND(I4653*Filme!$B$8,2),0)</f>
        <v>60.74</v>
      </c>
      <c r="O4653" s="53">
        <f t="shared" si="488"/>
        <v>552.03</v>
      </c>
    </row>
    <row r="4654" spans="1:15">
      <c r="A4654" s="48">
        <v>41001486</v>
      </c>
      <c r="B4654" s="48" t="s">
        <v>4637</v>
      </c>
      <c r="C4654" s="49">
        <v>1</v>
      </c>
      <c r="D4654" s="49" t="s">
        <v>70</v>
      </c>
      <c r="E4654" s="51">
        <v>22.38</v>
      </c>
      <c r="F4654" s="52"/>
      <c r="G4654" s="52"/>
      <c r="H4654" s="52"/>
      <c r="I4654" s="90">
        <v>1.5</v>
      </c>
      <c r="J4654" s="52">
        <v>1</v>
      </c>
      <c r="K4654" s="53">
        <f t="shared" si="486"/>
        <v>163.19999999999999</v>
      </c>
      <c r="L4654" s="53">
        <f t="shared" si="487"/>
        <v>163.19999999999999</v>
      </c>
      <c r="M4654" s="53">
        <f>IF(E4654&gt;0,ROUND(E4654*UCO!$A$25,2),0)</f>
        <v>328.09</v>
      </c>
      <c r="N4654" s="53">
        <f>IF(I4654&gt;0,ROUND(I4654*Filme!$B$8,2),0)</f>
        <v>60.74</v>
      </c>
      <c r="O4654" s="53">
        <f t="shared" si="488"/>
        <v>552.03</v>
      </c>
    </row>
    <row r="4655" spans="1:15">
      <c r="A4655" s="48">
        <v>41001494</v>
      </c>
      <c r="B4655" s="48" t="s">
        <v>4638</v>
      </c>
      <c r="C4655" s="49">
        <v>1</v>
      </c>
      <c r="D4655" s="49" t="s">
        <v>70</v>
      </c>
      <c r="E4655" s="51">
        <v>22.38</v>
      </c>
      <c r="F4655" s="52"/>
      <c r="G4655" s="52"/>
      <c r="H4655" s="52"/>
      <c r="I4655" s="90">
        <v>1.5</v>
      </c>
      <c r="J4655" s="52">
        <v>1</v>
      </c>
      <c r="K4655" s="53">
        <f t="shared" si="486"/>
        <v>163.19999999999999</v>
      </c>
      <c r="L4655" s="53">
        <f t="shared" si="487"/>
        <v>163.19999999999999</v>
      </c>
      <c r="M4655" s="53">
        <f>IF(E4655&gt;0,ROUND(E4655*UCO!$A$25,2),0)</f>
        <v>328.09</v>
      </c>
      <c r="N4655" s="53">
        <f>IF(I4655&gt;0,ROUND(I4655*Filme!$B$8,2),0)</f>
        <v>60.74</v>
      </c>
      <c r="O4655" s="53">
        <f t="shared" si="488"/>
        <v>552.03</v>
      </c>
    </row>
    <row r="4656" spans="1:15">
      <c r="A4656" s="48">
        <v>41001508</v>
      </c>
      <c r="B4656" s="48" t="s">
        <v>4639</v>
      </c>
      <c r="C4656" s="49">
        <v>1</v>
      </c>
      <c r="D4656" s="49" t="s">
        <v>70</v>
      </c>
      <c r="E4656" s="51">
        <v>22.38</v>
      </c>
      <c r="F4656" s="52"/>
      <c r="G4656" s="52"/>
      <c r="H4656" s="52"/>
      <c r="I4656" s="90">
        <v>1.5</v>
      </c>
      <c r="J4656" s="52">
        <v>1</v>
      </c>
      <c r="K4656" s="53">
        <f t="shared" si="486"/>
        <v>163.19999999999999</v>
      </c>
      <c r="L4656" s="53">
        <f t="shared" si="487"/>
        <v>163.19999999999999</v>
      </c>
      <c r="M4656" s="53">
        <f>IF(E4656&gt;0,ROUND(E4656*UCO!$A$25,2),0)</f>
        <v>328.09</v>
      </c>
      <c r="N4656" s="53">
        <f>IF(I4656&gt;0,ROUND(I4656*Filme!$B$8,2),0)</f>
        <v>60.74</v>
      </c>
      <c r="O4656" s="53">
        <f t="shared" si="488"/>
        <v>552.03</v>
      </c>
    </row>
    <row r="4657" spans="1:15">
      <c r="A4657" s="48">
        <v>41001516</v>
      </c>
      <c r="B4657" s="48" t="s">
        <v>4640</v>
      </c>
      <c r="C4657" s="49">
        <v>1</v>
      </c>
      <c r="D4657" s="49" t="s">
        <v>70</v>
      </c>
      <c r="E4657" s="51">
        <v>22.38</v>
      </c>
      <c r="F4657" s="52"/>
      <c r="G4657" s="52"/>
      <c r="H4657" s="52"/>
      <c r="I4657" s="90">
        <v>1.5</v>
      </c>
      <c r="J4657" s="52">
        <v>1</v>
      </c>
      <c r="K4657" s="53">
        <f t="shared" si="486"/>
        <v>163.19999999999999</v>
      </c>
      <c r="L4657" s="53">
        <f t="shared" si="487"/>
        <v>163.19999999999999</v>
      </c>
      <c r="M4657" s="53">
        <f>IF(E4657&gt;0,ROUND(E4657*UCO!$A$25,2),0)</f>
        <v>328.09</v>
      </c>
      <c r="N4657" s="53">
        <f>IF(I4657&gt;0,ROUND(I4657*Filme!$B$8,2),0)</f>
        <v>60.74</v>
      </c>
      <c r="O4657" s="53">
        <f t="shared" si="488"/>
        <v>552.03</v>
      </c>
    </row>
    <row r="4658" spans="1:15">
      <c r="A4658" s="48">
        <v>41001524</v>
      </c>
      <c r="B4658" s="48" t="s">
        <v>4641</v>
      </c>
      <c r="C4658" s="49">
        <v>1</v>
      </c>
      <c r="D4658" s="49" t="s">
        <v>70</v>
      </c>
      <c r="E4658" s="51">
        <v>22.38</v>
      </c>
      <c r="F4658" s="52"/>
      <c r="G4658" s="52"/>
      <c r="H4658" s="52"/>
      <c r="I4658" s="90">
        <v>1.5</v>
      </c>
      <c r="J4658" s="52">
        <v>1</v>
      </c>
      <c r="K4658" s="53">
        <f t="shared" si="486"/>
        <v>163.19999999999999</v>
      </c>
      <c r="L4658" s="53">
        <f t="shared" si="487"/>
        <v>163.19999999999999</v>
      </c>
      <c r="M4658" s="53">
        <f>IF(E4658&gt;0,ROUND(E4658*UCO!$A$25,2),0)</f>
        <v>328.09</v>
      </c>
      <c r="N4658" s="53">
        <f>IF(I4658&gt;0,ROUND(I4658*Filme!$B$8,2),0)</f>
        <v>60.74</v>
      </c>
      <c r="O4658" s="53">
        <f t="shared" si="488"/>
        <v>552.03</v>
      </c>
    </row>
    <row r="4659" spans="1:15">
      <c r="A4659" s="48">
        <v>41001532</v>
      </c>
      <c r="B4659" s="48" t="s">
        <v>4642</v>
      </c>
      <c r="C4659" s="49">
        <v>1</v>
      </c>
      <c r="D4659" s="49" t="s">
        <v>102</v>
      </c>
      <c r="E4659" s="51">
        <v>25.736999999999998</v>
      </c>
      <c r="F4659" s="52"/>
      <c r="G4659" s="52"/>
      <c r="H4659" s="52"/>
      <c r="I4659" s="90">
        <v>1.5</v>
      </c>
      <c r="J4659" s="52">
        <v>1</v>
      </c>
      <c r="K4659" s="53">
        <f t="shared" si="486"/>
        <v>142.80000000000001</v>
      </c>
      <c r="L4659" s="53">
        <f t="shared" si="487"/>
        <v>142.80000000000001</v>
      </c>
      <c r="M4659" s="53">
        <f>IF(E4659&gt;0,ROUND(E4659*UCO!$A$25,2),0)</f>
        <v>377.3</v>
      </c>
      <c r="N4659" s="53">
        <f>IF(I4659&gt;0,ROUND(I4659*Filme!$B$8,2),0)</f>
        <v>60.74</v>
      </c>
      <c r="O4659" s="53">
        <f t="shared" si="488"/>
        <v>580.84</v>
      </c>
    </row>
    <row r="4660" spans="1:15" ht="35.25" customHeight="1">
      <c r="A4660" s="131" t="s">
        <v>4643</v>
      </c>
      <c r="B4660" s="132"/>
      <c r="C4660" s="132"/>
      <c r="D4660" s="132"/>
      <c r="E4660" s="132"/>
      <c r="F4660" s="132"/>
      <c r="G4660" s="132"/>
      <c r="H4660" s="132"/>
      <c r="I4660" s="132"/>
      <c r="J4660" s="132"/>
      <c r="K4660" s="132"/>
      <c r="L4660" s="132"/>
      <c r="M4660" s="132"/>
      <c r="N4660" s="132"/>
      <c r="O4660" s="132"/>
    </row>
    <row r="4661" spans="1:15">
      <c r="A4661" s="48">
        <v>41002016</v>
      </c>
      <c r="B4661" s="48" t="s">
        <v>4644</v>
      </c>
      <c r="C4661" s="49">
        <v>1</v>
      </c>
      <c r="D4661" s="49" t="s">
        <v>65</v>
      </c>
      <c r="E4661" s="51"/>
      <c r="F4661" s="48"/>
      <c r="G4661" s="48"/>
      <c r="H4661" s="52"/>
      <c r="I4661" s="90"/>
      <c r="J4661" s="52"/>
      <c r="K4661" s="53">
        <f>VLOOKUP(D4661,PorteRadiologia2026,25,FALSE)</f>
        <v>50.99</v>
      </c>
      <c r="L4661" s="53">
        <f>ROUND(C4661*K4661,2)</f>
        <v>50.99</v>
      </c>
      <c r="M4661" s="53">
        <f>IF(E4661&gt;0,ROUND(E4661*UCO_2015,2),0)</f>
        <v>0</v>
      </c>
      <c r="N4661" s="53">
        <f>IF(I4661&gt;0,ROUND(I4661*Filme!$B$3,2),0)</f>
        <v>0</v>
      </c>
      <c r="O4661" s="53">
        <f>ROUND(L4661+M4661+N4661,2)</f>
        <v>50.99</v>
      </c>
    </row>
    <row r="4662" spans="1:15">
      <c r="A4662" s="48">
        <v>41002032</v>
      </c>
      <c r="B4662" s="48" t="s">
        <v>4645</v>
      </c>
      <c r="C4662" s="49">
        <v>1</v>
      </c>
      <c r="D4662" s="49" t="s">
        <v>368</v>
      </c>
      <c r="E4662" s="51"/>
      <c r="F4662" s="48"/>
      <c r="G4662" s="48"/>
      <c r="H4662" s="52"/>
      <c r="I4662" s="90"/>
      <c r="J4662" s="52"/>
      <c r="K4662" s="53">
        <f>VLOOKUP(D4662,PorteRadiologia2026,25,FALSE)</f>
        <v>260.11</v>
      </c>
      <c r="L4662" s="53">
        <f>ROUND(C4662*K4662,2)</f>
        <v>260.11</v>
      </c>
      <c r="M4662" s="53">
        <f>IF(E4662&gt;0,ROUND(E4662*UCO_2015,2),0)</f>
        <v>0</v>
      </c>
      <c r="N4662" s="53">
        <f>IF(I4662&gt;0,ROUND(I4662*Filme!$B$3,2),0)</f>
        <v>0</v>
      </c>
      <c r="O4662" s="53">
        <f>ROUND(L4662+M4662+N4662,2)</f>
        <v>260.11</v>
      </c>
    </row>
    <row r="4663" spans="1:15">
      <c r="A4663" s="48">
        <v>41002040</v>
      </c>
      <c r="B4663" s="48" t="s">
        <v>4646</v>
      </c>
      <c r="C4663" s="49">
        <v>1</v>
      </c>
      <c r="D4663" s="49" t="s">
        <v>53</v>
      </c>
      <c r="E4663" s="51"/>
      <c r="F4663" s="48"/>
      <c r="G4663" s="48"/>
      <c r="H4663" s="52"/>
      <c r="I4663" s="90"/>
      <c r="J4663" s="52"/>
      <c r="K4663" s="53">
        <f>VLOOKUP(D4663,PorteRadiologia2026,25,FALSE)</f>
        <v>112.2</v>
      </c>
      <c r="L4663" s="53">
        <f>ROUND(C4663*K4663,2)</f>
        <v>112.2</v>
      </c>
      <c r="M4663" s="53">
        <f>IF(E4663&gt;0,ROUND(E4663*UCO_2015,2),0)</f>
        <v>0</v>
      </c>
      <c r="N4663" s="53">
        <f>IF(I4663&gt;0,ROUND(I4663*Filme!$B$3,2),0)</f>
        <v>0</v>
      </c>
      <c r="O4663" s="53">
        <f>ROUND(L4663+M4663+N4663,2)</f>
        <v>112.2</v>
      </c>
    </row>
    <row r="4664" spans="1:15" ht="29.25" customHeight="1">
      <c r="A4664" s="129" t="s">
        <v>4647</v>
      </c>
      <c r="B4664" s="130"/>
      <c r="C4664" s="130"/>
      <c r="D4664" s="130"/>
      <c r="E4664" s="130"/>
      <c r="F4664" s="130"/>
      <c r="G4664" s="130"/>
      <c r="H4664" s="130"/>
      <c r="I4664" s="130"/>
      <c r="J4664" s="130"/>
      <c r="K4664" s="130"/>
      <c r="L4664" s="130"/>
      <c r="M4664" s="130"/>
      <c r="N4664" s="130"/>
      <c r="O4664" s="130"/>
    </row>
    <row r="4665" spans="1:15" ht="31.5" customHeight="1">
      <c r="A4665" s="129" t="s">
        <v>4648</v>
      </c>
      <c r="B4665" s="130"/>
      <c r="C4665" s="130"/>
      <c r="D4665" s="130"/>
      <c r="E4665" s="130"/>
      <c r="F4665" s="130"/>
      <c r="G4665" s="130"/>
      <c r="H4665" s="130"/>
      <c r="I4665" s="130"/>
      <c r="J4665" s="130"/>
      <c r="K4665" s="130"/>
      <c r="L4665" s="130"/>
      <c r="M4665" s="130"/>
      <c r="N4665" s="130"/>
      <c r="O4665" s="130"/>
    </row>
    <row r="4666" spans="1:15" ht="30" customHeight="1">
      <c r="A4666" s="129" t="s">
        <v>4649</v>
      </c>
      <c r="B4666" s="130"/>
      <c r="C4666" s="130"/>
      <c r="D4666" s="130"/>
      <c r="E4666" s="130"/>
      <c r="F4666" s="130"/>
      <c r="G4666" s="130"/>
      <c r="H4666" s="130"/>
      <c r="I4666" s="130"/>
      <c r="J4666" s="130"/>
      <c r="K4666" s="130"/>
      <c r="L4666" s="130"/>
      <c r="M4666" s="130"/>
      <c r="N4666" s="130"/>
      <c r="O4666" s="130"/>
    </row>
    <row r="4667" spans="1:15" ht="38.25" customHeight="1">
      <c r="A4667" s="129" t="s">
        <v>4650</v>
      </c>
      <c r="B4667" s="130"/>
      <c r="C4667" s="130"/>
      <c r="D4667" s="130"/>
      <c r="E4667" s="130"/>
      <c r="F4667" s="130"/>
      <c r="G4667" s="130"/>
      <c r="H4667" s="130"/>
      <c r="I4667" s="130"/>
      <c r="J4667" s="130"/>
      <c r="K4667" s="130"/>
      <c r="L4667" s="130"/>
      <c r="M4667" s="130"/>
      <c r="N4667" s="130"/>
      <c r="O4667" s="130"/>
    </row>
    <row r="4668" spans="1:15" ht="24" customHeight="1">
      <c r="A4668" s="129" t="s">
        <v>4651</v>
      </c>
      <c r="B4668" s="130"/>
      <c r="C4668" s="130"/>
      <c r="D4668" s="130"/>
      <c r="E4668" s="130"/>
      <c r="F4668" s="130"/>
      <c r="G4668" s="130"/>
      <c r="H4668" s="130"/>
      <c r="I4668" s="130"/>
      <c r="J4668" s="130"/>
      <c r="K4668" s="130"/>
      <c r="L4668" s="130"/>
      <c r="M4668" s="130"/>
      <c r="N4668" s="130"/>
      <c r="O4668" s="130"/>
    </row>
    <row r="4669" spans="1:15" ht="20.25" customHeight="1">
      <c r="A4669" s="129" t="s">
        <v>4652</v>
      </c>
      <c r="B4669" s="130"/>
      <c r="C4669" s="130"/>
      <c r="D4669" s="130"/>
      <c r="E4669" s="130"/>
      <c r="F4669" s="130"/>
      <c r="G4669" s="130"/>
      <c r="H4669" s="130"/>
      <c r="I4669" s="130"/>
      <c r="J4669" s="130"/>
      <c r="K4669" s="130"/>
      <c r="L4669" s="130"/>
      <c r="M4669" s="130"/>
      <c r="N4669" s="130"/>
      <c r="O4669" s="130"/>
    </row>
    <row r="4670" spans="1:15" ht="22.5" customHeight="1">
      <c r="A4670" s="129" t="s">
        <v>4653</v>
      </c>
      <c r="B4670" s="130"/>
      <c r="C4670" s="130"/>
      <c r="D4670" s="130"/>
      <c r="E4670" s="130"/>
      <c r="F4670" s="130"/>
      <c r="G4670" s="130"/>
      <c r="H4670" s="130"/>
      <c r="I4670" s="130"/>
      <c r="J4670" s="130"/>
      <c r="K4670" s="130"/>
      <c r="L4670" s="130"/>
      <c r="M4670" s="130"/>
      <c r="N4670" s="130"/>
      <c r="O4670" s="130"/>
    </row>
    <row r="4671" spans="1:15" ht="43.5" customHeight="1">
      <c r="A4671" s="129" t="s">
        <v>4654</v>
      </c>
      <c r="B4671" s="130"/>
      <c r="C4671" s="130"/>
      <c r="D4671" s="130"/>
      <c r="E4671" s="130"/>
      <c r="F4671" s="130"/>
      <c r="G4671" s="130"/>
      <c r="H4671" s="130"/>
      <c r="I4671" s="130"/>
      <c r="J4671" s="130"/>
      <c r="K4671" s="130"/>
      <c r="L4671" s="130"/>
      <c r="M4671" s="130"/>
      <c r="N4671" s="130"/>
      <c r="O4671" s="130"/>
    </row>
    <row r="4672" spans="1:15" ht="25.5" customHeight="1">
      <c r="A4672" s="129" t="s">
        <v>4655</v>
      </c>
      <c r="B4672" s="130"/>
      <c r="C4672" s="130"/>
      <c r="D4672" s="130"/>
      <c r="E4672" s="130"/>
      <c r="F4672" s="130"/>
      <c r="G4672" s="130"/>
      <c r="H4672" s="130"/>
      <c r="I4672" s="130"/>
      <c r="J4672" s="130"/>
      <c r="K4672" s="130"/>
      <c r="L4672" s="130"/>
      <c r="M4672" s="130"/>
      <c r="N4672" s="130"/>
      <c r="O4672" s="130"/>
    </row>
    <row r="4673" spans="1:15" ht="27.75" customHeight="1">
      <c r="A4673" s="131" t="s">
        <v>4656</v>
      </c>
      <c r="B4673" s="132"/>
      <c r="C4673" s="132"/>
      <c r="D4673" s="132"/>
      <c r="E4673" s="132"/>
      <c r="F4673" s="132"/>
      <c r="G4673" s="132"/>
      <c r="H4673" s="132"/>
      <c r="I4673" s="132"/>
      <c r="J4673" s="132"/>
      <c r="K4673" s="132"/>
      <c r="L4673" s="132"/>
      <c r="M4673" s="132"/>
      <c r="N4673" s="132"/>
      <c r="O4673" s="132"/>
    </row>
    <row r="4674" spans="1:15">
      <c r="A4674" s="48">
        <v>41101014</v>
      </c>
      <c r="B4674" s="48" t="s">
        <v>4657</v>
      </c>
      <c r="C4674" s="49">
        <v>1</v>
      </c>
      <c r="D4674" s="49" t="s">
        <v>70</v>
      </c>
      <c r="E4674" s="51">
        <v>47.24</v>
      </c>
      <c r="F4674" s="48"/>
      <c r="G4674" s="48"/>
      <c r="H4674" s="52"/>
      <c r="I4674" s="90">
        <v>4</v>
      </c>
      <c r="J4674" s="52">
        <v>1</v>
      </c>
      <c r="K4674" s="53">
        <f t="shared" ref="K4674:K4705" si="489">VLOOKUP(D4674,PorteRadiologia2026,25,FALSE)</f>
        <v>163.19999999999999</v>
      </c>
      <c r="L4674" s="53">
        <f t="shared" ref="L4674:L4705" si="490">ROUND(C4674*K4674,2)</f>
        <v>163.19999999999999</v>
      </c>
      <c r="M4674" s="53">
        <f>IF(E4674&gt;0,ROUND(E4674*UCO!$A$25,2),0)</f>
        <v>692.54</v>
      </c>
      <c r="N4674" s="53">
        <f>IF(I4674&gt;0,ROUND(I4674*Filme!$B$8,2),0)</f>
        <v>161.96</v>
      </c>
      <c r="O4674" s="53">
        <f t="shared" ref="O4674:O4726" si="491">ROUND(L4674+M4674+N4674,2)</f>
        <v>1017.7</v>
      </c>
    </row>
    <row r="4675" spans="1:15">
      <c r="A4675" s="48">
        <v>41101022</v>
      </c>
      <c r="B4675" s="48" t="s">
        <v>4658</v>
      </c>
      <c r="C4675" s="49">
        <v>1</v>
      </c>
      <c r="D4675" s="49" t="s">
        <v>70</v>
      </c>
      <c r="E4675" s="51">
        <v>47.24</v>
      </c>
      <c r="F4675" s="48"/>
      <c r="G4675" s="48"/>
      <c r="H4675" s="52"/>
      <c r="I4675" s="90">
        <v>4</v>
      </c>
      <c r="J4675" s="52">
        <v>1</v>
      </c>
      <c r="K4675" s="53">
        <f t="shared" si="489"/>
        <v>163.19999999999999</v>
      </c>
      <c r="L4675" s="53">
        <f t="shared" si="490"/>
        <v>163.19999999999999</v>
      </c>
      <c r="M4675" s="53">
        <f>IF(E4675&gt;0,ROUND(E4675*UCO!$A$25,2),0)</f>
        <v>692.54</v>
      </c>
      <c r="N4675" s="53">
        <f>IF(I4675&gt;0,ROUND(I4675*Filme!$B$8,2),0)</f>
        <v>161.96</v>
      </c>
      <c r="O4675" s="53">
        <f t="shared" si="491"/>
        <v>1017.7</v>
      </c>
    </row>
    <row r="4676" spans="1:15">
      <c r="A4676" s="48">
        <v>41101030</v>
      </c>
      <c r="B4676" s="48" t="s">
        <v>4659</v>
      </c>
      <c r="C4676" s="49">
        <v>1</v>
      </c>
      <c r="D4676" s="49" t="s">
        <v>70</v>
      </c>
      <c r="E4676" s="51">
        <v>47.24</v>
      </c>
      <c r="F4676" s="48"/>
      <c r="G4676" s="48"/>
      <c r="H4676" s="52"/>
      <c r="I4676" s="90">
        <v>4</v>
      </c>
      <c r="J4676" s="52">
        <v>1</v>
      </c>
      <c r="K4676" s="53">
        <f t="shared" si="489"/>
        <v>163.19999999999999</v>
      </c>
      <c r="L4676" s="53">
        <f t="shared" si="490"/>
        <v>163.19999999999999</v>
      </c>
      <c r="M4676" s="53">
        <f>IF(E4676&gt;0,ROUND(E4676*UCO!$A$25,2),0)</f>
        <v>692.54</v>
      </c>
      <c r="N4676" s="53">
        <f>IF(I4676&gt;0,ROUND(I4676*Filme!$B$8,2),0)</f>
        <v>161.96</v>
      </c>
      <c r="O4676" s="53">
        <f t="shared" si="491"/>
        <v>1017.7</v>
      </c>
    </row>
    <row r="4677" spans="1:15">
      <c r="A4677" s="48">
        <v>41101049</v>
      </c>
      <c r="B4677" s="48" t="s">
        <v>4660</v>
      </c>
      <c r="C4677" s="49">
        <v>1</v>
      </c>
      <c r="D4677" s="49" t="s">
        <v>102</v>
      </c>
      <c r="E4677" s="51">
        <v>11.95</v>
      </c>
      <c r="F4677" s="48"/>
      <c r="G4677" s="48"/>
      <c r="H4677" s="52"/>
      <c r="I4677" s="90">
        <v>1</v>
      </c>
      <c r="J4677" s="52">
        <v>1</v>
      </c>
      <c r="K4677" s="53">
        <f t="shared" si="489"/>
        <v>142.80000000000001</v>
      </c>
      <c r="L4677" s="53">
        <f t="shared" si="490"/>
        <v>142.80000000000001</v>
      </c>
      <c r="M4677" s="53">
        <f>IF(E4677&gt;0,ROUND(E4677*UCO!$A$25,2),0)</f>
        <v>175.19</v>
      </c>
      <c r="N4677" s="53">
        <f>IF(I4677&gt;0,ROUND(I4677*Filme!$B$8,2),0)</f>
        <v>40.49</v>
      </c>
      <c r="O4677" s="53">
        <f t="shared" si="491"/>
        <v>358.48</v>
      </c>
    </row>
    <row r="4678" spans="1:15">
      <c r="A4678" s="48">
        <v>41101057</v>
      </c>
      <c r="B4678" s="48" t="s">
        <v>4661</v>
      </c>
      <c r="C4678" s="49">
        <v>1</v>
      </c>
      <c r="D4678" s="49" t="s">
        <v>102</v>
      </c>
      <c r="E4678" s="51">
        <v>11.95</v>
      </c>
      <c r="F4678" s="48"/>
      <c r="G4678" s="48"/>
      <c r="H4678" s="52"/>
      <c r="I4678" s="90">
        <v>1</v>
      </c>
      <c r="J4678" s="52">
        <v>1</v>
      </c>
      <c r="K4678" s="53">
        <f t="shared" si="489"/>
        <v>142.80000000000001</v>
      </c>
      <c r="L4678" s="53">
        <f t="shared" si="490"/>
        <v>142.80000000000001</v>
      </c>
      <c r="M4678" s="53">
        <f>IF(E4678&gt;0,ROUND(E4678*UCO!$A$25,2),0)</f>
        <v>175.19</v>
      </c>
      <c r="N4678" s="53">
        <f>IF(I4678&gt;0,ROUND(I4678*Filme!$B$8,2),0)</f>
        <v>40.49</v>
      </c>
      <c r="O4678" s="53">
        <f t="shared" si="491"/>
        <v>358.48</v>
      </c>
    </row>
    <row r="4679" spans="1:15">
      <c r="A4679" s="48">
        <v>41101065</v>
      </c>
      <c r="B4679" s="48" t="s">
        <v>4662</v>
      </c>
      <c r="C4679" s="49">
        <v>1</v>
      </c>
      <c r="D4679" s="49" t="s">
        <v>102</v>
      </c>
      <c r="E4679" s="51">
        <v>11.95</v>
      </c>
      <c r="F4679" s="48"/>
      <c r="G4679" s="48"/>
      <c r="H4679" s="52"/>
      <c r="I4679" s="90">
        <v>1</v>
      </c>
      <c r="J4679" s="52">
        <v>1</v>
      </c>
      <c r="K4679" s="53">
        <f t="shared" si="489"/>
        <v>142.80000000000001</v>
      </c>
      <c r="L4679" s="53">
        <f t="shared" si="490"/>
        <v>142.80000000000001</v>
      </c>
      <c r="M4679" s="53">
        <f>IF(E4679&gt;0,ROUND(E4679*UCO!$A$25,2),0)</f>
        <v>175.19</v>
      </c>
      <c r="N4679" s="53">
        <f>IF(I4679&gt;0,ROUND(I4679*Filme!$B$8,2),0)</f>
        <v>40.49</v>
      </c>
      <c r="O4679" s="53">
        <f t="shared" si="491"/>
        <v>358.48</v>
      </c>
    </row>
    <row r="4680" spans="1:15">
      <c r="A4680" s="48">
        <v>41101073</v>
      </c>
      <c r="B4680" s="48" t="s">
        <v>4663</v>
      </c>
      <c r="C4680" s="49">
        <v>1</v>
      </c>
      <c r="D4680" s="49" t="s">
        <v>70</v>
      </c>
      <c r="E4680" s="51">
        <v>47.24</v>
      </c>
      <c r="F4680" s="48"/>
      <c r="G4680" s="48"/>
      <c r="H4680" s="52"/>
      <c r="I4680" s="90">
        <v>4</v>
      </c>
      <c r="J4680" s="52">
        <v>1</v>
      </c>
      <c r="K4680" s="53">
        <f t="shared" si="489"/>
        <v>163.19999999999999</v>
      </c>
      <c r="L4680" s="53">
        <f t="shared" si="490"/>
        <v>163.19999999999999</v>
      </c>
      <c r="M4680" s="53">
        <f>IF(E4680&gt;0,ROUND(E4680*UCO!$A$25,2),0)</f>
        <v>692.54</v>
      </c>
      <c r="N4680" s="53">
        <f>IF(I4680&gt;0,ROUND(I4680*Filme!$B$8,2),0)</f>
        <v>161.96</v>
      </c>
      <c r="O4680" s="53">
        <f t="shared" si="491"/>
        <v>1017.7</v>
      </c>
    </row>
    <row r="4681" spans="1:15">
      <c r="A4681" s="48">
        <v>41101081</v>
      </c>
      <c r="B4681" s="48" t="s">
        <v>4664</v>
      </c>
      <c r="C4681" s="49">
        <v>1</v>
      </c>
      <c r="D4681" s="49" t="s">
        <v>70</v>
      </c>
      <c r="E4681" s="51">
        <v>47.24</v>
      </c>
      <c r="F4681" s="48"/>
      <c r="G4681" s="48"/>
      <c r="H4681" s="52"/>
      <c r="I4681" s="90">
        <v>4</v>
      </c>
      <c r="J4681" s="52">
        <v>1</v>
      </c>
      <c r="K4681" s="53">
        <f t="shared" si="489"/>
        <v>163.19999999999999</v>
      </c>
      <c r="L4681" s="53">
        <f t="shared" si="490"/>
        <v>163.19999999999999</v>
      </c>
      <c r="M4681" s="53">
        <f>IF(E4681&gt;0,ROUND(E4681*UCO!$A$25,2),0)</f>
        <v>692.54</v>
      </c>
      <c r="N4681" s="53">
        <f>IF(I4681&gt;0,ROUND(I4681*Filme!$B$8,2),0)</f>
        <v>161.96</v>
      </c>
      <c r="O4681" s="53">
        <f t="shared" si="491"/>
        <v>1017.7</v>
      </c>
    </row>
    <row r="4682" spans="1:15">
      <c r="A4682" s="48">
        <v>41101090</v>
      </c>
      <c r="B4682" s="48" t="s">
        <v>4665</v>
      </c>
      <c r="C4682" s="49">
        <v>1</v>
      </c>
      <c r="D4682" s="49" t="s">
        <v>70</v>
      </c>
      <c r="E4682" s="51">
        <v>47.24</v>
      </c>
      <c r="F4682" s="48"/>
      <c r="G4682" s="48"/>
      <c r="H4682" s="52"/>
      <c r="I4682" s="90">
        <v>4</v>
      </c>
      <c r="J4682" s="52">
        <v>1</v>
      </c>
      <c r="K4682" s="53">
        <f t="shared" si="489"/>
        <v>163.19999999999999</v>
      </c>
      <c r="L4682" s="53">
        <f t="shared" si="490"/>
        <v>163.19999999999999</v>
      </c>
      <c r="M4682" s="53">
        <f>IF(E4682&gt;0,ROUND(E4682*UCO!$A$25,2),0)</f>
        <v>692.54</v>
      </c>
      <c r="N4682" s="53">
        <f>IF(I4682&gt;0,ROUND(I4682*Filme!$B$8,2),0)</f>
        <v>161.96</v>
      </c>
      <c r="O4682" s="53">
        <f t="shared" si="491"/>
        <v>1017.7</v>
      </c>
    </row>
    <row r="4683" spans="1:15">
      <c r="A4683" s="48">
        <v>41101103</v>
      </c>
      <c r="B4683" s="48" t="s">
        <v>4666</v>
      </c>
      <c r="C4683" s="49">
        <v>1</v>
      </c>
      <c r="D4683" s="49" t="s">
        <v>102</v>
      </c>
      <c r="E4683" s="51">
        <v>47.24</v>
      </c>
      <c r="F4683" s="48"/>
      <c r="G4683" s="48"/>
      <c r="H4683" s="52"/>
      <c r="I4683" s="90">
        <v>4</v>
      </c>
      <c r="J4683" s="52">
        <v>1</v>
      </c>
      <c r="K4683" s="53">
        <f t="shared" si="489"/>
        <v>142.80000000000001</v>
      </c>
      <c r="L4683" s="53">
        <f t="shared" si="490"/>
        <v>142.80000000000001</v>
      </c>
      <c r="M4683" s="53">
        <f>IF(E4683&gt;0,ROUND(E4683*UCO!$A$25,2),0)</f>
        <v>692.54</v>
      </c>
      <c r="N4683" s="53">
        <f>IF(I4683&gt;0,ROUND(I4683*Filme!$B$8,2),0)</f>
        <v>161.96</v>
      </c>
      <c r="O4683" s="53">
        <f t="shared" si="491"/>
        <v>997.3</v>
      </c>
    </row>
    <row r="4684" spans="1:15">
      <c r="A4684" s="48">
        <v>41101111</v>
      </c>
      <c r="B4684" s="48" t="s">
        <v>4667</v>
      </c>
      <c r="C4684" s="49">
        <v>1</v>
      </c>
      <c r="D4684" s="49" t="s">
        <v>70</v>
      </c>
      <c r="E4684" s="51">
        <v>47.24</v>
      </c>
      <c r="F4684" s="48"/>
      <c r="G4684" s="48"/>
      <c r="H4684" s="52"/>
      <c r="I4684" s="90">
        <v>4</v>
      </c>
      <c r="J4684" s="52">
        <v>1</v>
      </c>
      <c r="K4684" s="53">
        <f t="shared" si="489"/>
        <v>163.19999999999999</v>
      </c>
      <c r="L4684" s="53">
        <f t="shared" si="490"/>
        <v>163.19999999999999</v>
      </c>
      <c r="M4684" s="53">
        <f>IF(E4684&gt;0,ROUND(E4684*UCO!$A$25,2),0)</f>
        <v>692.54</v>
      </c>
      <c r="N4684" s="53">
        <f>IF(I4684&gt;0,ROUND(I4684*Filme!$B$8,2),0)</f>
        <v>161.96</v>
      </c>
      <c r="O4684" s="53">
        <f t="shared" si="491"/>
        <v>1017.7</v>
      </c>
    </row>
    <row r="4685" spans="1:15">
      <c r="A4685" s="48">
        <v>41101120</v>
      </c>
      <c r="B4685" s="48" t="s">
        <v>4668</v>
      </c>
      <c r="C4685" s="49">
        <v>1</v>
      </c>
      <c r="D4685" s="49" t="s">
        <v>70</v>
      </c>
      <c r="E4685" s="51">
        <v>50.78</v>
      </c>
      <c r="F4685" s="48"/>
      <c r="G4685" s="48"/>
      <c r="H4685" s="52"/>
      <c r="I4685" s="90">
        <v>4</v>
      </c>
      <c r="J4685" s="52">
        <v>1</v>
      </c>
      <c r="K4685" s="53">
        <f t="shared" si="489"/>
        <v>163.19999999999999</v>
      </c>
      <c r="L4685" s="53">
        <f t="shared" si="490"/>
        <v>163.19999999999999</v>
      </c>
      <c r="M4685" s="53">
        <f>IF(E4685&gt;0,ROUND(E4685*UCO!$A$25,2),0)</f>
        <v>744.43</v>
      </c>
      <c r="N4685" s="53">
        <f>IF(I4685&gt;0,ROUND(I4685*Filme!$B$8,2),0)</f>
        <v>161.96</v>
      </c>
      <c r="O4685" s="53">
        <f t="shared" si="491"/>
        <v>1069.5899999999999</v>
      </c>
    </row>
    <row r="4686" spans="1:15">
      <c r="A4686" s="48">
        <v>41101138</v>
      </c>
      <c r="B4686" s="48" t="s">
        <v>4669</v>
      </c>
      <c r="C4686" s="49">
        <v>1</v>
      </c>
      <c r="D4686" s="49" t="s">
        <v>70</v>
      </c>
      <c r="E4686" s="51">
        <v>50.78</v>
      </c>
      <c r="F4686" s="48"/>
      <c r="G4686" s="48"/>
      <c r="H4686" s="52"/>
      <c r="I4686" s="90">
        <v>4</v>
      </c>
      <c r="J4686" s="52">
        <v>1</v>
      </c>
      <c r="K4686" s="53">
        <f t="shared" si="489"/>
        <v>163.19999999999999</v>
      </c>
      <c r="L4686" s="53">
        <f t="shared" si="490"/>
        <v>163.19999999999999</v>
      </c>
      <c r="M4686" s="53">
        <f>IF(E4686&gt;0,ROUND(E4686*UCO!$A$25,2),0)</f>
        <v>744.43</v>
      </c>
      <c r="N4686" s="53">
        <f>IF(I4686&gt;0,ROUND(I4686*Filme!$B$8,2),0)</f>
        <v>161.96</v>
      </c>
      <c r="O4686" s="53">
        <f t="shared" si="491"/>
        <v>1069.5899999999999</v>
      </c>
    </row>
    <row r="4687" spans="1:15">
      <c r="A4687" s="48">
        <v>41101146</v>
      </c>
      <c r="B4687" s="48" t="s">
        <v>4670</v>
      </c>
      <c r="C4687" s="49">
        <v>1</v>
      </c>
      <c r="D4687" s="49" t="s">
        <v>70</v>
      </c>
      <c r="E4687" s="51">
        <v>53.78</v>
      </c>
      <c r="F4687" s="48"/>
      <c r="G4687" s="48"/>
      <c r="H4687" s="52"/>
      <c r="I4687" s="90">
        <v>5</v>
      </c>
      <c r="J4687" s="52">
        <v>1</v>
      </c>
      <c r="K4687" s="53">
        <f t="shared" si="489"/>
        <v>163.19999999999999</v>
      </c>
      <c r="L4687" s="53">
        <f t="shared" si="490"/>
        <v>163.19999999999999</v>
      </c>
      <c r="M4687" s="53">
        <f>IF(E4687&gt;0,ROUND(E4687*UCO!$A$25,2),0)</f>
        <v>788.41</v>
      </c>
      <c r="N4687" s="53">
        <f>IF(I4687&gt;0,ROUND(I4687*Filme!$B$8,2),0)</f>
        <v>202.45</v>
      </c>
      <c r="O4687" s="53">
        <f t="shared" si="491"/>
        <v>1154.06</v>
      </c>
    </row>
    <row r="4688" spans="1:15">
      <c r="A4688" s="48">
        <v>41101154</v>
      </c>
      <c r="B4688" s="48" t="s">
        <v>4671</v>
      </c>
      <c r="C4688" s="49">
        <v>1</v>
      </c>
      <c r="D4688" s="49" t="s">
        <v>70</v>
      </c>
      <c r="E4688" s="51">
        <v>59.62</v>
      </c>
      <c r="F4688" s="48"/>
      <c r="G4688" s="48"/>
      <c r="H4688" s="52"/>
      <c r="I4688" s="90">
        <v>5</v>
      </c>
      <c r="J4688" s="52">
        <v>1</v>
      </c>
      <c r="K4688" s="53">
        <f t="shared" si="489"/>
        <v>163.19999999999999</v>
      </c>
      <c r="L4688" s="53">
        <f t="shared" si="490"/>
        <v>163.19999999999999</v>
      </c>
      <c r="M4688" s="53">
        <f>IF(E4688&gt;0,ROUND(E4688*UCO!$A$25,2),0)</f>
        <v>874.03</v>
      </c>
      <c r="N4688" s="53">
        <f>IF(I4688&gt;0,ROUND(I4688*Filme!$B$8,2),0)</f>
        <v>202.45</v>
      </c>
      <c r="O4688" s="53">
        <f t="shared" si="491"/>
        <v>1239.68</v>
      </c>
    </row>
    <row r="4689" spans="1:15">
      <c r="A4689" s="48">
        <v>41101170</v>
      </c>
      <c r="B4689" s="48" t="s">
        <v>4672</v>
      </c>
      <c r="C4689" s="49">
        <v>1</v>
      </c>
      <c r="D4689" s="49" t="s">
        <v>70</v>
      </c>
      <c r="E4689" s="51">
        <v>50.78</v>
      </c>
      <c r="F4689" s="48"/>
      <c r="G4689" s="48"/>
      <c r="H4689" s="52"/>
      <c r="I4689" s="90">
        <v>4</v>
      </c>
      <c r="J4689" s="52">
        <v>1</v>
      </c>
      <c r="K4689" s="53">
        <f t="shared" si="489"/>
        <v>163.19999999999999</v>
      </c>
      <c r="L4689" s="53">
        <f t="shared" si="490"/>
        <v>163.19999999999999</v>
      </c>
      <c r="M4689" s="53">
        <f>IF(E4689&gt;0,ROUND(E4689*UCO!$A$25,2),0)</f>
        <v>744.43</v>
      </c>
      <c r="N4689" s="53">
        <f>IF(I4689&gt;0,ROUND(I4689*Filme!$B$8,2),0)</f>
        <v>161.96</v>
      </c>
      <c r="O4689" s="53">
        <f t="shared" si="491"/>
        <v>1069.5899999999999</v>
      </c>
    </row>
    <row r="4690" spans="1:15">
      <c r="A4690" s="48">
        <v>41101189</v>
      </c>
      <c r="B4690" s="48" t="s">
        <v>4673</v>
      </c>
      <c r="C4690" s="49">
        <v>1</v>
      </c>
      <c r="D4690" s="49" t="s">
        <v>70</v>
      </c>
      <c r="E4690" s="51">
        <v>47.24</v>
      </c>
      <c r="F4690" s="48"/>
      <c r="G4690" s="48"/>
      <c r="H4690" s="52"/>
      <c r="I4690" s="90">
        <v>4</v>
      </c>
      <c r="J4690" s="52">
        <v>1</v>
      </c>
      <c r="K4690" s="53">
        <f t="shared" si="489"/>
        <v>163.19999999999999</v>
      </c>
      <c r="L4690" s="53">
        <f t="shared" si="490"/>
        <v>163.19999999999999</v>
      </c>
      <c r="M4690" s="53">
        <f>IF(E4690&gt;0,ROUND(E4690*UCO!$A$25,2),0)</f>
        <v>692.54</v>
      </c>
      <c r="N4690" s="53">
        <f>IF(I4690&gt;0,ROUND(I4690*Filme!$B$8,2),0)</f>
        <v>161.96</v>
      </c>
      <c r="O4690" s="53">
        <f t="shared" si="491"/>
        <v>1017.7</v>
      </c>
    </row>
    <row r="4691" spans="1:15">
      <c r="A4691" s="48">
        <v>41101197</v>
      </c>
      <c r="B4691" s="48" t="s">
        <v>4674</v>
      </c>
      <c r="C4691" s="49">
        <v>1</v>
      </c>
      <c r="D4691" s="49" t="s">
        <v>70</v>
      </c>
      <c r="E4691" s="51">
        <v>50.78</v>
      </c>
      <c r="F4691" s="48"/>
      <c r="G4691" s="48"/>
      <c r="H4691" s="52"/>
      <c r="I4691" s="90">
        <v>4</v>
      </c>
      <c r="J4691" s="52">
        <v>1</v>
      </c>
      <c r="K4691" s="53">
        <f t="shared" si="489"/>
        <v>163.19999999999999</v>
      </c>
      <c r="L4691" s="53">
        <f t="shared" si="490"/>
        <v>163.19999999999999</v>
      </c>
      <c r="M4691" s="53">
        <f>IF(E4691&gt;0,ROUND(E4691*UCO!$A$25,2),0)</f>
        <v>744.43</v>
      </c>
      <c r="N4691" s="53">
        <f>IF(I4691&gt;0,ROUND(I4691*Filme!$B$8,2),0)</f>
        <v>161.96</v>
      </c>
      <c r="O4691" s="53">
        <f t="shared" si="491"/>
        <v>1069.5899999999999</v>
      </c>
    </row>
    <row r="4692" spans="1:15">
      <c r="A4692" s="48">
        <v>41101200</v>
      </c>
      <c r="B4692" s="48" t="s">
        <v>4675</v>
      </c>
      <c r="C4692" s="49">
        <v>1</v>
      </c>
      <c r="D4692" s="49" t="s">
        <v>102</v>
      </c>
      <c r="E4692" s="51">
        <v>47.24</v>
      </c>
      <c r="F4692" s="48"/>
      <c r="G4692" s="48"/>
      <c r="H4692" s="52"/>
      <c r="I4692" s="90">
        <v>4</v>
      </c>
      <c r="J4692" s="52">
        <v>1</v>
      </c>
      <c r="K4692" s="53">
        <f t="shared" si="489"/>
        <v>142.80000000000001</v>
      </c>
      <c r="L4692" s="53">
        <f t="shared" si="490"/>
        <v>142.80000000000001</v>
      </c>
      <c r="M4692" s="53">
        <f>IF(E4692&gt;0,ROUND(E4692*UCO!$A$25,2),0)</f>
        <v>692.54</v>
      </c>
      <c r="N4692" s="53">
        <f>IF(I4692&gt;0,ROUND(I4692*Filme!$B$8,2),0)</f>
        <v>161.96</v>
      </c>
      <c r="O4692" s="53">
        <f t="shared" si="491"/>
        <v>997.3</v>
      </c>
    </row>
    <row r="4693" spans="1:15">
      <c r="A4693" s="48">
        <v>41101219</v>
      </c>
      <c r="B4693" s="48" t="s">
        <v>4676</v>
      </c>
      <c r="C4693" s="49">
        <v>1</v>
      </c>
      <c r="D4693" s="49" t="s">
        <v>102</v>
      </c>
      <c r="E4693" s="51">
        <v>47.24</v>
      </c>
      <c r="F4693" s="48"/>
      <c r="G4693" s="48"/>
      <c r="H4693" s="52"/>
      <c r="I4693" s="90">
        <v>4</v>
      </c>
      <c r="J4693" s="52">
        <v>1</v>
      </c>
      <c r="K4693" s="53">
        <f t="shared" si="489"/>
        <v>142.80000000000001</v>
      </c>
      <c r="L4693" s="53">
        <f t="shared" si="490"/>
        <v>142.80000000000001</v>
      </c>
      <c r="M4693" s="53">
        <f>IF(E4693&gt;0,ROUND(E4693*UCO!$A$25,2),0)</f>
        <v>692.54</v>
      </c>
      <c r="N4693" s="53">
        <f>IF(I4693&gt;0,ROUND(I4693*Filme!$B$8,2),0)</f>
        <v>161.96</v>
      </c>
      <c r="O4693" s="53">
        <f t="shared" si="491"/>
        <v>997.3</v>
      </c>
    </row>
    <row r="4694" spans="1:15">
      <c r="A4694" s="48">
        <v>41101227</v>
      </c>
      <c r="B4694" s="48" t="s">
        <v>4677</v>
      </c>
      <c r="C4694" s="49">
        <v>1</v>
      </c>
      <c r="D4694" s="49" t="s">
        <v>70</v>
      </c>
      <c r="E4694" s="51">
        <v>47.24</v>
      </c>
      <c r="F4694" s="48"/>
      <c r="G4694" s="48"/>
      <c r="H4694" s="52"/>
      <c r="I4694" s="90">
        <v>4</v>
      </c>
      <c r="J4694" s="52">
        <v>1</v>
      </c>
      <c r="K4694" s="53">
        <f t="shared" si="489"/>
        <v>163.19999999999999</v>
      </c>
      <c r="L4694" s="53">
        <f t="shared" si="490"/>
        <v>163.19999999999999</v>
      </c>
      <c r="M4694" s="53">
        <f>IF(E4694&gt;0,ROUND(E4694*UCO!$A$25,2),0)</f>
        <v>692.54</v>
      </c>
      <c r="N4694" s="53">
        <f>IF(I4694&gt;0,ROUND(I4694*Filme!$B$8,2),0)</f>
        <v>161.96</v>
      </c>
      <c r="O4694" s="53">
        <f t="shared" si="491"/>
        <v>1017.7</v>
      </c>
    </row>
    <row r="4695" spans="1:15">
      <c r="A4695" s="48">
        <v>41101235</v>
      </c>
      <c r="B4695" s="48" t="s">
        <v>4678</v>
      </c>
      <c r="C4695" s="49">
        <v>1</v>
      </c>
      <c r="D4695" s="49" t="s">
        <v>137</v>
      </c>
      <c r="E4695" s="51">
        <v>11.95</v>
      </c>
      <c r="F4695" s="48"/>
      <c r="G4695" s="48"/>
      <c r="H4695" s="52"/>
      <c r="I4695" s="90">
        <v>0.5</v>
      </c>
      <c r="J4695" s="52">
        <v>1</v>
      </c>
      <c r="K4695" s="53">
        <f t="shared" si="489"/>
        <v>81.599999999999994</v>
      </c>
      <c r="L4695" s="53">
        <f t="shared" si="490"/>
        <v>81.599999999999994</v>
      </c>
      <c r="M4695" s="53">
        <f>IF(E4695&gt;0,ROUND(E4695*UCO!$A$25,2),0)</f>
        <v>175.19</v>
      </c>
      <c r="N4695" s="53">
        <f>IF(I4695&gt;0,ROUND(I4695*Filme!$B$8,2),0)</f>
        <v>20.25</v>
      </c>
      <c r="O4695" s="53">
        <f t="shared" si="491"/>
        <v>277.04000000000002</v>
      </c>
    </row>
    <row r="4696" spans="1:15">
      <c r="A4696" s="48">
        <v>41101243</v>
      </c>
      <c r="B4696" s="48" t="s">
        <v>4679</v>
      </c>
      <c r="C4696" s="49">
        <v>1</v>
      </c>
      <c r="D4696" s="49" t="s">
        <v>70</v>
      </c>
      <c r="E4696" s="51">
        <v>50.78</v>
      </c>
      <c r="F4696" s="48"/>
      <c r="G4696" s="48"/>
      <c r="H4696" s="52"/>
      <c r="I4696" s="90">
        <v>4</v>
      </c>
      <c r="J4696" s="52">
        <v>1</v>
      </c>
      <c r="K4696" s="53">
        <f t="shared" si="489"/>
        <v>163.19999999999999</v>
      </c>
      <c r="L4696" s="53">
        <f t="shared" si="490"/>
        <v>163.19999999999999</v>
      </c>
      <c r="M4696" s="53">
        <f>IF(E4696&gt;0,ROUND(E4696*UCO!$A$25,2),0)</f>
        <v>744.43</v>
      </c>
      <c r="N4696" s="53">
        <f>IF(I4696&gt;0,ROUND(I4696*Filme!$B$8,2),0)</f>
        <v>161.96</v>
      </c>
      <c r="O4696" s="53">
        <f t="shared" si="491"/>
        <v>1069.5899999999999</v>
      </c>
    </row>
    <row r="4697" spans="1:15">
      <c r="A4697" s="48">
        <v>41101251</v>
      </c>
      <c r="B4697" s="48" t="s">
        <v>4680</v>
      </c>
      <c r="C4697" s="49">
        <v>1</v>
      </c>
      <c r="D4697" s="49" t="s">
        <v>70</v>
      </c>
      <c r="E4697" s="51">
        <v>47.24</v>
      </c>
      <c r="F4697" s="48"/>
      <c r="G4697" s="48"/>
      <c r="H4697" s="52"/>
      <c r="I4697" s="90">
        <v>4</v>
      </c>
      <c r="J4697" s="52">
        <v>1</v>
      </c>
      <c r="K4697" s="53">
        <f t="shared" si="489"/>
        <v>163.19999999999999</v>
      </c>
      <c r="L4697" s="53">
        <f t="shared" si="490"/>
        <v>163.19999999999999</v>
      </c>
      <c r="M4697" s="53">
        <f>IF(E4697&gt;0,ROUND(E4697*UCO!$A$25,2),0)</f>
        <v>692.54</v>
      </c>
      <c r="N4697" s="53">
        <f>IF(I4697&gt;0,ROUND(I4697*Filme!$B$8,2),0)</f>
        <v>161.96</v>
      </c>
      <c r="O4697" s="53">
        <f t="shared" si="491"/>
        <v>1017.7</v>
      </c>
    </row>
    <row r="4698" spans="1:15">
      <c r="A4698" s="48">
        <v>41101260</v>
      </c>
      <c r="B4698" s="48" t="s">
        <v>4681</v>
      </c>
      <c r="C4698" s="49">
        <v>1</v>
      </c>
      <c r="D4698" s="49" t="s">
        <v>70</v>
      </c>
      <c r="E4698" s="51">
        <v>47.24</v>
      </c>
      <c r="F4698" s="48"/>
      <c r="G4698" s="48"/>
      <c r="H4698" s="52"/>
      <c r="I4698" s="90">
        <v>4</v>
      </c>
      <c r="J4698" s="52">
        <v>1</v>
      </c>
      <c r="K4698" s="53">
        <f t="shared" si="489"/>
        <v>163.19999999999999</v>
      </c>
      <c r="L4698" s="53">
        <f t="shared" si="490"/>
        <v>163.19999999999999</v>
      </c>
      <c r="M4698" s="53">
        <f>IF(E4698&gt;0,ROUND(E4698*UCO!$A$25,2),0)</f>
        <v>692.54</v>
      </c>
      <c r="N4698" s="53">
        <f>IF(I4698&gt;0,ROUND(I4698*Filme!$B$8,2),0)</f>
        <v>161.96</v>
      </c>
      <c r="O4698" s="53">
        <f t="shared" si="491"/>
        <v>1017.7</v>
      </c>
    </row>
    <row r="4699" spans="1:15">
      <c r="A4699" s="48">
        <v>41101278</v>
      </c>
      <c r="B4699" s="48" t="s">
        <v>4682</v>
      </c>
      <c r="C4699" s="49">
        <v>1</v>
      </c>
      <c r="D4699" s="49" t="s">
        <v>70</v>
      </c>
      <c r="E4699" s="51">
        <v>47.24</v>
      </c>
      <c r="F4699" s="48"/>
      <c r="G4699" s="48"/>
      <c r="H4699" s="52"/>
      <c r="I4699" s="90">
        <v>4</v>
      </c>
      <c r="J4699" s="52">
        <v>1</v>
      </c>
      <c r="K4699" s="53">
        <f t="shared" si="489"/>
        <v>163.19999999999999</v>
      </c>
      <c r="L4699" s="53">
        <f t="shared" si="490"/>
        <v>163.19999999999999</v>
      </c>
      <c r="M4699" s="53">
        <f>IF(E4699&gt;0,ROUND(E4699*UCO!$A$25,2),0)</f>
        <v>692.54</v>
      </c>
      <c r="N4699" s="53">
        <f>IF(I4699&gt;0,ROUND(I4699*Filme!$B$8,2),0)</f>
        <v>161.96</v>
      </c>
      <c r="O4699" s="53">
        <f t="shared" si="491"/>
        <v>1017.7</v>
      </c>
    </row>
    <row r="4700" spans="1:15">
      <c r="A4700" s="48">
        <v>41101286</v>
      </c>
      <c r="B4700" s="48" t="s">
        <v>4683</v>
      </c>
      <c r="C4700" s="49">
        <v>1</v>
      </c>
      <c r="D4700" s="49" t="s">
        <v>70</v>
      </c>
      <c r="E4700" s="51">
        <v>47.24</v>
      </c>
      <c r="F4700" s="48"/>
      <c r="G4700" s="48"/>
      <c r="H4700" s="52"/>
      <c r="I4700" s="90">
        <v>4</v>
      </c>
      <c r="J4700" s="52">
        <v>1</v>
      </c>
      <c r="K4700" s="53">
        <f t="shared" si="489"/>
        <v>163.19999999999999</v>
      </c>
      <c r="L4700" s="53">
        <f t="shared" si="490"/>
        <v>163.19999999999999</v>
      </c>
      <c r="M4700" s="53">
        <f>IF(E4700&gt;0,ROUND(E4700*UCO!$A$25,2),0)</f>
        <v>692.54</v>
      </c>
      <c r="N4700" s="53">
        <f>IF(I4700&gt;0,ROUND(I4700*Filme!$B$8,2),0)</f>
        <v>161.96</v>
      </c>
      <c r="O4700" s="53">
        <f t="shared" si="491"/>
        <v>1017.7</v>
      </c>
    </row>
    <row r="4701" spans="1:15">
      <c r="A4701" s="48">
        <v>41101294</v>
      </c>
      <c r="B4701" s="48" t="s">
        <v>4684</v>
      </c>
      <c r="C4701" s="49">
        <v>1</v>
      </c>
      <c r="D4701" s="49" t="s">
        <v>70</v>
      </c>
      <c r="E4701" s="51">
        <v>47.24</v>
      </c>
      <c r="F4701" s="48"/>
      <c r="G4701" s="48"/>
      <c r="H4701" s="52"/>
      <c r="I4701" s="90">
        <v>4</v>
      </c>
      <c r="J4701" s="52">
        <v>1</v>
      </c>
      <c r="K4701" s="53">
        <f t="shared" si="489"/>
        <v>163.19999999999999</v>
      </c>
      <c r="L4701" s="53">
        <f t="shared" si="490"/>
        <v>163.19999999999999</v>
      </c>
      <c r="M4701" s="53">
        <f>IF(E4701&gt;0,ROUND(E4701*UCO!$A$25,2),0)</f>
        <v>692.54</v>
      </c>
      <c r="N4701" s="53">
        <f>IF(I4701&gt;0,ROUND(I4701*Filme!$B$8,2),0)</f>
        <v>161.96</v>
      </c>
      <c r="O4701" s="53">
        <f t="shared" si="491"/>
        <v>1017.7</v>
      </c>
    </row>
    <row r="4702" spans="1:15">
      <c r="A4702" s="48">
        <v>41101308</v>
      </c>
      <c r="B4702" s="48" t="s">
        <v>4685</v>
      </c>
      <c r="C4702" s="49">
        <v>1</v>
      </c>
      <c r="D4702" s="49" t="s">
        <v>70</v>
      </c>
      <c r="E4702" s="51">
        <v>47.24</v>
      </c>
      <c r="F4702" s="48"/>
      <c r="G4702" s="48"/>
      <c r="H4702" s="52"/>
      <c r="I4702" s="90">
        <v>4</v>
      </c>
      <c r="J4702" s="52">
        <v>1</v>
      </c>
      <c r="K4702" s="53">
        <f t="shared" si="489"/>
        <v>163.19999999999999</v>
      </c>
      <c r="L4702" s="53">
        <f t="shared" si="490"/>
        <v>163.19999999999999</v>
      </c>
      <c r="M4702" s="53">
        <f>IF(E4702&gt;0,ROUND(E4702*UCO!$A$25,2),0)</f>
        <v>692.54</v>
      </c>
      <c r="N4702" s="53">
        <f>IF(I4702&gt;0,ROUND(I4702*Filme!$B$8,2),0)</f>
        <v>161.96</v>
      </c>
      <c r="O4702" s="53">
        <f t="shared" si="491"/>
        <v>1017.7</v>
      </c>
    </row>
    <row r="4703" spans="1:15">
      <c r="A4703" s="48">
        <v>41101316</v>
      </c>
      <c r="B4703" s="48" t="s">
        <v>4538</v>
      </c>
      <c r="C4703" s="49">
        <v>1</v>
      </c>
      <c r="D4703" s="49" t="s">
        <v>70</v>
      </c>
      <c r="E4703" s="51">
        <v>47.24</v>
      </c>
      <c r="F4703" s="48"/>
      <c r="G4703" s="48"/>
      <c r="H4703" s="52"/>
      <c r="I4703" s="90">
        <v>4</v>
      </c>
      <c r="J4703" s="52">
        <v>1</v>
      </c>
      <c r="K4703" s="53">
        <f t="shared" si="489"/>
        <v>163.19999999999999</v>
      </c>
      <c r="L4703" s="53">
        <f t="shared" si="490"/>
        <v>163.19999999999999</v>
      </c>
      <c r="M4703" s="53">
        <f>IF(E4703&gt;0,ROUND(E4703*UCO!$A$25,2),0)</f>
        <v>692.54</v>
      </c>
      <c r="N4703" s="53">
        <f>IF(I4703&gt;0,ROUND(I4703*Filme!$B$8,2),0)</f>
        <v>161.96</v>
      </c>
      <c r="O4703" s="53">
        <f t="shared" si="491"/>
        <v>1017.7</v>
      </c>
    </row>
    <row r="4704" spans="1:15">
      <c r="A4704" s="48">
        <v>41101332</v>
      </c>
      <c r="B4704" s="48" t="s">
        <v>4686</v>
      </c>
      <c r="C4704" s="49">
        <v>1</v>
      </c>
      <c r="D4704" s="49" t="s">
        <v>70</v>
      </c>
      <c r="E4704" s="51">
        <v>50.78</v>
      </c>
      <c r="F4704" s="48"/>
      <c r="G4704" s="48"/>
      <c r="H4704" s="52"/>
      <c r="I4704" s="90">
        <v>4</v>
      </c>
      <c r="J4704" s="52">
        <v>1</v>
      </c>
      <c r="K4704" s="53">
        <f t="shared" si="489"/>
        <v>163.19999999999999</v>
      </c>
      <c r="L4704" s="53">
        <f t="shared" si="490"/>
        <v>163.19999999999999</v>
      </c>
      <c r="M4704" s="53">
        <f>IF(E4704&gt;0,ROUND(E4704*UCO!$A$25,2),0)</f>
        <v>744.43</v>
      </c>
      <c r="N4704" s="53">
        <f>IF(I4704&gt;0,ROUND(I4704*Filme!$B$8,2),0)</f>
        <v>161.96</v>
      </c>
      <c r="O4704" s="53">
        <f t="shared" si="491"/>
        <v>1069.5899999999999</v>
      </c>
    </row>
    <row r="4705" spans="1:15">
      <c r="A4705" s="48">
        <v>41101340</v>
      </c>
      <c r="B4705" s="48" t="s">
        <v>4687</v>
      </c>
      <c r="C4705" s="49">
        <v>1</v>
      </c>
      <c r="D4705" s="49" t="s">
        <v>70</v>
      </c>
      <c r="E4705" s="51">
        <v>50.78</v>
      </c>
      <c r="F4705" s="48"/>
      <c r="G4705" s="48"/>
      <c r="H4705" s="52"/>
      <c r="I4705" s="90">
        <v>4</v>
      </c>
      <c r="J4705" s="52">
        <v>1</v>
      </c>
      <c r="K4705" s="53">
        <f t="shared" si="489"/>
        <v>163.19999999999999</v>
      </c>
      <c r="L4705" s="53">
        <f t="shared" si="490"/>
        <v>163.19999999999999</v>
      </c>
      <c r="M4705" s="53">
        <f>IF(E4705&gt;0,ROUND(E4705*UCO!$A$25,2),0)</f>
        <v>744.43</v>
      </c>
      <c r="N4705" s="53">
        <f>IF(I4705&gt;0,ROUND(I4705*Filme!$B$8,2),0)</f>
        <v>161.96</v>
      </c>
      <c r="O4705" s="53">
        <f t="shared" si="491"/>
        <v>1069.5899999999999</v>
      </c>
    </row>
    <row r="4706" spans="1:15">
      <c r="A4706" s="48">
        <v>41101359</v>
      </c>
      <c r="B4706" s="48" t="s">
        <v>4688</v>
      </c>
      <c r="C4706" s="49">
        <v>1</v>
      </c>
      <c r="D4706" s="49" t="s">
        <v>70</v>
      </c>
      <c r="E4706" s="51">
        <v>47.24</v>
      </c>
      <c r="F4706" s="48"/>
      <c r="G4706" s="48"/>
      <c r="H4706" s="52"/>
      <c r="I4706" s="90">
        <v>4</v>
      </c>
      <c r="J4706" s="52">
        <v>1</v>
      </c>
      <c r="K4706" s="53">
        <f t="shared" ref="K4706:K4726" si="492">VLOOKUP(D4706,PorteRadiologia2026,25,FALSE)</f>
        <v>163.19999999999999</v>
      </c>
      <c r="L4706" s="53">
        <f t="shared" ref="L4706:L4726" si="493">ROUND(C4706*K4706,2)</f>
        <v>163.19999999999999</v>
      </c>
      <c r="M4706" s="53">
        <f>IF(E4706&gt;0,ROUND(E4706*UCO!$A$25,2),0)</f>
        <v>692.54</v>
      </c>
      <c r="N4706" s="53">
        <f>IF(I4706&gt;0,ROUND(I4706*Filme!$B$8,2),0)</f>
        <v>161.96</v>
      </c>
      <c r="O4706" s="53">
        <f t="shared" si="491"/>
        <v>1017.7</v>
      </c>
    </row>
    <row r="4707" spans="1:15">
      <c r="A4707" s="48">
        <v>41101375</v>
      </c>
      <c r="B4707" s="48" t="s">
        <v>4689</v>
      </c>
      <c r="C4707" s="49">
        <v>1</v>
      </c>
      <c r="D4707" s="49" t="s">
        <v>137</v>
      </c>
      <c r="E4707" s="51">
        <v>11.95</v>
      </c>
      <c r="F4707" s="48"/>
      <c r="G4707" s="48"/>
      <c r="H4707" s="52"/>
      <c r="I4707" s="90">
        <v>1</v>
      </c>
      <c r="J4707" s="52">
        <v>1</v>
      </c>
      <c r="K4707" s="53">
        <f t="shared" si="492"/>
        <v>81.599999999999994</v>
      </c>
      <c r="L4707" s="53">
        <f t="shared" si="493"/>
        <v>81.599999999999994</v>
      </c>
      <c r="M4707" s="53">
        <f>IF(E4707&gt;0,ROUND(E4707*UCO!$A$25,2),0)</f>
        <v>175.19</v>
      </c>
      <c r="N4707" s="53">
        <f>IF(I4707&gt;0,ROUND(I4707*Filme!$B$8,2),0)</f>
        <v>40.49</v>
      </c>
      <c r="O4707" s="53">
        <f t="shared" si="491"/>
        <v>297.27999999999997</v>
      </c>
    </row>
    <row r="4708" spans="1:15">
      <c r="A4708" s="48">
        <v>41101383</v>
      </c>
      <c r="B4708" s="48" t="s">
        <v>4690</v>
      </c>
      <c r="C4708" s="49">
        <v>1</v>
      </c>
      <c r="D4708" s="49" t="s">
        <v>137</v>
      </c>
      <c r="E4708" s="51">
        <v>11.95</v>
      </c>
      <c r="F4708" s="48"/>
      <c r="G4708" s="48"/>
      <c r="H4708" s="52"/>
      <c r="I4708" s="90">
        <v>0.5</v>
      </c>
      <c r="J4708" s="52">
        <v>1</v>
      </c>
      <c r="K4708" s="53">
        <f t="shared" si="492"/>
        <v>81.599999999999994</v>
      </c>
      <c r="L4708" s="53">
        <f t="shared" si="493"/>
        <v>81.599999999999994</v>
      </c>
      <c r="M4708" s="53">
        <f>IF(E4708&gt;0,ROUND(E4708*UCO!$A$25,2),0)</f>
        <v>175.19</v>
      </c>
      <c r="N4708" s="53">
        <f>IF(I4708&gt;0,ROUND(I4708*Filme!$B$8,2),0)</f>
        <v>20.25</v>
      </c>
      <c r="O4708" s="53">
        <f t="shared" si="491"/>
        <v>277.04000000000002</v>
      </c>
    </row>
    <row r="4709" spans="1:15">
      <c r="A4709" s="48">
        <v>41101480</v>
      </c>
      <c r="B4709" s="48" t="s">
        <v>4691</v>
      </c>
      <c r="C4709" s="49">
        <v>1</v>
      </c>
      <c r="D4709" s="49" t="s">
        <v>333</v>
      </c>
      <c r="E4709" s="51">
        <v>80.376000000000005</v>
      </c>
      <c r="F4709" s="48"/>
      <c r="G4709" s="48"/>
      <c r="H4709" s="52"/>
      <c r="I4709" s="90">
        <v>4</v>
      </c>
      <c r="J4709" s="52">
        <v>1</v>
      </c>
      <c r="K4709" s="53">
        <f t="shared" si="492"/>
        <v>325.14999999999998</v>
      </c>
      <c r="L4709" s="53">
        <f t="shared" si="493"/>
        <v>325.14999999999998</v>
      </c>
      <c r="M4709" s="53">
        <f>IF(E4709&gt;0,ROUND(E4709*UCO!$A$25,2),0)</f>
        <v>1178.31</v>
      </c>
      <c r="N4709" s="53">
        <f>IF(I4709&gt;0,ROUND(I4709*Filme!$B$8,2),0)</f>
        <v>161.96</v>
      </c>
      <c r="O4709" s="53">
        <f t="shared" si="491"/>
        <v>1665.42</v>
      </c>
    </row>
    <row r="4710" spans="1:15">
      <c r="A4710" s="48">
        <v>41101499</v>
      </c>
      <c r="B4710" s="48" t="s">
        <v>4692</v>
      </c>
      <c r="C4710" s="49">
        <v>1</v>
      </c>
      <c r="D4710" s="49" t="s">
        <v>70</v>
      </c>
      <c r="E4710" s="51">
        <v>47.24</v>
      </c>
      <c r="F4710" s="48"/>
      <c r="G4710" s="48"/>
      <c r="H4710" s="52"/>
      <c r="I4710" s="90">
        <v>4</v>
      </c>
      <c r="J4710" s="52">
        <v>1</v>
      </c>
      <c r="K4710" s="53">
        <f t="shared" si="492"/>
        <v>163.19999999999999</v>
      </c>
      <c r="L4710" s="53">
        <f t="shared" si="493"/>
        <v>163.19999999999999</v>
      </c>
      <c r="M4710" s="53">
        <f>IF(E4710&gt;0,ROUND(E4710*UCO!$A$25,2),0)</f>
        <v>692.54</v>
      </c>
      <c r="N4710" s="53">
        <f>IF(I4710&gt;0,ROUND(I4710*Filme!$B$8,2),0)</f>
        <v>161.96</v>
      </c>
      <c r="O4710" s="53">
        <f t="shared" si="491"/>
        <v>1017.7</v>
      </c>
    </row>
    <row r="4711" spans="1:15">
      <c r="A4711" s="48">
        <v>41101502</v>
      </c>
      <c r="B4711" s="48" t="s">
        <v>4693</v>
      </c>
      <c r="C4711" s="49">
        <v>1</v>
      </c>
      <c r="D4711" s="49" t="s">
        <v>70</v>
      </c>
      <c r="E4711" s="51">
        <v>47.24</v>
      </c>
      <c r="F4711" s="48"/>
      <c r="G4711" s="48"/>
      <c r="H4711" s="52"/>
      <c r="I4711" s="90">
        <v>4</v>
      </c>
      <c r="J4711" s="52">
        <v>1</v>
      </c>
      <c r="K4711" s="53">
        <f t="shared" si="492"/>
        <v>163.19999999999999</v>
      </c>
      <c r="L4711" s="53">
        <f t="shared" si="493"/>
        <v>163.19999999999999</v>
      </c>
      <c r="M4711" s="53">
        <f>IF(E4711&gt;0,ROUND(E4711*UCO!$A$25,2),0)</f>
        <v>692.54</v>
      </c>
      <c r="N4711" s="53">
        <f>IF(I4711&gt;0,ROUND(I4711*Filme!$B$8,2),0)</f>
        <v>161.96</v>
      </c>
      <c r="O4711" s="53">
        <f t="shared" si="491"/>
        <v>1017.7</v>
      </c>
    </row>
    <row r="4712" spans="1:15">
      <c r="A4712" s="48">
        <v>41101510</v>
      </c>
      <c r="B4712" s="48" t="s">
        <v>4694</v>
      </c>
      <c r="C4712" s="49">
        <v>1</v>
      </c>
      <c r="D4712" s="49" t="s">
        <v>70</v>
      </c>
      <c r="E4712" s="51">
        <v>47.24</v>
      </c>
      <c r="F4712" s="48"/>
      <c r="G4712" s="48"/>
      <c r="H4712" s="52"/>
      <c r="I4712" s="90">
        <v>4</v>
      </c>
      <c r="J4712" s="52">
        <v>1</v>
      </c>
      <c r="K4712" s="53">
        <f t="shared" si="492"/>
        <v>163.19999999999999</v>
      </c>
      <c r="L4712" s="53">
        <f t="shared" si="493"/>
        <v>163.19999999999999</v>
      </c>
      <c r="M4712" s="53">
        <f>IF(E4712&gt;0,ROUND(E4712*UCO!$A$25,2),0)</f>
        <v>692.54</v>
      </c>
      <c r="N4712" s="53">
        <f>IF(I4712&gt;0,ROUND(I4712*Filme!$B$8,2),0)</f>
        <v>161.96</v>
      </c>
      <c r="O4712" s="53">
        <f t="shared" si="491"/>
        <v>1017.7</v>
      </c>
    </row>
    <row r="4713" spans="1:15">
      <c r="A4713" s="48">
        <v>41101529</v>
      </c>
      <c r="B4713" s="48" t="s">
        <v>4695</v>
      </c>
      <c r="C4713" s="49">
        <v>1</v>
      </c>
      <c r="D4713" s="49" t="s">
        <v>70</v>
      </c>
      <c r="E4713" s="51">
        <v>47.24</v>
      </c>
      <c r="F4713" s="48"/>
      <c r="G4713" s="48"/>
      <c r="H4713" s="52"/>
      <c r="I4713" s="90">
        <v>4</v>
      </c>
      <c r="J4713" s="52">
        <v>1</v>
      </c>
      <c r="K4713" s="53">
        <f t="shared" si="492"/>
        <v>163.19999999999999</v>
      </c>
      <c r="L4713" s="53">
        <f t="shared" si="493"/>
        <v>163.19999999999999</v>
      </c>
      <c r="M4713" s="53">
        <f>IF(E4713&gt;0,ROUND(E4713*UCO!$A$25,2),0)</f>
        <v>692.54</v>
      </c>
      <c r="N4713" s="53">
        <f>IF(I4713&gt;0,ROUND(I4713*Filme!$B$8,2),0)</f>
        <v>161.96</v>
      </c>
      <c r="O4713" s="53">
        <f t="shared" si="491"/>
        <v>1017.7</v>
      </c>
    </row>
    <row r="4714" spans="1:15">
      <c r="A4714" s="48">
        <v>41101537</v>
      </c>
      <c r="B4714" s="48" t="s">
        <v>4696</v>
      </c>
      <c r="C4714" s="49">
        <v>1</v>
      </c>
      <c r="D4714" s="49" t="s">
        <v>70</v>
      </c>
      <c r="E4714" s="51">
        <v>47.24</v>
      </c>
      <c r="F4714" s="48"/>
      <c r="G4714" s="48"/>
      <c r="H4714" s="52"/>
      <c r="I4714" s="90">
        <v>4</v>
      </c>
      <c r="J4714" s="52">
        <v>1</v>
      </c>
      <c r="K4714" s="53">
        <f t="shared" si="492"/>
        <v>163.19999999999999</v>
      </c>
      <c r="L4714" s="53">
        <f t="shared" si="493"/>
        <v>163.19999999999999</v>
      </c>
      <c r="M4714" s="53">
        <f>IF(E4714&gt;0,ROUND(E4714*UCO!$A$25,2),0)</f>
        <v>692.54</v>
      </c>
      <c r="N4714" s="53">
        <f>IF(I4714&gt;0,ROUND(I4714*Filme!$B$8,2),0)</f>
        <v>161.96</v>
      </c>
      <c r="O4714" s="53">
        <f t="shared" si="491"/>
        <v>1017.7</v>
      </c>
    </row>
    <row r="4715" spans="1:15">
      <c r="A4715" s="48">
        <v>41101545</v>
      </c>
      <c r="B4715" s="48" t="s">
        <v>4697</v>
      </c>
      <c r="C4715" s="49">
        <v>1</v>
      </c>
      <c r="D4715" s="49" t="s">
        <v>70</v>
      </c>
      <c r="E4715" s="51">
        <v>47.24</v>
      </c>
      <c r="F4715" s="48"/>
      <c r="G4715" s="48"/>
      <c r="H4715" s="52"/>
      <c r="I4715" s="90">
        <v>4</v>
      </c>
      <c r="J4715" s="52">
        <v>1</v>
      </c>
      <c r="K4715" s="53">
        <f t="shared" si="492"/>
        <v>163.19999999999999</v>
      </c>
      <c r="L4715" s="53">
        <f t="shared" si="493"/>
        <v>163.19999999999999</v>
      </c>
      <c r="M4715" s="53">
        <f>IF(E4715&gt;0,ROUND(E4715*UCO!$A$25,2),0)</f>
        <v>692.54</v>
      </c>
      <c r="N4715" s="53">
        <f>IF(I4715&gt;0,ROUND(I4715*Filme!$B$8,2),0)</f>
        <v>161.96</v>
      </c>
      <c r="O4715" s="53">
        <f t="shared" si="491"/>
        <v>1017.7</v>
      </c>
    </row>
    <row r="4716" spans="1:15">
      <c r="A4716" s="48">
        <v>41101553</v>
      </c>
      <c r="B4716" s="48" t="s">
        <v>4698</v>
      </c>
      <c r="C4716" s="49">
        <v>1</v>
      </c>
      <c r="D4716" s="49" t="s">
        <v>70</v>
      </c>
      <c r="E4716" s="51">
        <v>47.24</v>
      </c>
      <c r="F4716" s="48"/>
      <c r="G4716" s="48"/>
      <c r="H4716" s="52"/>
      <c r="I4716" s="90">
        <v>4</v>
      </c>
      <c r="J4716" s="52">
        <v>1</v>
      </c>
      <c r="K4716" s="53">
        <f t="shared" si="492"/>
        <v>163.19999999999999</v>
      </c>
      <c r="L4716" s="53">
        <f t="shared" si="493"/>
        <v>163.19999999999999</v>
      </c>
      <c r="M4716" s="53">
        <f>IF(E4716&gt;0,ROUND(E4716*UCO!$A$25,2),0)</f>
        <v>692.54</v>
      </c>
      <c r="N4716" s="53">
        <f>IF(I4716&gt;0,ROUND(I4716*Filme!$B$8,2),0)</f>
        <v>161.96</v>
      </c>
      <c r="O4716" s="53">
        <f t="shared" si="491"/>
        <v>1017.7</v>
      </c>
    </row>
    <row r="4717" spans="1:15">
      <c r="A4717" s="48">
        <v>41101561</v>
      </c>
      <c r="B4717" s="48" t="s">
        <v>4699</v>
      </c>
      <c r="C4717" s="49">
        <v>1</v>
      </c>
      <c r="D4717" s="49" t="s">
        <v>70</v>
      </c>
      <c r="E4717" s="51">
        <v>47.24</v>
      </c>
      <c r="F4717" s="48"/>
      <c r="G4717" s="48"/>
      <c r="H4717" s="52"/>
      <c r="I4717" s="90">
        <v>4</v>
      </c>
      <c r="J4717" s="52">
        <v>1</v>
      </c>
      <c r="K4717" s="53">
        <f t="shared" si="492"/>
        <v>163.19999999999999</v>
      </c>
      <c r="L4717" s="53">
        <f t="shared" si="493"/>
        <v>163.19999999999999</v>
      </c>
      <c r="M4717" s="53">
        <f>IF(E4717&gt;0,ROUND(E4717*UCO!$A$25,2),0)</f>
        <v>692.54</v>
      </c>
      <c r="N4717" s="53">
        <f>IF(I4717&gt;0,ROUND(I4717*Filme!$B$8,2),0)</f>
        <v>161.96</v>
      </c>
      <c r="O4717" s="53">
        <f t="shared" si="491"/>
        <v>1017.7</v>
      </c>
    </row>
    <row r="4718" spans="1:15">
      <c r="A4718" s="48">
        <v>41101570</v>
      </c>
      <c r="B4718" s="48" t="s">
        <v>4700</v>
      </c>
      <c r="C4718" s="49">
        <v>1</v>
      </c>
      <c r="D4718" s="49" t="s">
        <v>70</v>
      </c>
      <c r="E4718" s="51">
        <v>47.24</v>
      </c>
      <c r="F4718" s="48"/>
      <c r="G4718" s="48"/>
      <c r="H4718" s="52"/>
      <c r="I4718" s="90">
        <v>4</v>
      </c>
      <c r="J4718" s="52">
        <v>1</v>
      </c>
      <c r="K4718" s="53">
        <f t="shared" si="492"/>
        <v>163.19999999999999</v>
      </c>
      <c r="L4718" s="53">
        <f t="shared" si="493"/>
        <v>163.19999999999999</v>
      </c>
      <c r="M4718" s="53">
        <f>IF(E4718&gt;0,ROUND(E4718*UCO!$A$25,2),0)</f>
        <v>692.54</v>
      </c>
      <c r="N4718" s="53">
        <f>IF(I4718&gt;0,ROUND(I4718*Filme!$B$8,2),0)</f>
        <v>161.96</v>
      </c>
      <c r="O4718" s="53">
        <f t="shared" si="491"/>
        <v>1017.7</v>
      </c>
    </row>
    <row r="4719" spans="1:15">
      <c r="A4719" s="48">
        <v>41101588</v>
      </c>
      <c r="B4719" s="48" t="s">
        <v>4701</v>
      </c>
      <c r="C4719" s="49">
        <v>1</v>
      </c>
      <c r="D4719" s="49" t="s">
        <v>70</v>
      </c>
      <c r="E4719" s="51">
        <v>47.24</v>
      </c>
      <c r="F4719" s="48"/>
      <c r="G4719" s="48"/>
      <c r="H4719" s="52"/>
      <c r="I4719" s="90">
        <v>4</v>
      </c>
      <c r="J4719" s="52">
        <v>1</v>
      </c>
      <c r="K4719" s="53">
        <f t="shared" si="492"/>
        <v>163.19999999999999</v>
      </c>
      <c r="L4719" s="53">
        <f t="shared" si="493"/>
        <v>163.19999999999999</v>
      </c>
      <c r="M4719" s="53">
        <f>IF(E4719&gt;0,ROUND(E4719*UCO!$A$25,2),0)</f>
        <v>692.54</v>
      </c>
      <c r="N4719" s="53">
        <f>IF(I4719&gt;0,ROUND(I4719*Filme!$B$8,2),0)</f>
        <v>161.96</v>
      </c>
      <c r="O4719" s="53">
        <f t="shared" si="491"/>
        <v>1017.7</v>
      </c>
    </row>
    <row r="4720" spans="1:15">
      <c r="A4720" s="48">
        <v>41101596</v>
      </c>
      <c r="B4720" s="48" t="s">
        <v>4702</v>
      </c>
      <c r="C4720" s="49">
        <v>1</v>
      </c>
      <c r="D4720" s="49" t="s">
        <v>70</v>
      </c>
      <c r="E4720" s="51">
        <v>47.24</v>
      </c>
      <c r="F4720" s="48"/>
      <c r="G4720" s="48"/>
      <c r="H4720" s="52"/>
      <c r="I4720" s="90">
        <v>4</v>
      </c>
      <c r="J4720" s="52">
        <v>1</v>
      </c>
      <c r="K4720" s="53">
        <f t="shared" si="492"/>
        <v>163.19999999999999</v>
      </c>
      <c r="L4720" s="53">
        <f t="shared" si="493"/>
        <v>163.19999999999999</v>
      </c>
      <c r="M4720" s="53">
        <f>IF(E4720&gt;0,ROUND(E4720*UCO!$A$25,2),0)</f>
        <v>692.54</v>
      </c>
      <c r="N4720" s="53">
        <f>IF(I4720&gt;0,ROUND(I4720*Filme!$B$8,2),0)</f>
        <v>161.96</v>
      </c>
      <c r="O4720" s="53">
        <f t="shared" si="491"/>
        <v>1017.7</v>
      </c>
    </row>
    <row r="4721" spans="1:15">
      <c r="A4721" s="48">
        <v>41101600</v>
      </c>
      <c r="B4721" s="48" t="s">
        <v>4703</v>
      </c>
      <c r="C4721" s="49">
        <v>1</v>
      </c>
      <c r="D4721" s="49" t="s">
        <v>70</v>
      </c>
      <c r="E4721" s="51">
        <v>47.24</v>
      </c>
      <c r="F4721" s="48"/>
      <c r="G4721" s="48"/>
      <c r="H4721" s="52"/>
      <c r="I4721" s="90">
        <v>4</v>
      </c>
      <c r="J4721" s="52">
        <v>1</v>
      </c>
      <c r="K4721" s="53">
        <f t="shared" si="492"/>
        <v>163.19999999999999</v>
      </c>
      <c r="L4721" s="53">
        <f t="shared" si="493"/>
        <v>163.19999999999999</v>
      </c>
      <c r="M4721" s="53">
        <f>IF(E4721&gt;0,ROUND(E4721*UCO!$A$25,2),0)</f>
        <v>692.54</v>
      </c>
      <c r="N4721" s="53">
        <f>IF(I4721&gt;0,ROUND(I4721*Filme!$B$8,2),0)</f>
        <v>161.96</v>
      </c>
      <c r="O4721" s="53">
        <f t="shared" si="491"/>
        <v>1017.7</v>
      </c>
    </row>
    <row r="4722" spans="1:15">
      <c r="A4722" s="48">
        <v>41101618</v>
      </c>
      <c r="B4722" s="48" t="s">
        <v>4704</v>
      </c>
      <c r="C4722" s="49">
        <v>1</v>
      </c>
      <c r="D4722" s="49" t="s">
        <v>70</v>
      </c>
      <c r="E4722" s="51">
        <v>47.24</v>
      </c>
      <c r="F4722" s="48"/>
      <c r="G4722" s="48"/>
      <c r="H4722" s="52"/>
      <c r="I4722" s="90">
        <v>4</v>
      </c>
      <c r="J4722" s="52">
        <v>1</v>
      </c>
      <c r="K4722" s="53">
        <f t="shared" si="492"/>
        <v>163.19999999999999</v>
      </c>
      <c r="L4722" s="53">
        <f t="shared" si="493"/>
        <v>163.19999999999999</v>
      </c>
      <c r="M4722" s="53">
        <f>IF(E4722&gt;0,ROUND(E4722*UCO!$A$25,2),0)</f>
        <v>692.54</v>
      </c>
      <c r="N4722" s="53">
        <f>IF(I4722&gt;0,ROUND(I4722*Filme!$B$8,2),0)</f>
        <v>161.96</v>
      </c>
      <c r="O4722" s="53">
        <f t="shared" si="491"/>
        <v>1017.7</v>
      </c>
    </row>
    <row r="4723" spans="1:15">
      <c r="A4723" s="48">
        <v>41101626</v>
      </c>
      <c r="B4723" s="48" t="s">
        <v>4705</v>
      </c>
      <c r="C4723" s="49">
        <v>1</v>
      </c>
      <c r="D4723" s="49" t="s">
        <v>70</v>
      </c>
      <c r="E4723" s="51">
        <v>47.24</v>
      </c>
      <c r="F4723" s="48"/>
      <c r="G4723" s="48"/>
      <c r="H4723" s="52"/>
      <c r="I4723" s="90">
        <v>4</v>
      </c>
      <c r="J4723" s="52">
        <v>1</v>
      </c>
      <c r="K4723" s="53">
        <f t="shared" si="492"/>
        <v>163.19999999999999</v>
      </c>
      <c r="L4723" s="53">
        <f t="shared" si="493"/>
        <v>163.19999999999999</v>
      </c>
      <c r="M4723" s="53">
        <f>IF(E4723&gt;0,ROUND(E4723*UCO!$A$25,2),0)</f>
        <v>692.54</v>
      </c>
      <c r="N4723" s="53">
        <f>IF(I4723&gt;0,ROUND(I4723*Filme!$B$8,2),0)</f>
        <v>161.96</v>
      </c>
      <c r="O4723" s="53">
        <f t="shared" si="491"/>
        <v>1017.7</v>
      </c>
    </row>
    <row r="4724" spans="1:15">
      <c r="A4724" s="48">
        <v>41101634</v>
      </c>
      <c r="B4724" s="48" t="s">
        <v>4706</v>
      </c>
      <c r="C4724" s="49">
        <v>1</v>
      </c>
      <c r="D4724" s="49" t="s">
        <v>70</v>
      </c>
      <c r="E4724" s="51">
        <v>53.78</v>
      </c>
      <c r="F4724" s="48"/>
      <c r="G4724" s="48"/>
      <c r="H4724" s="52"/>
      <c r="I4724" s="90">
        <v>4</v>
      </c>
      <c r="J4724" s="52">
        <v>1</v>
      </c>
      <c r="K4724" s="53">
        <f t="shared" si="492"/>
        <v>163.19999999999999</v>
      </c>
      <c r="L4724" s="53">
        <f t="shared" si="493"/>
        <v>163.19999999999999</v>
      </c>
      <c r="M4724" s="53">
        <f>IF(E4724&gt;0,ROUND(E4724*UCO!$A$25,2),0)</f>
        <v>788.41</v>
      </c>
      <c r="N4724" s="53">
        <f>IF(I4724&gt;0,ROUND(I4724*Filme!$B$8,2),0)</f>
        <v>161.96</v>
      </c>
      <c r="O4724" s="53">
        <f t="shared" si="491"/>
        <v>1113.57</v>
      </c>
    </row>
    <row r="4725" spans="1:15">
      <c r="A4725" s="48">
        <v>41101642</v>
      </c>
      <c r="B4725" s="48" t="s">
        <v>4707</v>
      </c>
      <c r="C4725" s="49">
        <v>1</v>
      </c>
      <c r="D4725" s="49" t="s">
        <v>70</v>
      </c>
      <c r="E4725" s="51">
        <v>53.78</v>
      </c>
      <c r="F4725" s="48"/>
      <c r="G4725" s="48"/>
      <c r="H4725" s="52"/>
      <c r="I4725" s="90">
        <v>4</v>
      </c>
      <c r="J4725" s="52">
        <v>1</v>
      </c>
      <c r="K4725" s="53">
        <f t="shared" si="492"/>
        <v>163.19999999999999</v>
      </c>
      <c r="L4725" s="53">
        <f t="shared" si="493"/>
        <v>163.19999999999999</v>
      </c>
      <c r="M4725" s="53">
        <f>IF(E4725&gt;0,ROUND(E4725*UCO!$A$25,2),0)</f>
        <v>788.41</v>
      </c>
      <c r="N4725" s="53">
        <f>IF(I4725&gt;0,ROUND(I4725*Filme!$B$8,2),0)</f>
        <v>161.96</v>
      </c>
      <c r="O4725" s="53">
        <f t="shared" si="491"/>
        <v>1113.57</v>
      </c>
    </row>
    <row r="4726" spans="1:15">
      <c r="A4726" s="48">
        <v>41101669</v>
      </c>
      <c r="B4726" s="48" t="s">
        <v>4708</v>
      </c>
      <c r="C4726" s="49">
        <v>1</v>
      </c>
      <c r="D4726" s="49" t="s">
        <v>70</v>
      </c>
      <c r="E4726" s="51">
        <v>58.396999999999998</v>
      </c>
      <c r="F4726" s="52"/>
      <c r="G4726" s="52"/>
      <c r="H4726" s="52"/>
      <c r="I4726" s="90">
        <v>4</v>
      </c>
      <c r="J4726" s="52">
        <v>1</v>
      </c>
      <c r="K4726" s="53">
        <f t="shared" si="492"/>
        <v>163.19999999999999</v>
      </c>
      <c r="L4726" s="53">
        <f t="shared" si="493"/>
        <v>163.19999999999999</v>
      </c>
      <c r="M4726" s="53">
        <f>IF(E4726&gt;0,ROUND(E4726*UCO!$A$25,2),0)</f>
        <v>856.1</v>
      </c>
      <c r="N4726" s="53">
        <f>IF(I4726&gt;0,ROUND(I4726*Filme!$B$8,2),0)</f>
        <v>161.96</v>
      </c>
      <c r="O4726" s="53">
        <f t="shared" si="491"/>
        <v>1181.26</v>
      </c>
    </row>
    <row r="4727" spans="1:15" ht="34.5" customHeight="1">
      <c r="A4727" s="131" t="s">
        <v>4709</v>
      </c>
      <c r="B4727" s="132"/>
      <c r="C4727" s="132"/>
      <c r="D4727" s="132"/>
      <c r="E4727" s="132"/>
      <c r="F4727" s="132"/>
      <c r="G4727" s="132"/>
      <c r="H4727" s="132"/>
      <c r="I4727" s="132"/>
      <c r="J4727" s="132"/>
      <c r="K4727" s="132"/>
      <c r="L4727" s="132"/>
      <c r="M4727" s="132"/>
      <c r="N4727" s="132"/>
      <c r="O4727" s="132"/>
    </row>
    <row r="4728" spans="1:15">
      <c r="A4728" s="48">
        <v>41102010</v>
      </c>
      <c r="B4728" s="48" t="s">
        <v>4710</v>
      </c>
      <c r="C4728" s="49">
        <v>1</v>
      </c>
      <c r="D4728" s="49" t="s">
        <v>70</v>
      </c>
      <c r="E4728" s="51">
        <v>50.78</v>
      </c>
      <c r="F4728" s="48"/>
      <c r="G4728" s="48"/>
      <c r="H4728" s="52"/>
      <c r="I4728" s="90">
        <v>4</v>
      </c>
      <c r="J4728" s="52">
        <v>1</v>
      </c>
      <c r="K4728" s="53">
        <f>VLOOKUP(D4728,PorteRadiologia2026,25,FALSE)</f>
        <v>163.19999999999999</v>
      </c>
      <c r="L4728" s="53">
        <f>ROUND(C4728*K4728,2)</f>
        <v>163.19999999999999</v>
      </c>
      <c r="M4728" s="53">
        <f>IF(E4728&gt;0,ROUND(E4728*UCO!$A$25,2),0)</f>
        <v>744.43</v>
      </c>
      <c r="N4728" s="53">
        <f>IF(I4728&gt;0,ROUND(I4728*Filme!$B$8,2),0)</f>
        <v>161.96</v>
      </c>
      <c r="O4728" s="53">
        <f>ROUND(L4728+M4728+N4728,2)</f>
        <v>1069.5899999999999</v>
      </c>
    </row>
    <row r="4729" spans="1:15" ht="27" customHeight="1">
      <c r="A4729" s="129" t="s">
        <v>4711</v>
      </c>
      <c r="B4729" s="130"/>
      <c r="C4729" s="130"/>
      <c r="D4729" s="130"/>
      <c r="E4729" s="130"/>
      <c r="F4729" s="130"/>
      <c r="G4729" s="130"/>
      <c r="H4729" s="130"/>
      <c r="I4729" s="130"/>
      <c r="J4729" s="130"/>
      <c r="K4729" s="130"/>
      <c r="L4729" s="130"/>
      <c r="M4729" s="130"/>
      <c r="N4729" s="130"/>
      <c r="O4729" s="130"/>
    </row>
    <row r="4730" spans="1:15" ht="24" customHeight="1">
      <c r="A4730" s="129" t="s">
        <v>4712</v>
      </c>
      <c r="B4730" s="130"/>
      <c r="C4730" s="130"/>
      <c r="D4730" s="130"/>
      <c r="E4730" s="130"/>
      <c r="F4730" s="130"/>
      <c r="G4730" s="130"/>
      <c r="H4730" s="130"/>
      <c r="I4730" s="130"/>
      <c r="J4730" s="130"/>
      <c r="K4730" s="130"/>
      <c r="L4730" s="130"/>
      <c r="M4730" s="130"/>
      <c r="N4730" s="130"/>
      <c r="O4730" s="130"/>
    </row>
    <row r="4731" spans="1:15" ht="12.75" customHeight="1">
      <c r="A4731" s="129" t="s">
        <v>4649</v>
      </c>
      <c r="B4731" s="130"/>
      <c r="C4731" s="130"/>
      <c r="D4731" s="130"/>
      <c r="E4731" s="130"/>
      <c r="F4731" s="130"/>
      <c r="G4731" s="130"/>
      <c r="H4731" s="130"/>
      <c r="I4731" s="130"/>
      <c r="J4731" s="130"/>
      <c r="K4731" s="130"/>
      <c r="L4731" s="130"/>
      <c r="M4731" s="130"/>
      <c r="N4731" s="130"/>
      <c r="O4731" s="130"/>
    </row>
    <row r="4732" spans="1:15" ht="29.25" customHeight="1">
      <c r="A4732" s="129" t="s">
        <v>4713</v>
      </c>
      <c r="B4732" s="130"/>
      <c r="C4732" s="130"/>
      <c r="D4732" s="130"/>
      <c r="E4732" s="130"/>
      <c r="F4732" s="130"/>
      <c r="G4732" s="130"/>
      <c r="H4732" s="130"/>
      <c r="I4732" s="130"/>
      <c r="J4732" s="130"/>
      <c r="K4732" s="130"/>
      <c r="L4732" s="130"/>
      <c r="M4732" s="130"/>
      <c r="N4732" s="130"/>
      <c r="O4732" s="130"/>
    </row>
    <row r="4733" spans="1:15" ht="12.75" customHeight="1">
      <c r="A4733" s="129" t="s">
        <v>4714</v>
      </c>
      <c r="B4733" s="130"/>
      <c r="C4733" s="130"/>
      <c r="D4733" s="130"/>
      <c r="E4733" s="130"/>
      <c r="F4733" s="130"/>
      <c r="G4733" s="130"/>
      <c r="H4733" s="130"/>
      <c r="I4733" s="130"/>
      <c r="J4733" s="130"/>
      <c r="K4733" s="130"/>
      <c r="L4733" s="130"/>
      <c r="M4733" s="130"/>
      <c r="N4733" s="130"/>
      <c r="O4733" s="130"/>
    </row>
    <row r="4734" spans="1:15" ht="12.75" customHeight="1">
      <c r="A4734" s="129" t="s">
        <v>4715</v>
      </c>
      <c r="B4734" s="130"/>
      <c r="C4734" s="130"/>
      <c r="D4734" s="130"/>
      <c r="E4734" s="130"/>
      <c r="F4734" s="130"/>
      <c r="G4734" s="130"/>
      <c r="H4734" s="130"/>
      <c r="I4734" s="130"/>
      <c r="J4734" s="130"/>
      <c r="K4734" s="130"/>
      <c r="L4734" s="130"/>
      <c r="M4734" s="130"/>
      <c r="N4734" s="130"/>
      <c r="O4734" s="130"/>
    </row>
    <row r="4735" spans="1:15" ht="33.75" customHeight="1">
      <c r="A4735" s="131" t="s">
        <v>4716</v>
      </c>
      <c r="B4735" s="132"/>
      <c r="C4735" s="132"/>
      <c r="D4735" s="132"/>
      <c r="E4735" s="132"/>
      <c r="F4735" s="132"/>
      <c r="G4735" s="132"/>
      <c r="H4735" s="132"/>
      <c r="I4735" s="132"/>
      <c r="J4735" s="132"/>
      <c r="K4735" s="132"/>
      <c r="L4735" s="132"/>
      <c r="M4735" s="132"/>
      <c r="N4735" s="132"/>
      <c r="O4735" s="132"/>
    </row>
    <row r="4736" spans="1:15">
      <c r="A4736" s="48">
        <v>41203011</v>
      </c>
      <c r="B4736" s="48" t="s">
        <v>4717</v>
      </c>
      <c r="C4736" s="49">
        <v>1</v>
      </c>
      <c r="D4736" s="49" t="s">
        <v>129</v>
      </c>
      <c r="E4736" s="51">
        <v>1.8</v>
      </c>
      <c r="F4736" s="52"/>
      <c r="G4736" s="52"/>
      <c r="H4736" s="52"/>
      <c r="I4736" s="52"/>
      <c r="J4736" s="52"/>
      <c r="K4736" s="53">
        <f t="shared" ref="K4736:K4755" si="494">VLOOKUP(D4736,Porte2026Geral,24,FALSE)</f>
        <v>16.38</v>
      </c>
      <c r="L4736" s="53">
        <f t="shared" ref="L4736:L4755" si="495">ROUND(C4736*K4736,2)</f>
        <v>16.38</v>
      </c>
      <c r="M4736" s="53">
        <f>IF(E4736&gt;0,ROUND(E4736*UCO!$A$29,2),0)</f>
        <v>33.950000000000003</v>
      </c>
      <c r="N4736" s="53">
        <f>IF(I4736&gt;0,ROUND(I4736*Filme!$B$3,2),0)</f>
        <v>0</v>
      </c>
      <c r="O4736" s="53">
        <f t="shared" ref="O4736:O4755" si="496">ROUND(L4736+M4736+N4736,2)</f>
        <v>50.33</v>
      </c>
    </row>
    <row r="4737" spans="1:15">
      <c r="A4737" s="48">
        <v>41203020</v>
      </c>
      <c r="B4737" s="48" t="s">
        <v>4718</v>
      </c>
      <c r="C4737" s="49">
        <v>1</v>
      </c>
      <c r="D4737" s="49" t="s">
        <v>269</v>
      </c>
      <c r="E4737" s="51">
        <v>756.93</v>
      </c>
      <c r="F4737" s="52"/>
      <c r="G4737" s="52"/>
      <c r="H4737" s="52"/>
      <c r="I4737" s="52"/>
      <c r="J4737" s="52"/>
      <c r="K4737" s="53">
        <f t="shared" si="494"/>
        <v>3645.61</v>
      </c>
      <c r="L4737" s="53">
        <f t="shared" si="495"/>
        <v>3645.61</v>
      </c>
      <c r="M4737" s="53">
        <f>IF(E4737&gt;0,ROUND(E4737*UCO!$A$29,2),0)</f>
        <v>14275.7</v>
      </c>
      <c r="N4737" s="53">
        <f>IF(I4737&gt;0,ROUND(I4737*Filme!$B$3,2),0)</f>
        <v>0</v>
      </c>
      <c r="O4737" s="53">
        <f t="shared" si="496"/>
        <v>17921.310000000001</v>
      </c>
    </row>
    <row r="4738" spans="1:15">
      <c r="A4738" s="48">
        <v>41203038</v>
      </c>
      <c r="B4738" s="48" t="s">
        <v>4719</v>
      </c>
      <c r="C4738" s="49">
        <v>1</v>
      </c>
      <c r="D4738" s="49" t="s">
        <v>1689</v>
      </c>
      <c r="E4738" s="51">
        <v>908.32</v>
      </c>
      <c r="F4738" s="52"/>
      <c r="G4738" s="52"/>
      <c r="H4738" s="52"/>
      <c r="I4738" s="52"/>
      <c r="J4738" s="52"/>
      <c r="K4738" s="53">
        <f t="shared" si="494"/>
        <v>3965.11</v>
      </c>
      <c r="L4738" s="53">
        <f t="shared" si="495"/>
        <v>3965.11</v>
      </c>
      <c r="M4738" s="53">
        <f>IF(E4738&gt;0,ROUND(E4738*UCO!$A$29,2),0)</f>
        <v>17130.919999999998</v>
      </c>
      <c r="N4738" s="53">
        <f>IF(I4738&gt;0,ROUND(I4738*Filme!$B$3,2),0)</f>
        <v>0</v>
      </c>
      <c r="O4738" s="53">
        <f t="shared" si="496"/>
        <v>21096.03</v>
      </c>
    </row>
    <row r="4739" spans="1:15">
      <c r="A4739" s="48">
        <v>41203046</v>
      </c>
      <c r="B4739" s="48" t="s">
        <v>4720</v>
      </c>
      <c r="C4739" s="49">
        <v>1</v>
      </c>
      <c r="D4739" s="49" t="s">
        <v>2752</v>
      </c>
      <c r="E4739" s="51">
        <v>1067.1300000000001</v>
      </c>
      <c r="F4739" s="52"/>
      <c r="G4739" s="52"/>
      <c r="H4739" s="52"/>
      <c r="I4739" s="52"/>
      <c r="J4739" s="52"/>
      <c r="K4739" s="53">
        <f t="shared" si="494"/>
        <v>4374.7299999999996</v>
      </c>
      <c r="L4739" s="53">
        <f t="shared" si="495"/>
        <v>4374.7299999999996</v>
      </c>
      <c r="M4739" s="53">
        <f>IF(E4739&gt;0,ROUND(E4739*UCO!$A$29,2),0)</f>
        <v>20126.07</v>
      </c>
      <c r="N4739" s="53">
        <f>IF(I4739&gt;0,ROUND(I4739*Filme!$B$3,2),0)</f>
        <v>0</v>
      </c>
      <c r="O4739" s="53">
        <f t="shared" si="496"/>
        <v>24500.799999999999</v>
      </c>
    </row>
    <row r="4740" spans="1:15">
      <c r="A4740" s="48">
        <v>41203054</v>
      </c>
      <c r="B4740" s="48" t="s">
        <v>4721</v>
      </c>
      <c r="C4740" s="49">
        <v>1</v>
      </c>
      <c r="D4740" s="49" t="s">
        <v>2752</v>
      </c>
      <c r="E4740" s="51">
        <v>1476.21</v>
      </c>
      <c r="F4740" s="52"/>
      <c r="G4740" s="52"/>
      <c r="H4740" s="52"/>
      <c r="I4740" s="52"/>
      <c r="J4740" s="52"/>
      <c r="K4740" s="53">
        <f t="shared" si="494"/>
        <v>4374.7299999999996</v>
      </c>
      <c r="L4740" s="53">
        <f t="shared" si="495"/>
        <v>4374.7299999999996</v>
      </c>
      <c r="M4740" s="53">
        <f>IF(E4740&gt;0,ROUND(E4740*UCO!$A$29,2),0)</f>
        <v>27841.32</v>
      </c>
      <c r="N4740" s="53">
        <f>IF(I4740&gt;0,ROUND(I4740*Filme!$B$3,2),0)</f>
        <v>0</v>
      </c>
      <c r="O4740" s="53">
        <f t="shared" si="496"/>
        <v>32216.05</v>
      </c>
    </row>
    <row r="4741" spans="1:15">
      <c r="A4741" s="48">
        <v>41203062</v>
      </c>
      <c r="B4741" s="48" t="s">
        <v>4722</v>
      </c>
      <c r="C4741" s="49">
        <v>1</v>
      </c>
      <c r="D4741" s="49" t="s">
        <v>2752</v>
      </c>
      <c r="E4741" s="51">
        <v>1067.1300000000001</v>
      </c>
      <c r="F4741" s="52"/>
      <c r="G4741" s="52"/>
      <c r="H4741" s="52"/>
      <c r="I4741" s="52"/>
      <c r="J4741" s="52"/>
      <c r="K4741" s="53">
        <f t="shared" si="494"/>
        <v>4374.7299999999996</v>
      </c>
      <c r="L4741" s="53">
        <f t="shared" si="495"/>
        <v>4374.7299999999996</v>
      </c>
      <c r="M4741" s="53">
        <f>IF(E4741&gt;0,ROUND(E4741*UCO!$A$29,2),0)</f>
        <v>20126.07</v>
      </c>
      <c r="N4741" s="53">
        <f>IF(I4741&gt;0,ROUND(I4741*Filme!$B$3,2),0)</f>
        <v>0</v>
      </c>
      <c r="O4741" s="53">
        <f t="shared" si="496"/>
        <v>24500.799999999999</v>
      </c>
    </row>
    <row r="4742" spans="1:15">
      <c r="A4742" s="48">
        <v>41203070</v>
      </c>
      <c r="B4742" s="48" t="s">
        <v>4723</v>
      </c>
      <c r="C4742" s="49">
        <v>1</v>
      </c>
      <c r="D4742" s="49" t="s">
        <v>99</v>
      </c>
      <c r="E4742" s="51">
        <v>3.61</v>
      </c>
      <c r="F4742" s="52"/>
      <c r="G4742" s="52"/>
      <c r="H4742" s="52"/>
      <c r="I4742" s="52"/>
      <c r="J4742" s="52"/>
      <c r="K4742" s="53">
        <f t="shared" si="494"/>
        <v>49.16</v>
      </c>
      <c r="L4742" s="53">
        <f t="shared" si="495"/>
        <v>49.16</v>
      </c>
      <c r="M4742" s="53">
        <f>IF(E4742&gt;0,ROUND(E4742*UCO!$A$29,2),0)</f>
        <v>68.08</v>
      </c>
      <c r="N4742" s="53">
        <f>IF(I4742&gt;0,ROUND(I4742*Filme!$B$3,2),0)</f>
        <v>0</v>
      </c>
      <c r="O4742" s="53">
        <f t="shared" si="496"/>
        <v>117.24</v>
      </c>
    </row>
    <row r="4743" spans="1:15">
      <c r="A4743" s="48">
        <v>41203089</v>
      </c>
      <c r="B4743" s="48" t="s">
        <v>4724</v>
      </c>
      <c r="C4743" s="49">
        <v>1</v>
      </c>
      <c r="D4743" s="49" t="s">
        <v>99</v>
      </c>
      <c r="E4743" s="51">
        <v>3.33</v>
      </c>
      <c r="F4743" s="52"/>
      <c r="G4743" s="52"/>
      <c r="H4743" s="52"/>
      <c r="I4743" s="52"/>
      <c r="J4743" s="52"/>
      <c r="K4743" s="53">
        <f t="shared" si="494"/>
        <v>49.16</v>
      </c>
      <c r="L4743" s="53">
        <f t="shared" si="495"/>
        <v>49.16</v>
      </c>
      <c r="M4743" s="53">
        <f>IF(E4743&gt;0,ROUND(E4743*UCO!$A$29,2),0)</f>
        <v>62.8</v>
      </c>
      <c r="N4743" s="53">
        <f>IF(I4743&gt;0,ROUND(I4743*Filme!$B$3,2),0)</f>
        <v>0</v>
      </c>
      <c r="O4743" s="53">
        <f t="shared" si="496"/>
        <v>111.96</v>
      </c>
    </row>
    <row r="4744" spans="1:15">
      <c r="A4744" s="48">
        <v>41203097</v>
      </c>
      <c r="B4744" s="48" t="s">
        <v>4725</v>
      </c>
      <c r="C4744" s="49">
        <v>1</v>
      </c>
      <c r="D4744" s="49" t="s">
        <v>129</v>
      </c>
      <c r="E4744" s="51">
        <v>2.2999999999999998</v>
      </c>
      <c r="F4744" s="52"/>
      <c r="G4744" s="52"/>
      <c r="H4744" s="52"/>
      <c r="I4744" s="52"/>
      <c r="J4744" s="52"/>
      <c r="K4744" s="53">
        <f t="shared" si="494"/>
        <v>16.38</v>
      </c>
      <c r="L4744" s="53">
        <f t="shared" si="495"/>
        <v>16.38</v>
      </c>
      <c r="M4744" s="53">
        <f>IF(E4744&gt;0,ROUND(E4744*UCO!$A$29,2),0)</f>
        <v>43.38</v>
      </c>
      <c r="N4744" s="53">
        <f>IF(I4744&gt;0,ROUND(I4744*Filme!$B$3,2),0)</f>
        <v>0</v>
      </c>
      <c r="O4744" s="53">
        <f t="shared" si="496"/>
        <v>59.76</v>
      </c>
    </row>
    <row r="4745" spans="1:15">
      <c r="A4745" s="48">
        <v>41203100</v>
      </c>
      <c r="B4745" s="48" t="s">
        <v>4726</v>
      </c>
      <c r="C4745" s="49">
        <v>1</v>
      </c>
      <c r="D4745" s="49" t="s">
        <v>999</v>
      </c>
      <c r="E4745" s="51">
        <v>217.04</v>
      </c>
      <c r="F4745" s="52"/>
      <c r="G4745" s="52"/>
      <c r="H4745" s="52"/>
      <c r="I4745" s="52"/>
      <c r="J4745" s="52"/>
      <c r="K4745" s="53">
        <f t="shared" si="494"/>
        <v>2695.3</v>
      </c>
      <c r="L4745" s="53">
        <f t="shared" si="495"/>
        <v>2695.3</v>
      </c>
      <c r="M4745" s="53">
        <f>IF(E4745&gt;0,ROUND(E4745*UCO!$A$29,2),0)</f>
        <v>4093.37</v>
      </c>
      <c r="N4745" s="53">
        <f>IF(I4745&gt;0,ROUND(I4745*Filme!$B$3,2),0)</f>
        <v>0</v>
      </c>
      <c r="O4745" s="53">
        <f t="shared" si="496"/>
        <v>6788.67</v>
      </c>
    </row>
    <row r="4746" spans="1:15">
      <c r="A4746" s="48">
        <v>41203119</v>
      </c>
      <c r="B4746" s="48" t="s">
        <v>4727</v>
      </c>
      <c r="C4746" s="49">
        <v>1</v>
      </c>
      <c r="D4746" s="49" t="s">
        <v>70</v>
      </c>
      <c r="E4746" s="51">
        <v>19.13</v>
      </c>
      <c r="F4746" s="52"/>
      <c r="G4746" s="52"/>
      <c r="H4746" s="52"/>
      <c r="I4746" s="52"/>
      <c r="J4746" s="52"/>
      <c r="K4746" s="53">
        <f t="shared" si="494"/>
        <v>209.71</v>
      </c>
      <c r="L4746" s="53">
        <f t="shared" si="495"/>
        <v>209.71</v>
      </c>
      <c r="M4746" s="53">
        <f>IF(E4746&gt;0,ROUND(E4746*UCO!$A$29,2),0)</f>
        <v>360.79</v>
      </c>
      <c r="N4746" s="53">
        <f>IF(I4746&gt;0,ROUND(I4746*Filme!$B$3,2),0)</f>
        <v>0</v>
      </c>
      <c r="O4746" s="53">
        <f t="shared" si="496"/>
        <v>570.5</v>
      </c>
    </row>
    <row r="4747" spans="1:15">
      <c r="A4747" s="48">
        <v>41203127</v>
      </c>
      <c r="B4747" s="48" t="s">
        <v>4728</v>
      </c>
      <c r="C4747" s="49">
        <v>1</v>
      </c>
      <c r="D4747" s="49" t="s">
        <v>2752</v>
      </c>
      <c r="E4747" s="51">
        <v>1067.1300000000001</v>
      </c>
      <c r="F4747" s="52"/>
      <c r="G4747" s="52"/>
      <c r="H4747" s="52"/>
      <c r="I4747" s="52"/>
      <c r="J4747" s="52"/>
      <c r="K4747" s="53">
        <f t="shared" si="494"/>
        <v>4374.7299999999996</v>
      </c>
      <c r="L4747" s="53">
        <f t="shared" si="495"/>
        <v>4374.7299999999996</v>
      </c>
      <c r="M4747" s="53">
        <f>IF(E4747&gt;0,ROUND(E4747*UCO!$A$29,2),0)</f>
        <v>20126.07</v>
      </c>
      <c r="N4747" s="53">
        <f>IF(I4747&gt;0,ROUND(I4747*Filme!$B$3,2),0)</f>
        <v>0</v>
      </c>
      <c r="O4747" s="53">
        <f t="shared" si="496"/>
        <v>24500.799999999999</v>
      </c>
    </row>
    <row r="4748" spans="1:15">
      <c r="A4748" s="48">
        <v>41203135</v>
      </c>
      <c r="B4748" s="48" t="s">
        <v>4729</v>
      </c>
      <c r="C4748" s="49">
        <v>1</v>
      </c>
      <c r="D4748" s="49" t="s">
        <v>1689</v>
      </c>
      <c r="E4748" s="51">
        <v>524.52</v>
      </c>
      <c r="F4748" s="52"/>
      <c r="G4748" s="52"/>
      <c r="H4748" s="52"/>
      <c r="I4748" s="52"/>
      <c r="J4748" s="52"/>
      <c r="K4748" s="53">
        <f t="shared" si="494"/>
        <v>3965.11</v>
      </c>
      <c r="L4748" s="53">
        <f t="shared" si="495"/>
        <v>3965.11</v>
      </c>
      <c r="M4748" s="53">
        <f>IF(E4748&gt;0,ROUND(E4748*UCO!$A$29,2),0)</f>
        <v>9892.4500000000007</v>
      </c>
      <c r="N4748" s="53">
        <f>IF(I4748&gt;0,ROUND(I4748*Filme!$B$3,2),0)</f>
        <v>0</v>
      </c>
      <c r="O4748" s="53">
        <f t="shared" si="496"/>
        <v>13857.56</v>
      </c>
    </row>
    <row r="4749" spans="1:15">
      <c r="A4749" s="48">
        <v>41203143</v>
      </c>
      <c r="B4749" s="48" t="s">
        <v>4730</v>
      </c>
      <c r="C4749" s="49">
        <v>1</v>
      </c>
      <c r="D4749" s="49" t="s">
        <v>245</v>
      </c>
      <c r="E4749" s="51">
        <v>23.3</v>
      </c>
      <c r="F4749" s="52"/>
      <c r="G4749" s="52"/>
      <c r="H4749" s="52"/>
      <c r="I4749" s="52"/>
      <c r="J4749" s="52"/>
      <c r="K4749" s="53">
        <f t="shared" si="494"/>
        <v>275.27999999999997</v>
      </c>
      <c r="L4749" s="53">
        <f t="shared" si="495"/>
        <v>275.27999999999997</v>
      </c>
      <c r="M4749" s="53">
        <f>IF(E4749&gt;0,ROUND(E4749*UCO!$A$29,2),0)</f>
        <v>439.44</v>
      </c>
      <c r="N4749" s="53">
        <f>IF(I4749&gt;0,ROUND(I4749*Filme!$B$3,2),0)</f>
        <v>0</v>
      </c>
      <c r="O4749" s="53">
        <f t="shared" si="496"/>
        <v>714.72</v>
      </c>
    </row>
    <row r="4750" spans="1:15">
      <c r="A4750" s="48">
        <v>41203151</v>
      </c>
      <c r="B4750" s="48" t="s">
        <v>4731</v>
      </c>
      <c r="C4750" s="49">
        <v>1</v>
      </c>
      <c r="D4750" s="77" t="s">
        <v>129</v>
      </c>
      <c r="E4750" s="52">
        <v>1.8</v>
      </c>
      <c r="F4750" s="52"/>
      <c r="G4750" s="52"/>
      <c r="H4750" s="52"/>
      <c r="I4750" s="52"/>
      <c r="J4750" s="52"/>
      <c r="K4750" s="53">
        <f t="shared" si="494"/>
        <v>16.38</v>
      </c>
      <c r="L4750" s="53">
        <f t="shared" si="495"/>
        <v>16.38</v>
      </c>
      <c r="M4750" s="53">
        <f>IF(E4750&gt;0,ROUND(E4750*UCO!$A$29,2),0)</f>
        <v>33.950000000000003</v>
      </c>
      <c r="N4750" s="53">
        <f>IF(I4750&gt;0,ROUND(I4750*Filme!$B$3,2),0)</f>
        <v>0</v>
      </c>
      <c r="O4750" s="53">
        <f t="shared" si="496"/>
        <v>50.33</v>
      </c>
    </row>
    <row r="4751" spans="1:15">
      <c r="A4751" s="48">
        <v>41203160</v>
      </c>
      <c r="B4751" s="48" t="s">
        <v>4732</v>
      </c>
      <c r="C4751" s="49">
        <v>1</v>
      </c>
      <c r="D4751" s="49" t="s">
        <v>269</v>
      </c>
      <c r="E4751" s="51">
        <v>436</v>
      </c>
      <c r="F4751" s="52"/>
      <c r="G4751" s="52"/>
      <c r="H4751" s="52"/>
      <c r="I4751" s="52"/>
      <c r="J4751" s="52"/>
      <c r="K4751" s="53">
        <f t="shared" si="494"/>
        <v>3645.61</v>
      </c>
      <c r="L4751" s="53">
        <f t="shared" si="495"/>
        <v>3645.61</v>
      </c>
      <c r="M4751" s="53">
        <f>IF(E4751&gt;0,ROUND(E4751*UCO!$A$29,2),0)</f>
        <v>8222.9599999999991</v>
      </c>
      <c r="N4751" s="53">
        <f>IF(I4751&gt;0,ROUND(I4751*Filme!$B$3,2),0)</f>
        <v>0</v>
      </c>
      <c r="O4751" s="53">
        <f t="shared" si="496"/>
        <v>11868.57</v>
      </c>
    </row>
    <row r="4752" spans="1:15">
      <c r="A4752" s="48">
        <v>41203178</v>
      </c>
      <c r="B4752" s="48" t="s">
        <v>4733</v>
      </c>
      <c r="C4752" s="49">
        <v>1</v>
      </c>
      <c r="D4752" s="49" t="s">
        <v>72</v>
      </c>
      <c r="E4752" s="51">
        <v>24.69</v>
      </c>
      <c r="F4752" s="52"/>
      <c r="G4752" s="52"/>
      <c r="H4752" s="52"/>
      <c r="I4752" s="52"/>
      <c r="J4752" s="52"/>
      <c r="K4752" s="53">
        <f t="shared" si="494"/>
        <v>309.68</v>
      </c>
      <c r="L4752" s="53">
        <f t="shared" si="495"/>
        <v>309.68</v>
      </c>
      <c r="M4752" s="53">
        <f>IF(E4752&gt;0,ROUND(E4752*UCO!$A$29,2),0)</f>
        <v>465.65</v>
      </c>
      <c r="N4752" s="53">
        <f>IF(I4752&gt;0,ROUND(I4752*Filme!$B$3,2),0)</f>
        <v>0</v>
      </c>
      <c r="O4752" s="53">
        <f t="shared" si="496"/>
        <v>775.33</v>
      </c>
    </row>
    <row r="4753" spans="1:15">
      <c r="A4753" s="48">
        <v>41203186</v>
      </c>
      <c r="B4753" s="48" t="s">
        <v>4734</v>
      </c>
      <c r="C4753" s="49">
        <v>1</v>
      </c>
      <c r="D4753" s="49" t="s">
        <v>70</v>
      </c>
      <c r="E4753" s="51">
        <v>12.52</v>
      </c>
      <c r="F4753" s="52"/>
      <c r="G4753" s="52"/>
      <c r="H4753" s="52"/>
      <c r="I4753" s="52"/>
      <c r="J4753" s="52"/>
      <c r="K4753" s="53">
        <f t="shared" si="494"/>
        <v>209.71</v>
      </c>
      <c r="L4753" s="53">
        <f t="shared" si="495"/>
        <v>209.71</v>
      </c>
      <c r="M4753" s="53">
        <f>IF(E4753&gt;0,ROUND(E4753*UCO!$A$29,2),0)</f>
        <v>236.13</v>
      </c>
      <c r="N4753" s="53">
        <f>IF(I4753&gt;0,ROUND(I4753*Filme!$B$3,2),0)</f>
        <v>0</v>
      </c>
      <c r="O4753" s="53">
        <f t="shared" si="496"/>
        <v>445.84</v>
      </c>
    </row>
    <row r="4754" spans="1:15">
      <c r="A4754" s="48">
        <v>41203194</v>
      </c>
      <c r="B4754" s="48" t="s">
        <v>4735</v>
      </c>
      <c r="C4754" s="49">
        <v>1</v>
      </c>
      <c r="D4754" s="49" t="s">
        <v>53</v>
      </c>
      <c r="E4754" s="51">
        <v>12.52</v>
      </c>
      <c r="F4754" s="52"/>
      <c r="G4754" s="52"/>
      <c r="H4754" s="52"/>
      <c r="I4754" s="52"/>
      <c r="J4754" s="52"/>
      <c r="K4754" s="53">
        <f t="shared" si="494"/>
        <v>144.19999999999999</v>
      </c>
      <c r="L4754" s="53">
        <f t="shared" si="495"/>
        <v>144.19999999999999</v>
      </c>
      <c r="M4754" s="53">
        <f>IF(E4754&gt;0,ROUND(E4754*UCO!$A$29,2),0)</f>
        <v>236.13</v>
      </c>
      <c r="N4754" s="53">
        <f>IF(I4754&gt;0,ROUND(I4754*Filme!$B$3,2),0)</f>
        <v>0</v>
      </c>
      <c r="O4754" s="53">
        <f t="shared" si="496"/>
        <v>380.33</v>
      </c>
    </row>
    <row r="4755" spans="1:15">
      <c r="A4755" s="48">
        <v>41203208</v>
      </c>
      <c r="B4755" s="48" t="s">
        <v>4736</v>
      </c>
      <c r="C4755" s="49">
        <v>1</v>
      </c>
      <c r="D4755" s="49" t="s">
        <v>99</v>
      </c>
      <c r="E4755" s="51">
        <v>4.8600000000000003</v>
      </c>
      <c r="F4755" s="52"/>
      <c r="G4755" s="52"/>
      <c r="H4755" s="52"/>
      <c r="I4755" s="52"/>
      <c r="J4755" s="52"/>
      <c r="K4755" s="53">
        <f t="shared" si="494"/>
        <v>49.16</v>
      </c>
      <c r="L4755" s="53">
        <f t="shared" si="495"/>
        <v>49.16</v>
      </c>
      <c r="M4755" s="53">
        <f>IF(E4755&gt;0,ROUND(E4755*UCO!$A$29,2),0)</f>
        <v>91.66</v>
      </c>
      <c r="N4755" s="53">
        <f>IF(I4755&gt;0,ROUND(I4755*Filme!$B$3,2),0)</f>
        <v>0</v>
      </c>
      <c r="O4755" s="53">
        <f t="shared" si="496"/>
        <v>140.82</v>
      </c>
    </row>
    <row r="4756" spans="1:15" ht="12.75" customHeight="1">
      <c r="A4756" s="129" t="s">
        <v>4737</v>
      </c>
      <c r="B4756" s="130"/>
      <c r="C4756" s="130"/>
      <c r="D4756" s="130"/>
      <c r="E4756" s="130"/>
      <c r="F4756" s="130"/>
      <c r="G4756" s="130"/>
      <c r="H4756" s="130"/>
      <c r="I4756" s="130"/>
      <c r="J4756" s="130"/>
      <c r="K4756" s="130"/>
      <c r="L4756" s="130"/>
      <c r="M4756" s="130"/>
      <c r="N4756" s="130"/>
      <c r="O4756" s="130"/>
    </row>
    <row r="4757" spans="1:15" ht="12.75" customHeight="1">
      <c r="A4757" s="129" t="s">
        <v>4738</v>
      </c>
      <c r="B4757" s="130"/>
      <c r="C4757" s="130"/>
      <c r="D4757" s="130"/>
      <c r="E4757" s="130"/>
      <c r="F4757" s="130"/>
      <c r="G4757" s="130"/>
      <c r="H4757" s="130"/>
      <c r="I4757" s="130"/>
      <c r="J4757" s="130"/>
      <c r="K4757" s="130"/>
      <c r="L4757" s="130"/>
      <c r="M4757" s="130"/>
      <c r="N4757" s="130"/>
      <c r="O4757" s="130"/>
    </row>
    <row r="4758" spans="1:15" ht="36.75" customHeight="1">
      <c r="A4758" s="131" t="s">
        <v>4739</v>
      </c>
      <c r="B4758" s="132"/>
      <c r="C4758" s="132"/>
      <c r="D4758" s="132"/>
      <c r="E4758" s="132"/>
      <c r="F4758" s="132"/>
      <c r="G4758" s="132"/>
      <c r="H4758" s="132"/>
      <c r="I4758" s="132"/>
      <c r="J4758" s="132"/>
      <c r="K4758" s="132"/>
      <c r="L4758" s="132"/>
      <c r="M4758" s="132"/>
      <c r="N4758" s="132"/>
      <c r="O4758" s="132"/>
    </row>
    <row r="4759" spans="1:15">
      <c r="A4759" s="48">
        <v>41204018</v>
      </c>
      <c r="B4759" s="48" t="s">
        <v>4740</v>
      </c>
      <c r="C4759" s="49">
        <v>1</v>
      </c>
      <c r="D4759" s="49" t="s">
        <v>70</v>
      </c>
      <c r="E4759" s="51">
        <v>9.73</v>
      </c>
      <c r="F4759" s="52"/>
      <c r="G4759" s="52"/>
      <c r="H4759" s="52"/>
      <c r="I4759" s="52"/>
      <c r="J4759" s="52"/>
      <c r="K4759" s="53">
        <f t="shared" ref="K4759:K4768" si="497">VLOOKUP(D4759,Porte2026Geral,24,FALSE)</f>
        <v>209.71</v>
      </c>
      <c r="L4759" s="53">
        <f t="shared" ref="L4759:L4768" si="498">ROUND(C4759*K4759,2)</f>
        <v>209.71</v>
      </c>
      <c r="M4759" s="53">
        <f>IF(E4759&gt;0,ROUND(E4759*UCO!$A$29,2),0)</f>
        <v>183.51</v>
      </c>
      <c r="N4759" s="53">
        <f>IF(I4759&gt;0,ROUND(I4759*Filme!$B$3,2),0)</f>
        <v>0</v>
      </c>
      <c r="O4759" s="53">
        <f t="shared" ref="O4759:O4768" si="499">ROUND(L4759+M4759+N4759,2)</f>
        <v>393.22</v>
      </c>
    </row>
    <row r="4760" spans="1:15">
      <c r="A4760" s="48">
        <v>41204026</v>
      </c>
      <c r="B4760" s="48" t="s">
        <v>4741</v>
      </c>
      <c r="C4760" s="49">
        <v>1</v>
      </c>
      <c r="D4760" s="49" t="s">
        <v>129</v>
      </c>
      <c r="E4760" s="51">
        <v>1.8</v>
      </c>
      <c r="F4760" s="52"/>
      <c r="G4760" s="52"/>
      <c r="H4760" s="52"/>
      <c r="I4760" s="52"/>
      <c r="J4760" s="52"/>
      <c r="K4760" s="53">
        <f t="shared" si="497"/>
        <v>16.38</v>
      </c>
      <c r="L4760" s="53">
        <f t="shared" si="498"/>
        <v>16.38</v>
      </c>
      <c r="M4760" s="53">
        <f>IF(E4760&gt;0,ROUND(E4760*UCO!$A$29,2),0)</f>
        <v>33.950000000000003</v>
      </c>
      <c r="N4760" s="53">
        <f>IF(I4760&gt;0,ROUND(I4760*Filme!$B$3,2),0)</f>
        <v>0</v>
      </c>
      <c r="O4760" s="53">
        <f t="shared" si="499"/>
        <v>50.33</v>
      </c>
    </row>
    <row r="4761" spans="1:15">
      <c r="A4761" s="48">
        <v>41204034</v>
      </c>
      <c r="B4761" s="48" t="s">
        <v>4742</v>
      </c>
      <c r="C4761" s="49">
        <v>1</v>
      </c>
      <c r="D4761" s="77" t="s">
        <v>70</v>
      </c>
      <c r="E4761" s="52">
        <v>20.52</v>
      </c>
      <c r="F4761" s="52"/>
      <c r="G4761" s="52"/>
      <c r="H4761" s="52"/>
      <c r="I4761" s="52"/>
      <c r="J4761" s="52"/>
      <c r="K4761" s="53">
        <f t="shared" si="497"/>
        <v>209.71</v>
      </c>
      <c r="L4761" s="53">
        <f t="shared" si="498"/>
        <v>209.71</v>
      </c>
      <c r="M4761" s="53">
        <f>IF(E4761&gt;0,ROUND(E4761*UCO!$A$29,2),0)</f>
        <v>387.01</v>
      </c>
      <c r="N4761" s="53">
        <f>IF(I4761&gt;0,ROUND(I4761*Filme!$B$3,2),0)</f>
        <v>0</v>
      </c>
      <c r="O4761" s="53">
        <f t="shared" si="499"/>
        <v>596.72</v>
      </c>
    </row>
    <row r="4762" spans="1:15">
      <c r="A4762" s="48">
        <v>41204042</v>
      </c>
      <c r="B4762" s="48" t="s">
        <v>4743</v>
      </c>
      <c r="C4762" s="49">
        <v>1</v>
      </c>
      <c r="D4762" s="49" t="s">
        <v>259</v>
      </c>
      <c r="E4762" s="51">
        <v>72.260000000000005</v>
      </c>
      <c r="F4762" s="52"/>
      <c r="G4762" s="52"/>
      <c r="H4762" s="52"/>
      <c r="I4762" s="52"/>
      <c r="J4762" s="52"/>
      <c r="K4762" s="53">
        <f t="shared" si="497"/>
        <v>852.02</v>
      </c>
      <c r="L4762" s="53">
        <f t="shared" si="498"/>
        <v>852.02</v>
      </c>
      <c r="M4762" s="53">
        <f>IF(E4762&gt;0,ROUND(E4762*UCO!$A$29,2),0)</f>
        <v>1362.82</v>
      </c>
      <c r="N4762" s="53">
        <f>IF(I4762&gt;0,ROUND(I4762*Filme!$B$3,2),0)</f>
        <v>0</v>
      </c>
      <c r="O4762" s="53">
        <f t="shared" si="499"/>
        <v>2214.84</v>
      </c>
    </row>
    <row r="4763" spans="1:15">
      <c r="A4763" s="48">
        <v>41204050</v>
      </c>
      <c r="B4763" s="48" t="s">
        <v>4744</v>
      </c>
      <c r="C4763" s="49">
        <v>1</v>
      </c>
      <c r="D4763" s="49" t="s">
        <v>53</v>
      </c>
      <c r="E4763" s="51">
        <v>12.52</v>
      </c>
      <c r="F4763" s="52"/>
      <c r="G4763" s="52"/>
      <c r="H4763" s="52"/>
      <c r="I4763" s="52"/>
      <c r="J4763" s="52"/>
      <c r="K4763" s="53">
        <f t="shared" si="497"/>
        <v>144.19999999999999</v>
      </c>
      <c r="L4763" s="53">
        <f t="shared" si="498"/>
        <v>144.19999999999999</v>
      </c>
      <c r="M4763" s="53">
        <f>IF(E4763&gt;0,ROUND(E4763*UCO!$A$29,2),0)</f>
        <v>236.13</v>
      </c>
      <c r="N4763" s="53">
        <f>IF(I4763&gt;0,ROUND(I4763*Filme!$B$3,2),0)</f>
        <v>0</v>
      </c>
      <c r="O4763" s="53">
        <f t="shared" si="499"/>
        <v>380.33</v>
      </c>
    </row>
    <row r="4764" spans="1:15">
      <c r="A4764" s="48">
        <v>41204069</v>
      </c>
      <c r="B4764" s="48" t="s">
        <v>4745</v>
      </c>
      <c r="C4764" s="49">
        <v>1</v>
      </c>
      <c r="D4764" s="49" t="s">
        <v>70</v>
      </c>
      <c r="E4764" s="51">
        <v>16.38</v>
      </c>
      <c r="F4764" s="52"/>
      <c r="G4764" s="52"/>
      <c r="H4764" s="52"/>
      <c r="I4764" s="52"/>
      <c r="J4764" s="52"/>
      <c r="K4764" s="53">
        <f t="shared" si="497"/>
        <v>209.71</v>
      </c>
      <c r="L4764" s="53">
        <f t="shared" si="498"/>
        <v>209.71</v>
      </c>
      <c r="M4764" s="53">
        <f>IF(E4764&gt;0,ROUND(E4764*UCO!$A$29,2),0)</f>
        <v>308.93</v>
      </c>
      <c r="N4764" s="53">
        <f>IF(I4764&gt;0,ROUND(I4764*Filme!$B$3,2),0)</f>
        <v>0</v>
      </c>
      <c r="O4764" s="53">
        <f t="shared" si="499"/>
        <v>518.64</v>
      </c>
    </row>
    <row r="4765" spans="1:15">
      <c r="A4765" s="48">
        <v>41204077</v>
      </c>
      <c r="B4765" s="48" t="s">
        <v>4746</v>
      </c>
      <c r="C4765" s="49">
        <v>1</v>
      </c>
      <c r="D4765" s="49" t="s">
        <v>53</v>
      </c>
      <c r="E4765" s="51">
        <v>13.96</v>
      </c>
      <c r="F4765" s="52"/>
      <c r="G4765" s="52"/>
      <c r="H4765" s="52"/>
      <c r="I4765" s="52"/>
      <c r="J4765" s="52"/>
      <c r="K4765" s="53">
        <f t="shared" si="497"/>
        <v>144.19999999999999</v>
      </c>
      <c r="L4765" s="53">
        <f t="shared" si="498"/>
        <v>144.19999999999999</v>
      </c>
      <c r="M4765" s="53">
        <f>IF(E4765&gt;0,ROUND(E4765*UCO!$A$29,2),0)</f>
        <v>263.29000000000002</v>
      </c>
      <c r="N4765" s="53">
        <f>IF(I4765&gt;0,ROUND(I4765*Filme!$B$3,2),0)</f>
        <v>0</v>
      </c>
      <c r="O4765" s="53">
        <f t="shared" si="499"/>
        <v>407.49</v>
      </c>
    </row>
    <row r="4766" spans="1:15">
      <c r="A4766" s="48">
        <v>41204085</v>
      </c>
      <c r="B4766" s="48" t="s">
        <v>4747</v>
      </c>
      <c r="C4766" s="49">
        <v>1</v>
      </c>
      <c r="D4766" s="77" t="s">
        <v>137</v>
      </c>
      <c r="E4766" s="52">
        <v>10.57</v>
      </c>
      <c r="F4766" s="52"/>
      <c r="G4766" s="52"/>
      <c r="H4766" s="52"/>
      <c r="I4766" s="52"/>
      <c r="J4766" s="52"/>
      <c r="K4766" s="53">
        <f t="shared" si="497"/>
        <v>104.87</v>
      </c>
      <c r="L4766" s="53">
        <f t="shared" si="498"/>
        <v>104.87</v>
      </c>
      <c r="M4766" s="53">
        <f>IF(E4766&gt;0,ROUND(E4766*UCO!$A$29,2),0)</f>
        <v>199.35</v>
      </c>
      <c r="N4766" s="53">
        <f>IF(I4766&gt;0,ROUND(I4766*Filme!$B$3,2),0)</f>
        <v>0</v>
      </c>
      <c r="O4766" s="53">
        <f t="shared" si="499"/>
        <v>304.22000000000003</v>
      </c>
    </row>
    <row r="4767" spans="1:15">
      <c r="A4767" s="48">
        <v>41204093</v>
      </c>
      <c r="B4767" s="48" t="s">
        <v>4748</v>
      </c>
      <c r="C4767" s="49">
        <v>1</v>
      </c>
      <c r="D4767" s="49" t="s">
        <v>137</v>
      </c>
      <c r="E4767" s="51">
        <v>9.73</v>
      </c>
      <c r="F4767" s="52"/>
      <c r="G4767" s="52"/>
      <c r="H4767" s="52"/>
      <c r="I4767" s="52"/>
      <c r="J4767" s="52"/>
      <c r="K4767" s="53">
        <f t="shared" si="497"/>
        <v>104.87</v>
      </c>
      <c r="L4767" s="53">
        <f t="shared" si="498"/>
        <v>104.87</v>
      </c>
      <c r="M4767" s="53">
        <f>IF(E4767&gt;0,ROUND(E4767*UCO!$A$29,2),0)</f>
        <v>183.51</v>
      </c>
      <c r="N4767" s="53">
        <f>IF(I4767&gt;0,ROUND(I4767*Filme!$B$3,2),0)</f>
        <v>0</v>
      </c>
      <c r="O4767" s="53">
        <f t="shared" si="499"/>
        <v>288.38</v>
      </c>
    </row>
    <row r="4768" spans="1:15">
      <c r="A4768" s="48">
        <v>41204107</v>
      </c>
      <c r="B4768" s="48" t="s">
        <v>4749</v>
      </c>
      <c r="C4768" s="49">
        <v>1</v>
      </c>
      <c r="D4768" s="49" t="s">
        <v>368</v>
      </c>
      <c r="E4768" s="51">
        <v>27.82</v>
      </c>
      <c r="F4768" s="52"/>
      <c r="G4768" s="52"/>
      <c r="H4768" s="52"/>
      <c r="I4768" s="52"/>
      <c r="J4768" s="52"/>
      <c r="K4768" s="53">
        <f t="shared" si="497"/>
        <v>334.24</v>
      </c>
      <c r="L4768" s="53">
        <f t="shared" si="498"/>
        <v>334.24</v>
      </c>
      <c r="M4768" s="53">
        <f>IF(E4768&gt;0,ROUND(E4768*UCO!$A$29,2),0)</f>
        <v>524.69000000000005</v>
      </c>
      <c r="N4768" s="53">
        <f>IF(I4768&gt;0,ROUND(I4768*Filme!$B$3,2),0)</f>
        <v>0</v>
      </c>
      <c r="O4768" s="53">
        <f t="shared" si="499"/>
        <v>858.93</v>
      </c>
    </row>
    <row r="4769" spans="1:15" ht="33.75" customHeight="1">
      <c r="A4769" s="131" t="s">
        <v>4750</v>
      </c>
      <c r="B4769" s="132"/>
      <c r="C4769" s="132"/>
      <c r="D4769" s="132"/>
      <c r="E4769" s="132"/>
      <c r="F4769" s="132"/>
      <c r="G4769" s="132"/>
      <c r="H4769" s="132"/>
      <c r="I4769" s="132"/>
      <c r="J4769" s="132"/>
      <c r="K4769" s="132"/>
      <c r="L4769" s="132"/>
      <c r="M4769" s="132"/>
      <c r="N4769" s="132"/>
      <c r="O4769" s="132"/>
    </row>
    <row r="4770" spans="1:15">
      <c r="A4770" s="48">
        <v>41205014</v>
      </c>
      <c r="B4770" s="48" t="s">
        <v>4751</v>
      </c>
      <c r="C4770" s="49">
        <v>1</v>
      </c>
      <c r="D4770" s="49" t="s">
        <v>469</v>
      </c>
      <c r="E4770" s="51">
        <v>122.08</v>
      </c>
      <c r="F4770" s="52"/>
      <c r="G4770" s="52"/>
      <c r="H4770" s="52"/>
      <c r="I4770" s="52"/>
      <c r="J4770" s="52"/>
      <c r="K4770" s="53">
        <f t="shared" ref="K4770:K4781" si="500">VLOOKUP(D4770,Porte2026Geral,24,FALSE)</f>
        <v>1491.02</v>
      </c>
      <c r="L4770" s="53">
        <f t="shared" ref="L4770:L4781" si="501">ROUND(C4770*K4770,2)</f>
        <v>1491.02</v>
      </c>
      <c r="M4770" s="53">
        <f>IF(E4770&gt;0,ROUND(E4770*UCO!$A$29,2),0)</f>
        <v>2302.4299999999998</v>
      </c>
      <c r="N4770" s="53">
        <f>IF(I4770&gt;0,ROUND(I4770*Filme!$B$3,2),0)</f>
        <v>0</v>
      </c>
      <c r="O4770" s="53">
        <f t="shared" ref="O4770:O4781" si="502">ROUND(L4770+M4770+N4770,2)</f>
        <v>3793.45</v>
      </c>
    </row>
    <row r="4771" spans="1:15">
      <c r="A4771" s="48">
        <v>41205022</v>
      </c>
      <c r="B4771" s="48" t="s">
        <v>4752</v>
      </c>
      <c r="C4771" s="49">
        <v>1</v>
      </c>
      <c r="D4771" s="49" t="s">
        <v>339</v>
      </c>
      <c r="E4771" s="51">
        <v>73.39</v>
      </c>
      <c r="F4771" s="52"/>
      <c r="G4771" s="52"/>
      <c r="H4771" s="52"/>
      <c r="I4771" s="52"/>
      <c r="J4771" s="52"/>
      <c r="K4771" s="53">
        <f t="shared" si="500"/>
        <v>909.36</v>
      </c>
      <c r="L4771" s="53">
        <f t="shared" si="501"/>
        <v>909.36</v>
      </c>
      <c r="M4771" s="53">
        <f>IF(E4771&gt;0,ROUND(E4771*UCO!$A$29,2),0)</f>
        <v>1384.14</v>
      </c>
      <c r="N4771" s="53">
        <f>IF(I4771&gt;0,ROUND(I4771*Filme!$B$3,2),0)</f>
        <v>0</v>
      </c>
      <c r="O4771" s="53">
        <f t="shared" si="502"/>
        <v>2293.5</v>
      </c>
    </row>
    <row r="4772" spans="1:15">
      <c r="A4772" s="48">
        <v>41205030</v>
      </c>
      <c r="B4772" s="48" t="s">
        <v>4753</v>
      </c>
      <c r="C4772" s="49">
        <v>1</v>
      </c>
      <c r="D4772" s="49" t="s">
        <v>469</v>
      </c>
      <c r="E4772" s="51">
        <v>122.08</v>
      </c>
      <c r="F4772" s="52"/>
      <c r="G4772" s="52"/>
      <c r="H4772" s="52"/>
      <c r="I4772" s="52"/>
      <c r="J4772" s="52"/>
      <c r="K4772" s="53">
        <f t="shared" si="500"/>
        <v>1491.02</v>
      </c>
      <c r="L4772" s="53">
        <f t="shared" si="501"/>
        <v>1491.02</v>
      </c>
      <c r="M4772" s="53">
        <f>IF(E4772&gt;0,ROUND(E4772*UCO!$A$29,2),0)</f>
        <v>2302.4299999999998</v>
      </c>
      <c r="N4772" s="53">
        <f>IF(I4772&gt;0,ROUND(I4772*Filme!$B$3,2),0)</f>
        <v>0</v>
      </c>
      <c r="O4772" s="53">
        <f t="shared" si="502"/>
        <v>3793.45</v>
      </c>
    </row>
    <row r="4773" spans="1:15">
      <c r="A4773" s="48">
        <v>41205049</v>
      </c>
      <c r="B4773" s="48" t="s">
        <v>4754</v>
      </c>
      <c r="C4773" s="49">
        <v>1</v>
      </c>
      <c r="D4773" s="49" t="s">
        <v>339</v>
      </c>
      <c r="E4773" s="51">
        <v>73.39</v>
      </c>
      <c r="F4773" s="52"/>
      <c r="G4773" s="52"/>
      <c r="H4773" s="52"/>
      <c r="I4773" s="52"/>
      <c r="J4773" s="52"/>
      <c r="K4773" s="53">
        <f t="shared" si="500"/>
        <v>909.36</v>
      </c>
      <c r="L4773" s="53">
        <f t="shared" si="501"/>
        <v>909.36</v>
      </c>
      <c r="M4773" s="53">
        <f>IF(E4773&gt;0,ROUND(E4773*UCO!$A$29,2),0)</f>
        <v>1384.14</v>
      </c>
      <c r="N4773" s="53">
        <f>IF(I4773&gt;0,ROUND(I4773*Filme!$B$3,2),0)</f>
        <v>0</v>
      </c>
      <c r="O4773" s="53">
        <f t="shared" si="502"/>
        <v>2293.5</v>
      </c>
    </row>
    <row r="4774" spans="1:15">
      <c r="A4774" s="48">
        <v>41205057</v>
      </c>
      <c r="B4774" s="48" t="s">
        <v>4755</v>
      </c>
      <c r="C4774" s="49">
        <v>1</v>
      </c>
      <c r="D4774" s="49" t="s">
        <v>1689</v>
      </c>
      <c r="E4774" s="51">
        <v>751.3</v>
      </c>
      <c r="F4774" s="52"/>
      <c r="G4774" s="52"/>
      <c r="H4774" s="52"/>
      <c r="I4774" s="52"/>
      <c r="J4774" s="52"/>
      <c r="K4774" s="53">
        <f t="shared" si="500"/>
        <v>3965.11</v>
      </c>
      <c r="L4774" s="53">
        <f t="shared" si="501"/>
        <v>3965.11</v>
      </c>
      <c r="M4774" s="53">
        <f>IF(E4774&gt;0,ROUND(E4774*UCO!$A$29,2),0)</f>
        <v>14169.52</v>
      </c>
      <c r="N4774" s="53">
        <f>IF(I4774&gt;0,ROUND(I4774*Filme!$B$3,2),0)</f>
        <v>0</v>
      </c>
      <c r="O4774" s="53">
        <f t="shared" si="502"/>
        <v>18134.63</v>
      </c>
    </row>
    <row r="4775" spans="1:15">
      <c r="A4775" s="48">
        <v>41205065</v>
      </c>
      <c r="B4775" s="48" t="s">
        <v>4756</v>
      </c>
      <c r="C4775" s="49">
        <v>1</v>
      </c>
      <c r="D4775" s="49" t="s">
        <v>488</v>
      </c>
      <c r="E4775" s="51">
        <v>133.04</v>
      </c>
      <c r="F4775" s="52"/>
      <c r="G4775" s="52"/>
      <c r="H4775" s="52"/>
      <c r="I4775" s="52"/>
      <c r="J4775" s="52"/>
      <c r="K4775" s="53">
        <f t="shared" si="500"/>
        <v>1998.93</v>
      </c>
      <c r="L4775" s="53">
        <f t="shared" si="501"/>
        <v>1998.93</v>
      </c>
      <c r="M4775" s="53">
        <f>IF(E4775&gt;0,ROUND(E4775*UCO!$A$29,2),0)</f>
        <v>2509.13</v>
      </c>
      <c r="N4775" s="53">
        <f>IF(I4775&gt;0,ROUND(I4775*Filme!$B$3,2),0)</f>
        <v>0</v>
      </c>
      <c r="O4775" s="53">
        <f t="shared" si="502"/>
        <v>4508.0600000000004</v>
      </c>
    </row>
    <row r="4776" spans="1:15">
      <c r="A4776" s="48">
        <v>41205073</v>
      </c>
      <c r="B4776" s="48" t="s">
        <v>4757</v>
      </c>
      <c r="C4776" s="49">
        <v>1</v>
      </c>
      <c r="D4776" s="49" t="s">
        <v>469</v>
      </c>
      <c r="E4776" s="51">
        <v>122.08</v>
      </c>
      <c r="F4776" s="52"/>
      <c r="G4776" s="52"/>
      <c r="H4776" s="52"/>
      <c r="I4776" s="52"/>
      <c r="J4776" s="52"/>
      <c r="K4776" s="53">
        <f t="shared" si="500"/>
        <v>1491.02</v>
      </c>
      <c r="L4776" s="53">
        <f t="shared" si="501"/>
        <v>1491.02</v>
      </c>
      <c r="M4776" s="53">
        <f>IF(E4776&gt;0,ROUND(E4776*UCO!$A$29,2),0)</f>
        <v>2302.4299999999998</v>
      </c>
      <c r="N4776" s="53">
        <f>IF(I4776&gt;0,ROUND(I4776*Filme!$B$3,2),0)</f>
        <v>0</v>
      </c>
      <c r="O4776" s="53">
        <f t="shared" si="502"/>
        <v>3793.45</v>
      </c>
    </row>
    <row r="4777" spans="1:15">
      <c r="A4777" s="48">
        <v>41205081</v>
      </c>
      <c r="B4777" s="48" t="s">
        <v>4758</v>
      </c>
      <c r="C4777" s="49">
        <v>1</v>
      </c>
      <c r="D4777" s="49" t="s">
        <v>339</v>
      </c>
      <c r="E4777" s="51">
        <v>73.39</v>
      </c>
      <c r="F4777" s="52"/>
      <c r="G4777" s="52"/>
      <c r="H4777" s="52"/>
      <c r="I4777" s="52"/>
      <c r="J4777" s="52"/>
      <c r="K4777" s="53">
        <f t="shared" si="500"/>
        <v>909.36</v>
      </c>
      <c r="L4777" s="53">
        <f t="shared" si="501"/>
        <v>909.36</v>
      </c>
      <c r="M4777" s="53">
        <f>IF(E4777&gt;0,ROUND(E4777*UCO!$A$29,2),0)</f>
        <v>1384.14</v>
      </c>
      <c r="N4777" s="53">
        <f>IF(I4777&gt;0,ROUND(I4777*Filme!$B$3,2),0)</f>
        <v>0</v>
      </c>
      <c r="O4777" s="53">
        <f t="shared" si="502"/>
        <v>2293.5</v>
      </c>
    </row>
    <row r="4778" spans="1:15">
      <c r="A4778" s="48">
        <v>41205090</v>
      </c>
      <c r="B4778" s="48" t="s">
        <v>4759</v>
      </c>
      <c r="C4778" s="49">
        <v>1</v>
      </c>
      <c r="D4778" s="49" t="s">
        <v>446</v>
      </c>
      <c r="E4778" s="51">
        <v>90.43</v>
      </c>
      <c r="F4778" s="52"/>
      <c r="G4778" s="52"/>
      <c r="H4778" s="52"/>
      <c r="I4778" s="52"/>
      <c r="J4778" s="52"/>
      <c r="K4778" s="53">
        <f t="shared" si="500"/>
        <v>1171.51</v>
      </c>
      <c r="L4778" s="53">
        <f t="shared" si="501"/>
        <v>1171.51</v>
      </c>
      <c r="M4778" s="53">
        <f>IF(E4778&gt;0,ROUND(E4778*UCO!$A$29,2),0)</f>
        <v>1705.51</v>
      </c>
      <c r="N4778" s="53">
        <f>IF(I4778&gt;0,ROUND(I4778*Filme!$B$3,2),0)</f>
        <v>0</v>
      </c>
      <c r="O4778" s="53">
        <f t="shared" si="502"/>
        <v>2877.02</v>
      </c>
    </row>
    <row r="4779" spans="1:15">
      <c r="A4779" s="48">
        <v>41205103</v>
      </c>
      <c r="B4779" s="48" t="s">
        <v>4760</v>
      </c>
      <c r="C4779" s="49">
        <v>1</v>
      </c>
      <c r="D4779" s="49" t="s">
        <v>339</v>
      </c>
      <c r="E4779" s="51">
        <v>73.39</v>
      </c>
      <c r="F4779" s="52"/>
      <c r="G4779" s="52"/>
      <c r="H4779" s="52"/>
      <c r="I4779" s="52"/>
      <c r="J4779" s="52"/>
      <c r="K4779" s="53">
        <f t="shared" si="500"/>
        <v>909.36</v>
      </c>
      <c r="L4779" s="53">
        <f t="shared" si="501"/>
        <v>909.36</v>
      </c>
      <c r="M4779" s="53">
        <f>IF(E4779&gt;0,ROUND(E4779*UCO!$A$29,2),0)</f>
        <v>1384.14</v>
      </c>
      <c r="N4779" s="53">
        <f>IF(I4779&gt;0,ROUND(I4779*Filme!$B$3,2),0)</f>
        <v>0</v>
      </c>
      <c r="O4779" s="53">
        <f t="shared" si="502"/>
        <v>2293.5</v>
      </c>
    </row>
    <row r="4780" spans="1:15">
      <c r="A4780" s="48">
        <v>41205111</v>
      </c>
      <c r="B4780" s="48" t="s">
        <v>4761</v>
      </c>
      <c r="C4780" s="49">
        <v>1</v>
      </c>
      <c r="D4780" s="49" t="s">
        <v>1689</v>
      </c>
      <c r="E4780" s="51">
        <v>751.3</v>
      </c>
      <c r="F4780" s="52"/>
      <c r="G4780" s="52"/>
      <c r="H4780" s="52"/>
      <c r="I4780" s="52"/>
      <c r="J4780" s="52"/>
      <c r="K4780" s="53">
        <f t="shared" si="500"/>
        <v>3965.11</v>
      </c>
      <c r="L4780" s="53">
        <f t="shared" si="501"/>
        <v>3965.11</v>
      </c>
      <c r="M4780" s="53">
        <f>IF(E4780&gt;0,ROUND(E4780*UCO!$A$29,2),0)</f>
        <v>14169.52</v>
      </c>
      <c r="N4780" s="53">
        <f>IF(I4780&gt;0,ROUND(I4780*Filme!$B$3,2),0)</f>
        <v>0</v>
      </c>
      <c r="O4780" s="53">
        <f t="shared" si="502"/>
        <v>18134.63</v>
      </c>
    </row>
    <row r="4781" spans="1:15">
      <c r="A4781" s="48">
        <v>41205120</v>
      </c>
      <c r="B4781" s="48" t="s">
        <v>4762</v>
      </c>
      <c r="C4781" s="49">
        <v>1</v>
      </c>
      <c r="D4781" s="49" t="s">
        <v>469</v>
      </c>
      <c r="E4781" s="51">
        <v>122.08</v>
      </c>
      <c r="F4781" s="52"/>
      <c r="G4781" s="52"/>
      <c r="H4781" s="52"/>
      <c r="I4781" s="52"/>
      <c r="J4781" s="52"/>
      <c r="K4781" s="53">
        <f t="shared" si="500"/>
        <v>1491.02</v>
      </c>
      <c r="L4781" s="53">
        <f t="shared" si="501"/>
        <v>1491.02</v>
      </c>
      <c r="M4781" s="53">
        <f>IF(E4781&gt;0,ROUND(E4781*UCO!$A$29,2),0)</f>
        <v>2302.4299999999998</v>
      </c>
      <c r="N4781" s="53">
        <f>IF(I4781&gt;0,ROUND(I4781*Filme!$B$3,2),0)</f>
        <v>0</v>
      </c>
      <c r="O4781" s="53">
        <f t="shared" si="502"/>
        <v>3793.45</v>
      </c>
    </row>
    <row r="4782" spans="1:15" ht="30" customHeight="1">
      <c r="A4782" s="131" t="s">
        <v>4763</v>
      </c>
      <c r="B4782" s="132"/>
      <c r="C4782" s="132"/>
      <c r="D4782" s="132"/>
      <c r="E4782" s="132"/>
      <c r="F4782" s="132"/>
      <c r="G4782" s="132"/>
      <c r="H4782" s="132"/>
      <c r="I4782" s="132"/>
      <c r="J4782" s="132"/>
      <c r="K4782" s="132"/>
      <c r="L4782" s="132"/>
      <c r="M4782" s="132"/>
      <c r="N4782" s="132"/>
      <c r="O4782" s="132"/>
    </row>
    <row r="4783" spans="1:15">
      <c r="A4783" s="48">
        <v>41206010</v>
      </c>
      <c r="B4783" s="48" t="s">
        <v>4764</v>
      </c>
      <c r="C4783" s="49">
        <v>1</v>
      </c>
      <c r="D4783" s="49" t="s">
        <v>129</v>
      </c>
      <c r="E4783" s="51">
        <v>1.8</v>
      </c>
      <c r="F4783" s="52"/>
      <c r="G4783" s="52"/>
      <c r="H4783" s="52"/>
      <c r="I4783" s="52"/>
      <c r="J4783" s="52"/>
      <c r="K4783" s="53">
        <f t="shared" ref="K4783:K4789" si="503">VLOOKUP(D4783,Porte2026Geral,24,FALSE)</f>
        <v>16.38</v>
      </c>
      <c r="L4783" s="53">
        <f t="shared" ref="L4783:L4789" si="504">ROUND(C4783*K4783,2)</f>
        <v>16.38</v>
      </c>
      <c r="M4783" s="53">
        <f>IF(E4783&gt;0,ROUND(E4783*UCO!$A$29,2),0)</f>
        <v>33.950000000000003</v>
      </c>
      <c r="N4783" s="53">
        <f>IF(I4783&gt;0,ROUND(I4783*Filme!$B$3,2),0)</f>
        <v>0</v>
      </c>
      <c r="O4783" s="53">
        <f t="shared" ref="O4783:O4789" si="505">ROUND(L4783+M4783+N4783,2)</f>
        <v>50.33</v>
      </c>
    </row>
    <row r="4784" spans="1:15">
      <c r="A4784" s="48">
        <v>41206029</v>
      </c>
      <c r="B4784" s="48" t="s">
        <v>4765</v>
      </c>
      <c r="C4784" s="49">
        <v>1</v>
      </c>
      <c r="D4784" s="49" t="s">
        <v>368</v>
      </c>
      <c r="E4784" s="51">
        <v>27.82</v>
      </c>
      <c r="F4784" s="52"/>
      <c r="G4784" s="52"/>
      <c r="H4784" s="52"/>
      <c r="I4784" s="52"/>
      <c r="J4784" s="52"/>
      <c r="K4784" s="53">
        <f t="shared" si="503"/>
        <v>334.24</v>
      </c>
      <c r="L4784" s="53">
        <f t="shared" si="504"/>
        <v>334.24</v>
      </c>
      <c r="M4784" s="53">
        <f>IF(E4784&gt;0,ROUND(E4784*UCO!$A$29,2),0)</f>
        <v>524.69000000000005</v>
      </c>
      <c r="N4784" s="53">
        <f>IF(I4784&gt;0,ROUND(I4784*Filme!$B$3,2),0)</f>
        <v>0</v>
      </c>
      <c r="O4784" s="53">
        <f t="shared" si="505"/>
        <v>858.93</v>
      </c>
    </row>
    <row r="4785" spans="1:15">
      <c r="A4785" s="48">
        <v>41206037</v>
      </c>
      <c r="B4785" s="48" t="s">
        <v>4766</v>
      </c>
      <c r="C4785" s="49">
        <v>1</v>
      </c>
      <c r="D4785" s="49" t="s">
        <v>368</v>
      </c>
      <c r="E4785" s="51">
        <v>27.82</v>
      </c>
      <c r="F4785" s="52"/>
      <c r="G4785" s="52"/>
      <c r="H4785" s="52"/>
      <c r="I4785" s="52"/>
      <c r="J4785" s="52"/>
      <c r="K4785" s="53">
        <f t="shared" si="503"/>
        <v>334.24</v>
      </c>
      <c r="L4785" s="53">
        <f t="shared" si="504"/>
        <v>334.24</v>
      </c>
      <c r="M4785" s="53">
        <f>IF(E4785&gt;0,ROUND(E4785*UCO!$A$29,2),0)</f>
        <v>524.69000000000005</v>
      </c>
      <c r="N4785" s="53">
        <f>IF(I4785&gt;0,ROUND(I4785*Filme!$B$3,2),0)</f>
        <v>0</v>
      </c>
      <c r="O4785" s="53">
        <f t="shared" si="505"/>
        <v>858.93</v>
      </c>
    </row>
    <row r="4786" spans="1:15">
      <c r="A4786" s="48">
        <v>41206045</v>
      </c>
      <c r="B4786" s="48" t="s">
        <v>4767</v>
      </c>
      <c r="C4786" s="49">
        <v>1</v>
      </c>
      <c r="D4786" s="49" t="s">
        <v>70</v>
      </c>
      <c r="E4786" s="51">
        <v>20.52</v>
      </c>
      <c r="F4786" s="52"/>
      <c r="G4786" s="52"/>
      <c r="H4786" s="52"/>
      <c r="I4786" s="52"/>
      <c r="J4786" s="52"/>
      <c r="K4786" s="53">
        <f t="shared" si="503"/>
        <v>209.71</v>
      </c>
      <c r="L4786" s="53">
        <f t="shared" si="504"/>
        <v>209.71</v>
      </c>
      <c r="M4786" s="53">
        <f>IF(E4786&gt;0,ROUND(E4786*UCO!$A$29,2),0)</f>
        <v>387.01</v>
      </c>
      <c r="N4786" s="53">
        <f>IF(I4786&gt;0,ROUND(I4786*Filme!$B$3,2),0)</f>
        <v>0</v>
      </c>
      <c r="O4786" s="53">
        <f t="shared" si="505"/>
        <v>596.72</v>
      </c>
    </row>
    <row r="4787" spans="1:15">
      <c r="A4787" s="48">
        <v>41206053</v>
      </c>
      <c r="B4787" s="48" t="s">
        <v>4768</v>
      </c>
      <c r="C4787" s="49">
        <v>1</v>
      </c>
      <c r="D4787" s="49" t="s">
        <v>259</v>
      </c>
      <c r="E4787" s="51">
        <v>72.260000000000005</v>
      </c>
      <c r="F4787" s="52"/>
      <c r="G4787" s="52"/>
      <c r="H4787" s="52"/>
      <c r="I4787" s="52"/>
      <c r="J4787" s="52"/>
      <c r="K4787" s="53">
        <f t="shared" si="503"/>
        <v>852.02</v>
      </c>
      <c r="L4787" s="53">
        <f t="shared" si="504"/>
        <v>852.02</v>
      </c>
      <c r="M4787" s="53">
        <f>IF(E4787&gt;0,ROUND(E4787*UCO!$A$29,2),0)</f>
        <v>1362.82</v>
      </c>
      <c r="N4787" s="53">
        <f>IF(I4787&gt;0,ROUND(I4787*Filme!$B$3,2),0)</f>
        <v>0</v>
      </c>
      <c r="O4787" s="53">
        <f t="shared" si="505"/>
        <v>2214.84</v>
      </c>
    </row>
    <row r="4788" spans="1:15">
      <c r="A4788" s="48">
        <v>41206061</v>
      </c>
      <c r="B4788" s="48" t="s">
        <v>4769</v>
      </c>
      <c r="C4788" s="49">
        <v>1</v>
      </c>
      <c r="D4788" s="49" t="s">
        <v>53</v>
      </c>
      <c r="E4788" s="51">
        <v>12.52</v>
      </c>
      <c r="F4788" s="52"/>
      <c r="G4788" s="52"/>
      <c r="H4788" s="52"/>
      <c r="I4788" s="52"/>
      <c r="J4788" s="52"/>
      <c r="K4788" s="53">
        <f t="shared" si="503"/>
        <v>144.19999999999999</v>
      </c>
      <c r="L4788" s="53">
        <f t="shared" si="504"/>
        <v>144.19999999999999</v>
      </c>
      <c r="M4788" s="53">
        <f>IF(E4788&gt;0,ROUND(E4788*UCO!$A$29,2),0)</f>
        <v>236.13</v>
      </c>
      <c r="N4788" s="53">
        <f>IF(I4788&gt;0,ROUND(I4788*Filme!$B$3,2),0)</f>
        <v>0</v>
      </c>
      <c r="O4788" s="53">
        <f t="shared" si="505"/>
        <v>380.33</v>
      </c>
    </row>
    <row r="4789" spans="1:15">
      <c r="A4789" s="48">
        <v>41206070</v>
      </c>
      <c r="B4789" s="48" t="s">
        <v>4770</v>
      </c>
      <c r="C4789" s="49">
        <v>1</v>
      </c>
      <c r="D4789" s="49" t="s">
        <v>70</v>
      </c>
      <c r="E4789" s="51">
        <v>16.38</v>
      </c>
      <c r="F4789" s="52"/>
      <c r="G4789" s="52"/>
      <c r="H4789" s="52"/>
      <c r="I4789" s="52"/>
      <c r="J4789" s="52"/>
      <c r="K4789" s="53">
        <f t="shared" si="503"/>
        <v>209.71</v>
      </c>
      <c r="L4789" s="53">
        <f t="shared" si="504"/>
        <v>209.71</v>
      </c>
      <c r="M4789" s="53">
        <f>IF(E4789&gt;0,ROUND(E4789*UCO!$A$29,2),0)</f>
        <v>308.93</v>
      </c>
      <c r="N4789" s="53">
        <f>IF(I4789&gt;0,ROUND(I4789*Filme!$B$3,2),0)</f>
        <v>0</v>
      </c>
      <c r="O4789" s="53">
        <f t="shared" si="505"/>
        <v>518.64</v>
      </c>
    </row>
    <row r="4790" spans="1:15" ht="34.5" customHeight="1">
      <c r="A4790" s="131" t="s">
        <v>4771</v>
      </c>
      <c r="B4790" s="132"/>
      <c r="C4790" s="132"/>
      <c r="D4790" s="132"/>
      <c r="E4790" s="132"/>
      <c r="F4790" s="132"/>
      <c r="G4790" s="132"/>
      <c r="H4790" s="132"/>
      <c r="I4790" s="132"/>
      <c r="J4790" s="132"/>
      <c r="K4790" s="132"/>
      <c r="L4790" s="132"/>
      <c r="M4790" s="132"/>
      <c r="N4790" s="132"/>
      <c r="O4790" s="132"/>
    </row>
    <row r="4791" spans="1:15">
      <c r="A4791" s="48">
        <v>41301013</v>
      </c>
      <c r="B4791" s="48" t="s">
        <v>4772</v>
      </c>
      <c r="C4791" s="49">
        <v>1</v>
      </c>
      <c r="D4791" s="49" t="s">
        <v>53</v>
      </c>
      <c r="E4791" s="51">
        <v>4.2300000000000004</v>
      </c>
      <c r="F4791" s="52"/>
      <c r="G4791" s="52"/>
      <c r="H4791" s="52"/>
      <c r="I4791" s="52"/>
      <c r="J4791" s="52"/>
      <c r="K4791" s="53">
        <f t="shared" ref="K4791:K4834" si="506">VLOOKUP(D4791,Porte2026Geral,24,FALSE)</f>
        <v>144.19999999999999</v>
      </c>
      <c r="L4791" s="53">
        <f t="shared" ref="L4791:L4834" si="507">ROUND(C4791*K4791,2)</f>
        <v>144.19999999999999</v>
      </c>
      <c r="M4791" s="53">
        <f>IF(E4791&gt;0,ROUND(E4791*UCO!$A$29,2),0)</f>
        <v>79.78</v>
      </c>
      <c r="N4791" s="53">
        <f>IF(I4791&gt;0,ROUND(I4791*Filme!$B$3,2),0)</f>
        <v>0</v>
      </c>
      <c r="O4791" s="53">
        <f t="shared" ref="O4791:O4834" si="508">ROUND(L4791+M4791+N4791,2)</f>
        <v>223.98</v>
      </c>
    </row>
    <row r="4792" spans="1:15">
      <c r="A4792" s="48">
        <v>41301021</v>
      </c>
      <c r="B4792" s="48" t="s">
        <v>4773</v>
      </c>
      <c r="C4792" s="49">
        <v>1</v>
      </c>
      <c r="D4792" s="49" t="s">
        <v>53</v>
      </c>
      <c r="E4792" s="51">
        <v>15.09</v>
      </c>
      <c r="F4792" s="52"/>
      <c r="G4792" s="52"/>
      <c r="H4792" s="52"/>
      <c r="I4792" s="52"/>
      <c r="J4792" s="52"/>
      <c r="K4792" s="53">
        <f t="shared" si="506"/>
        <v>144.19999999999999</v>
      </c>
      <c r="L4792" s="53">
        <f t="shared" si="507"/>
        <v>144.19999999999999</v>
      </c>
      <c r="M4792" s="53">
        <f>IF(E4792&gt;0,ROUND(E4792*UCO!$A$29,2),0)</f>
        <v>284.60000000000002</v>
      </c>
      <c r="N4792" s="53">
        <f>IF(I4792&gt;0,ROUND(I4792*Filme!$B$3,2),0)</f>
        <v>0</v>
      </c>
      <c r="O4792" s="53">
        <f t="shared" si="508"/>
        <v>428.8</v>
      </c>
    </row>
    <row r="4793" spans="1:15">
      <c r="A4793" s="48">
        <v>41301030</v>
      </c>
      <c r="B4793" s="48" t="s">
        <v>4774</v>
      </c>
      <c r="C4793" s="49">
        <v>1</v>
      </c>
      <c r="D4793" s="49" t="s">
        <v>134</v>
      </c>
      <c r="E4793" s="51">
        <v>0.08</v>
      </c>
      <c r="F4793" s="52"/>
      <c r="G4793" s="52"/>
      <c r="H4793" s="52"/>
      <c r="I4793" s="52"/>
      <c r="J4793" s="52"/>
      <c r="K4793" s="53">
        <f t="shared" si="506"/>
        <v>32.78</v>
      </c>
      <c r="L4793" s="53">
        <f t="shared" si="507"/>
        <v>32.78</v>
      </c>
      <c r="M4793" s="53">
        <f>IF(E4793&gt;0,ROUND(E4793*UCO!$A$29,2),0)</f>
        <v>1.51</v>
      </c>
      <c r="N4793" s="53">
        <f>IF(I4793&gt;0,ROUND(I4793*Filme!$B$3,2),0)</f>
        <v>0</v>
      </c>
      <c r="O4793" s="53">
        <f t="shared" si="508"/>
        <v>34.29</v>
      </c>
    </row>
    <row r="4794" spans="1:15">
      <c r="A4794" s="48">
        <v>41301048</v>
      </c>
      <c r="B4794" s="48" t="s">
        <v>4775</v>
      </c>
      <c r="C4794" s="49">
        <v>1</v>
      </c>
      <c r="D4794" s="49" t="s">
        <v>134</v>
      </c>
      <c r="E4794" s="51"/>
      <c r="F4794" s="52"/>
      <c r="G4794" s="52"/>
      <c r="H4794" s="52"/>
      <c r="I4794" s="52"/>
      <c r="J4794" s="52"/>
      <c r="K4794" s="53">
        <f t="shared" si="506"/>
        <v>32.78</v>
      </c>
      <c r="L4794" s="53">
        <f t="shared" si="507"/>
        <v>32.78</v>
      </c>
      <c r="M4794" s="53">
        <f>IF(E4794&gt;0,ROUND(E4794*UCO!$A$29,2),0)</f>
        <v>0</v>
      </c>
      <c r="N4794" s="53">
        <f>IF(I4794&gt;0,ROUND(I4794*Filme!$B$3,2),0)</f>
        <v>0</v>
      </c>
      <c r="O4794" s="53">
        <f t="shared" si="508"/>
        <v>32.78</v>
      </c>
    </row>
    <row r="4795" spans="1:15">
      <c r="A4795" s="48">
        <v>41301056</v>
      </c>
      <c r="B4795" s="48" t="s">
        <v>4776</v>
      </c>
      <c r="C4795" s="49">
        <v>1</v>
      </c>
      <c r="D4795" s="49" t="s">
        <v>102</v>
      </c>
      <c r="E4795" s="51"/>
      <c r="F4795" s="52"/>
      <c r="G4795" s="52"/>
      <c r="H4795" s="52"/>
      <c r="I4795" s="52"/>
      <c r="J4795" s="52"/>
      <c r="K4795" s="53">
        <f t="shared" si="506"/>
        <v>183.5</v>
      </c>
      <c r="L4795" s="53">
        <f t="shared" si="507"/>
        <v>183.5</v>
      </c>
      <c r="M4795" s="53">
        <f>IF(E4795&gt;0,ROUND(E4795*UCO!$A$29,2),0)</f>
        <v>0</v>
      </c>
      <c r="N4795" s="53">
        <f>IF(I4795&gt;0,ROUND(I4795*Filme!$B$3,2),0)</f>
        <v>0</v>
      </c>
      <c r="O4795" s="53">
        <f t="shared" si="508"/>
        <v>183.5</v>
      </c>
    </row>
    <row r="4796" spans="1:15">
      <c r="A4796" s="48">
        <v>41301064</v>
      </c>
      <c r="B4796" s="48" t="s">
        <v>4777</v>
      </c>
      <c r="C4796" s="49">
        <v>1</v>
      </c>
      <c r="D4796" s="49" t="s">
        <v>134</v>
      </c>
      <c r="E4796" s="51">
        <v>1</v>
      </c>
      <c r="F4796" s="52"/>
      <c r="G4796" s="52"/>
      <c r="H4796" s="52"/>
      <c r="I4796" s="52"/>
      <c r="J4796" s="52"/>
      <c r="K4796" s="53">
        <f t="shared" si="506"/>
        <v>32.78</v>
      </c>
      <c r="L4796" s="53">
        <f t="shared" si="507"/>
        <v>32.78</v>
      </c>
      <c r="M4796" s="53">
        <f>IF(E4796&gt;0,ROUND(E4796*UCO!$A$29,2),0)</f>
        <v>18.86</v>
      </c>
      <c r="N4796" s="53">
        <f>IF(I4796&gt;0,ROUND(I4796*Filme!$B$3,2),0)</f>
        <v>0</v>
      </c>
      <c r="O4796" s="53">
        <f t="shared" si="508"/>
        <v>51.64</v>
      </c>
    </row>
    <row r="4797" spans="1:15">
      <c r="A4797" s="48">
        <v>41301072</v>
      </c>
      <c r="B4797" s="48" t="s">
        <v>4778</v>
      </c>
      <c r="C4797" s="49">
        <v>1</v>
      </c>
      <c r="D4797" s="49" t="s">
        <v>99</v>
      </c>
      <c r="E4797" s="51">
        <v>0.14000000000000001</v>
      </c>
      <c r="F4797" s="52"/>
      <c r="G4797" s="52"/>
      <c r="H4797" s="52"/>
      <c r="I4797" s="52"/>
      <c r="J4797" s="52"/>
      <c r="K4797" s="53">
        <f t="shared" si="506"/>
        <v>49.16</v>
      </c>
      <c r="L4797" s="53">
        <f t="shared" si="507"/>
        <v>49.16</v>
      </c>
      <c r="M4797" s="53">
        <f>IF(E4797&gt;0,ROUND(E4797*UCO!$A$29,2),0)</f>
        <v>2.64</v>
      </c>
      <c r="N4797" s="53">
        <f>IF(I4797&gt;0,ROUND(I4797*Filme!$B$3,2),0)</f>
        <v>0</v>
      </c>
      <c r="O4797" s="53">
        <f t="shared" si="508"/>
        <v>51.8</v>
      </c>
    </row>
    <row r="4798" spans="1:15">
      <c r="A4798" s="48">
        <v>41301080</v>
      </c>
      <c r="B4798" s="48" t="s">
        <v>4779</v>
      </c>
      <c r="C4798" s="49">
        <v>1</v>
      </c>
      <c r="D4798" s="49" t="s">
        <v>137</v>
      </c>
      <c r="E4798" s="51">
        <v>2.0699999999999998</v>
      </c>
      <c r="F4798" s="52"/>
      <c r="G4798" s="52"/>
      <c r="H4798" s="52"/>
      <c r="I4798" s="52"/>
      <c r="J4798" s="52"/>
      <c r="K4798" s="53">
        <f t="shared" si="506"/>
        <v>104.87</v>
      </c>
      <c r="L4798" s="53">
        <f t="shared" si="507"/>
        <v>104.87</v>
      </c>
      <c r="M4798" s="53">
        <f>IF(E4798&gt;0,ROUND(E4798*UCO!$A$29,2),0)</f>
        <v>39.04</v>
      </c>
      <c r="N4798" s="53">
        <f>IF(I4798&gt;0,ROUND(I4798*Filme!$B$3,2),0)</f>
        <v>0</v>
      </c>
      <c r="O4798" s="53">
        <f t="shared" si="508"/>
        <v>143.91</v>
      </c>
    </row>
    <row r="4799" spans="1:15">
      <c r="A4799" s="48">
        <v>41301099</v>
      </c>
      <c r="B4799" s="48" t="s">
        <v>4780</v>
      </c>
      <c r="C4799" s="49">
        <v>1</v>
      </c>
      <c r="D4799" s="49" t="s">
        <v>129</v>
      </c>
      <c r="E4799" s="51"/>
      <c r="F4799" s="52"/>
      <c r="G4799" s="52"/>
      <c r="H4799" s="52"/>
      <c r="I4799" s="52"/>
      <c r="J4799" s="52"/>
      <c r="K4799" s="53">
        <f t="shared" si="506"/>
        <v>16.38</v>
      </c>
      <c r="L4799" s="53">
        <f t="shared" si="507"/>
        <v>16.38</v>
      </c>
      <c r="M4799" s="53">
        <f>IF(E4799&gt;0,ROUND(E4799*UCO!$A$29,2),0)</f>
        <v>0</v>
      </c>
      <c r="N4799" s="53">
        <f>IF(I4799&gt;0,ROUND(I4799*Filme!$B$3,2),0)</f>
        <v>0</v>
      </c>
      <c r="O4799" s="53">
        <f t="shared" si="508"/>
        <v>16.38</v>
      </c>
    </row>
    <row r="4800" spans="1:15">
      <c r="A4800" s="48">
        <v>41301102</v>
      </c>
      <c r="B4800" s="48" t="s">
        <v>4781</v>
      </c>
      <c r="C4800" s="49">
        <v>1</v>
      </c>
      <c r="D4800" s="49" t="s">
        <v>99</v>
      </c>
      <c r="E4800" s="51">
        <v>2.78</v>
      </c>
      <c r="F4800" s="52"/>
      <c r="G4800" s="52"/>
      <c r="H4800" s="52"/>
      <c r="I4800" s="52"/>
      <c r="J4800" s="52"/>
      <c r="K4800" s="53">
        <f t="shared" si="506"/>
        <v>49.16</v>
      </c>
      <c r="L4800" s="53">
        <f t="shared" si="507"/>
        <v>49.16</v>
      </c>
      <c r="M4800" s="53">
        <f>IF(E4800&gt;0,ROUND(E4800*UCO!$A$29,2),0)</f>
        <v>52.43</v>
      </c>
      <c r="N4800" s="53">
        <f>IF(I4800&gt;0,ROUND(I4800*Filme!$B$3,2),0)</f>
        <v>0</v>
      </c>
      <c r="O4800" s="53">
        <f t="shared" si="508"/>
        <v>101.59</v>
      </c>
    </row>
    <row r="4801" spans="1:15">
      <c r="A4801" s="48">
        <v>41301110</v>
      </c>
      <c r="B4801" s="48" t="s">
        <v>4782</v>
      </c>
      <c r="C4801" s="49">
        <v>1</v>
      </c>
      <c r="D4801" s="49" t="s">
        <v>102</v>
      </c>
      <c r="E4801" s="51"/>
      <c r="F4801" s="52"/>
      <c r="G4801" s="52"/>
      <c r="H4801" s="52"/>
      <c r="I4801" s="52"/>
      <c r="J4801" s="52"/>
      <c r="K4801" s="53">
        <f t="shared" si="506"/>
        <v>183.5</v>
      </c>
      <c r="L4801" s="53">
        <f t="shared" si="507"/>
        <v>183.5</v>
      </c>
      <c r="M4801" s="53">
        <f>IF(E4801&gt;0,ROUND(E4801*UCO!$A$29,2),0)</f>
        <v>0</v>
      </c>
      <c r="N4801" s="53">
        <f>IF(I4801&gt;0,ROUND(I4801*Filme!$B$3,2),0)</f>
        <v>0</v>
      </c>
      <c r="O4801" s="53">
        <f t="shared" si="508"/>
        <v>183.5</v>
      </c>
    </row>
    <row r="4802" spans="1:15">
      <c r="A4802" s="48">
        <v>30101123</v>
      </c>
      <c r="B4802" s="48" t="s">
        <v>4783</v>
      </c>
      <c r="C4802" s="49">
        <v>1</v>
      </c>
      <c r="D4802" s="49" t="s">
        <v>366</v>
      </c>
      <c r="E4802" s="51"/>
      <c r="F4802" s="52"/>
      <c r="G4802" s="52"/>
      <c r="H4802" s="52"/>
      <c r="I4802" s="52"/>
      <c r="J4802" s="52"/>
      <c r="K4802" s="53">
        <f t="shared" si="506"/>
        <v>383.42</v>
      </c>
      <c r="L4802" s="53">
        <f t="shared" si="507"/>
        <v>383.42</v>
      </c>
      <c r="M4802" s="53">
        <f>IF(E4802&gt;0,ROUND(E4802*UCO!$A$29,2),0)</f>
        <v>0</v>
      </c>
      <c r="N4802" s="53">
        <f>IF(I4802&gt;0,ROUND(I4802*Filme!$B$3,2),0)</f>
        <v>0</v>
      </c>
      <c r="O4802" s="53">
        <f t="shared" si="508"/>
        <v>383.42</v>
      </c>
    </row>
    <row r="4803" spans="1:15">
      <c r="A4803" s="48">
        <v>41301129</v>
      </c>
      <c r="B4803" s="48" t="s">
        <v>4784</v>
      </c>
      <c r="C4803" s="49">
        <v>1</v>
      </c>
      <c r="D4803" s="49" t="s">
        <v>51</v>
      </c>
      <c r="E4803" s="51">
        <v>0.87</v>
      </c>
      <c r="F4803" s="52"/>
      <c r="G4803" s="52"/>
      <c r="H4803" s="52"/>
      <c r="I4803" s="52"/>
      <c r="J4803" s="52"/>
      <c r="K4803" s="53">
        <f t="shared" si="506"/>
        <v>88.48</v>
      </c>
      <c r="L4803" s="53">
        <f t="shared" si="507"/>
        <v>88.48</v>
      </c>
      <c r="M4803" s="53">
        <f>IF(E4803&gt;0,ROUND(E4803*UCO!$A$29,2),0)</f>
        <v>16.41</v>
      </c>
      <c r="N4803" s="53">
        <f>IF(I4803&gt;0,ROUND(I4803*Filme!$B$3,2),0)</f>
        <v>0</v>
      </c>
      <c r="O4803" s="53">
        <f t="shared" si="508"/>
        <v>104.89</v>
      </c>
    </row>
    <row r="4804" spans="1:15">
      <c r="A4804" s="48">
        <v>41301137</v>
      </c>
      <c r="B4804" s="48" t="s">
        <v>4785</v>
      </c>
      <c r="C4804" s="49">
        <v>1</v>
      </c>
      <c r="D4804" s="49" t="s">
        <v>129</v>
      </c>
      <c r="E4804" s="51"/>
      <c r="F4804" s="52"/>
      <c r="G4804" s="52"/>
      <c r="H4804" s="52"/>
      <c r="I4804" s="52"/>
      <c r="J4804" s="52"/>
      <c r="K4804" s="53">
        <f t="shared" si="506"/>
        <v>16.38</v>
      </c>
      <c r="L4804" s="53">
        <f t="shared" si="507"/>
        <v>16.38</v>
      </c>
      <c r="M4804" s="53">
        <f>IF(E4804&gt;0,ROUND(E4804*UCO!$A$29,2),0)</f>
        <v>0</v>
      </c>
      <c r="N4804" s="53">
        <f>IF(I4804&gt;0,ROUND(I4804*Filme!$B$3,2),0)</f>
        <v>0</v>
      </c>
      <c r="O4804" s="53">
        <f t="shared" si="508"/>
        <v>16.38</v>
      </c>
    </row>
    <row r="4805" spans="1:15">
      <c r="A4805" s="48">
        <v>41301145</v>
      </c>
      <c r="B4805" s="48" t="s">
        <v>4786</v>
      </c>
      <c r="C4805" s="49">
        <v>1</v>
      </c>
      <c r="D4805" s="49" t="s">
        <v>99</v>
      </c>
      <c r="E4805" s="51"/>
      <c r="F4805" s="52"/>
      <c r="G4805" s="52"/>
      <c r="H4805" s="52"/>
      <c r="I4805" s="52"/>
      <c r="J4805" s="52"/>
      <c r="K4805" s="53">
        <f t="shared" si="506"/>
        <v>49.16</v>
      </c>
      <c r="L4805" s="53">
        <f t="shared" si="507"/>
        <v>49.16</v>
      </c>
      <c r="M4805" s="53">
        <f>IF(E4805&gt;0,ROUND(E4805*UCO!$A$29,2),0)</f>
        <v>0</v>
      </c>
      <c r="N4805" s="53">
        <f>IF(I4805&gt;0,ROUND(I4805*Filme!$B$3,2),0)</f>
        <v>0</v>
      </c>
      <c r="O4805" s="53">
        <f t="shared" si="508"/>
        <v>49.16</v>
      </c>
    </row>
    <row r="4806" spans="1:15">
      <c r="A4806" s="48">
        <v>41301153</v>
      </c>
      <c r="B4806" s="48" t="s">
        <v>4787</v>
      </c>
      <c r="C4806" s="49">
        <v>1</v>
      </c>
      <c r="D4806" s="49" t="s">
        <v>134</v>
      </c>
      <c r="E4806" s="51">
        <v>4.2300000000000004</v>
      </c>
      <c r="F4806" s="52"/>
      <c r="G4806" s="52"/>
      <c r="H4806" s="52"/>
      <c r="I4806" s="52"/>
      <c r="J4806" s="52"/>
      <c r="K4806" s="53">
        <f t="shared" si="506"/>
        <v>32.78</v>
      </c>
      <c r="L4806" s="53">
        <f t="shared" si="507"/>
        <v>32.78</v>
      </c>
      <c r="M4806" s="53">
        <f>IF(E4806&gt;0,ROUND(E4806*UCO!$A$29,2),0)</f>
        <v>79.78</v>
      </c>
      <c r="N4806" s="53">
        <f>IF(I4806&gt;0,ROUND(I4806*Filme!$B$3,2),0)</f>
        <v>0</v>
      </c>
      <c r="O4806" s="53">
        <f t="shared" si="508"/>
        <v>112.56</v>
      </c>
    </row>
    <row r="4807" spans="1:15">
      <c r="A4807" s="48">
        <v>41301161</v>
      </c>
      <c r="B4807" s="48" t="s">
        <v>4788</v>
      </c>
      <c r="C4807" s="49">
        <v>1</v>
      </c>
      <c r="D4807" s="49" t="s">
        <v>129</v>
      </c>
      <c r="E4807" s="51">
        <v>0.26</v>
      </c>
      <c r="F4807" s="52"/>
      <c r="G4807" s="52"/>
      <c r="H4807" s="52"/>
      <c r="I4807" s="52"/>
      <c r="J4807" s="52"/>
      <c r="K4807" s="53">
        <f t="shared" si="506"/>
        <v>16.38</v>
      </c>
      <c r="L4807" s="53">
        <f t="shared" si="507"/>
        <v>16.38</v>
      </c>
      <c r="M4807" s="53">
        <f>IF(E4807&gt;0,ROUND(E4807*UCO!$A$29,2),0)</f>
        <v>4.9000000000000004</v>
      </c>
      <c r="N4807" s="53">
        <f>IF(I4807&gt;0,ROUND(I4807*Filme!$B$3,2),0)</f>
        <v>0</v>
      </c>
      <c r="O4807" s="53">
        <f t="shared" si="508"/>
        <v>21.28</v>
      </c>
    </row>
    <row r="4808" spans="1:15">
      <c r="A4808" s="48">
        <v>41301170</v>
      </c>
      <c r="B4808" s="48" t="s">
        <v>4789</v>
      </c>
      <c r="C4808" s="49">
        <v>1</v>
      </c>
      <c r="D4808" s="49" t="s">
        <v>51</v>
      </c>
      <c r="E4808" s="51">
        <v>0.6</v>
      </c>
      <c r="F4808" s="52"/>
      <c r="G4808" s="52"/>
      <c r="H4808" s="52"/>
      <c r="I4808" s="52"/>
      <c r="J4808" s="52"/>
      <c r="K4808" s="53">
        <f t="shared" si="506"/>
        <v>88.48</v>
      </c>
      <c r="L4808" s="53">
        <f t="shared" si="507"/>
        <v>88.48</v>
      </c>
      <c r="M4808" s="53">
        <f>IF(E4808&gt;0,ROUND(E4808*UCO!$A$29,2),0)</f>
        <v>11.32</v>
      </c>
      <c r="N4808" s="53">
        <f>IF(I4808&gt;0,ROUND(I4808*Filme!$B$3,2),0)</f>
        <v>0</v>
      </c>
      <c r="O4808" s="53">
        <f t="shared" si="508"/>
        <v>99.8</v>
      </c>
    </row>
    <row r="4809" spans="1:15">
      <c r="A4809" s="48">
        <v>41301188</v>
      </c>
      <c r="B4809" s="48" t="s">
        <v>4790</v>
      </c>
      <c r="C4809" s="49">
        <v>1</v>
      </c>
      <c r="D4809" s="49" t="s">
        <v>134</v>
      </c>
      <c r="E4809" s="51"/>
      <c r="F4809" s="52"/>
      <c r="G4809" s="52"/>
      <c r="H4809" s="52"/>
      <c r="I4809" s="52"/>
      <c r="J4809" s="52"/>
      <c r="K4809" s="53">
        <f t="shared" si="506"/>
        <v>32.78</v>
      </c>
      <c r="L4809" s="53">
        <f t="shared" si="507"/>
        <v>32.78</v>
      </c>
      <c r="M4809" s="53">
        <f>IF(E4809&gt;0,ROUND(E4809*UCO!$A$29,2),0)</f>
        <v>0</v>
      </c>
      <c r="N4809" s="53">
        <f>IF(I4809&gt;0,ROUND(I4809*Filme!$B$3,2),0)</f>
        <v>0</v>
      </c>
      <c r="O4809" s="53">
        <f t="shared" si="508"/>
        <v>32.78</v>
      </c>
    </row>
    <row r="4810" spans="1:15">
      <c r="A4810" s="48">
        <v>41301200</v>
      </c>
      <c r="B4810" s="48" t="s">
        <v>4791</v>
      </c>
      <c r="C4810" s="49">
        <v>1</v>
      </c>
      <c r="D4810" s="49" t="s">
        <v>134</v>
      </c>
      <c r="E4810" s="51">
        <v>0.14000000000000001</v>
      </c>
      <c r="F4810" s="52"/>
      <c r="G4810" s="52"/>
      <c r="H4810" s="52"/>
      <c r="I4810" s="52"/>
      <c r="J4810" s="52"/>
      <c r="K4810" s="53">
        <f t="shared" si="506"/>
        <v>32.78</v>
      </c>
      <c r="L4810" s="53">
        <f t="shared" si="507"/>
        <v>32.78</v>
      </c>
      <c r="M4810" s="53">
        <f>IF(E4810&gt;0,ROUND(E4810*UCO!$A$29,2),0)</f>
        <v>2.64</v>
      </c>
      <c r="N4810" s="53">
        <f>IF(I4810&gt;0,ROUND(I4810*Filme!$B$3,2),0)</f>
        <v>0</v>
      </c>
      <c r="O4810" s="53">
        <f t="shared" si="508"/>
        <v>35.42</v>
      </c>
    </row>
    <row r="4811" spans="1:15">
      <c r="A4811" s="48">
        <v>41301218</v>
      </c>
      <c r="B4811" s="48" t="s">
        <v>4792</v>
      </c>
      <c r="C4811" s="49">
        <v>1</v>
      </c>
      <c r="D4811" s="49" t="s">
        <v>129</v>
      </c>
      <c r="E4811" s="51"/>
      <c r="F4811" s="52"/>
      <c r="G4811" s="52"/>
      <c r="H4811" s="52"/>
      <c r="I4811" s="52"/>
      <c r="J4811" s="52"/>
      <c r="K4811" s="53">
        <f t="shared" si="506"/>
        <v>16.38</v>
      </c>
      <c r="L4811" s="53">
        <f t="shared" si="507"/>
        <v>16.38</v>
      </c>
      <c r="M4811" s="53">
        <f>IF(E4811&gt;0,ROUND(E4811*UCO!$A$29,2),0)</f>
        <v>0</v>
      </c>
      <c r="N4811" s="53">
        <f>IF(I4811&gt;0,ROUND(I4811*Filme!$B$3,2),0)</f>
        <v>0</v>
      </c>
      <c r="O4811" s="53">
        <f t="shared" si="508"/>
        <v>16.38</v>
      </c>
    </row>
    <row r="4812" spans="1:15">
      <c r="A4812" s="48">
        <v>41301226</v>
      </c>
      <c r="B4812" s="48" t="s">
        <v>4793</v>
      </c>
      <c r="C4812" s="49">
        <v>1</v>
      </c>
      <c r="D4812" s="49" t="s">
        <v>129</v>
      </c>
      <c r="E4812" s="51"/>
      <c r="F4812" s="52"/>
      <c r="G4812" s="52"/>
      <c r="H4812" s="52"/>
      <c r="I4812" s="52"/>
      <c r="J4812" s="52"/>
      <c r="K4812" s="53">
        <f t="shared" si="506"/>
        <v>16.38</v>
      </c>
      <c r="L4812" s="53">
        <f t="shared" si="507"/>
        <v>16.38</v>
      </c>
      <c r="M4812" s="53">
        <f>IF(E4812&gt;0,ROUND(E4812*UCO!$A$29,2),0)</f>
        <v>0</v>
      </c>
      <c r="N4812" s="53">
        <f>IF(I4812&gt;0,ROUND(I4812*Filme!$B$3,2),0)</f>
        <v>0</v>
      </c>
      <c r="O4812" s="53">
        <f t="shared" si="508"/>
        <v>16.38</v>
      </c>
    </row>
    <row r="4813" spans="1:15">
      <c r="A4813" s="48">
        <v>41301234</v>
      </c>
      <c r="B4813" s="48" t="s">
        <v>4794</v>
      </c>
      <c r="C4813" s="49">
        <v>1</v>
      </c>
      <c r="D4813" s="77" t="s">
        <v>129</v>
      </c>
      <c r="E4813" s="52"/>
      <c r="F4813" s="52"/>
      <c r="G4813" s="52"/>
      <c r="H4813" s="52"/>
      <c r="I4813" s="52"/>
      <c r="J4813" s="52"/>
      <c r="K4813" s="53">
        <f t="shared" si="506"/>
        <v>16.38</v>
      </c>
      <c r="L4813" s="53">
        <f t="shared" si="507"/>
        <v>16.38</v>
      </c>
      <c r="M4813" s="53">
        <f>IF(E4813&gt;0,ROUND(E4813*UCO!$A$29,2),0)</f>
        <v>0</v>
      </c>
      <c r="N4813" s="53">
        <f>IF(I4813&gt;0,ROUND(I4813*Filme!$B$3,2),0)</f>
        <v>0</v>
      </c>
      <c r="O4813" s="53">
        <f t="shared" si="508"/>
        <v>16.38</v>
      </c>
    </row>
    <row r="4814" spans="1:15">
      <c r="A4814" s="48">
        <v>41301242</v>
      </c>
      <c r="B4814" s="48" t="s">
        <v>4795</v>
      </c>
      <c r="C4814" s="49">
        <v>1</v>
      </c>
      <c r="D4814" s="49" t="s">
        <v>134</v>
      </c>
      <c r="E4814" s="51">
        <v>0.36</v>
      </c>
      <c r="F4814" s="52"/>
      <c r="G4814" s="52"/>
      <c r="H4814" s="52"/>
      <c r="I4814" s="52"/>
      <c r="J4814" s="52"/>
      <c r="K4814" s="53">
        <f t="shared" si="506"/>
        <v>32.78</v>
      </c>
      <c r="L4814" s="53">
        <f t="shared" si="507"/>
        <v>32.78</v>
      </c>
      <c r="M4814" s="53">
        <f>IF(E4814&gt;0,ROUND(E4814*UCO!$A$29,2),0)</f>
        <v>6.79</v>
      </c>
      <c r="N4814" s="53">
        <f>IF(I4814&gt;0,ROUND(I4814*Filme!$B$3,2),0)</f>
        <v>0</v>
      </c>
      <c r="O4814" s="53">
        <f t="shared" si="508"/>
        <v>39.57</v>
      </c>
    </row>
    <row r="4815" spans="1:15">
      <c r="A4815" s="48">
        <v>41301250</v>
      </c>
      <c r="B4815" s="48" t="s">
        <v>4796</v>
      </c>
      <c r="C4815" s="49">
        <v>1</v>
      </c>
      <c r="D4815" s="49" t="s">
        <v>65</v>
      </c>
      <c r="E4815" s="51">
        <v>0.33</v>
      </c>
      <c r="F4815" s="52"/>
      <c r="G4815" s="52"/>
      <c r="H4815" s="52"/>
      <c r="I4815" s="52"/>
      <c r="J4815" s="52"/>
      <c r="K4815" s="53">
        <f t="shared" si="506"/>
        <v>65.56</v>
      </c>
      <c r="L4815" s="53">
        <f t="shared" si="507"/>
        <v>65.56</v>
      </c>
      <c r="M4815" s="53">
        <f>IF(E4815&gt;0,ROUND(E4815*UCO!$A$29,2),0)</f>
        <v>6.22</v>
      </c>
      <c r="N4815" s="53">
        <f>IF(I4815&gt;0,ROUND(I4815*Filme!$B$3,2),0)</f>
        <v>0</v>
      </c>
      <c r="O4815" s="53">
        <f t="shared" si="508"/>
        <v>71.78</v>
      </c>
    </row>
    <row r="4816" spans="1:15">
      <c r="A4816" s="48">
        <v>41301269</v>
      </c>
      <c r="B4816" s="48" t="s">
        <v>4797</v>
      </c>
      <c r="C4816" s="49">
        <v>1</v>
      </c>
      <c r="D4816" s="49" t="s">
        <v>137</v>
      </c>
      <c r="E4816" s="51">
        <v>3.56</v>
      </c>
      <c r="F4816" s="52"/>
      <c r="G4816" s="52"/>
      <c r="H4816" s="52"/>
      <c r="I4816" s="52"/>
      <c r="J4816" s="52"/>
      <c r="K4816" s="53">
        <f t="shared" si="506"/>
        <v>104.87</v>
      </c>
      <c r="L4816" s="53">
        <f t="shared" si="507"/>
        <v>104.87</v>
      </c>
      <c r="M4816" s="53">
        <f>IF(E4816&gt;0,ROUND(E4816*UCO!$A$29,2),0)</f>
        <v>67.14</v>
      </c>
      <c r="N4816" s="53">
        <f>IF(I4816&gt;0,ROUND(I4816*Filme!$B$3,2),0)</f>
        <v>0</v>
      </c>
      <c r="O4816" s="53">
        <f t="shared" si="508"/>
        <v>172.01</v>
      </c>
    </row>
    <row r="4817" spans="1:15">
      <c r="A4817" s="48">
        <v>41301277</v>
      </c>
      <c r="B4817" s="48" t="s">
        <v>4798</v>
      </c>
      <c r="C4817" s="49">
        <v>1</v>
      </c>
      <c r="D4817" s="49" t="s">
        <v>134</v>
      </c>
      <c r="E4817" s="51">
        <v>0.25</v>
      </c>
      <c r="F4817" s="52"/>
      <c r="G4817" s="52"/>
      <c r="H4817" s="52"/>
      <c r="I4817" s="52"/>
      <c r="J4817" s="52"/>
      <c r="K4817" s="53">
        <f t="shared" si="506"/>
        <v>32.78</v>
      </c>
      <c r="L4817" s="53">
        <f t="shared" si="507"/>
        <v>32.78</v>
      </c>
      <c r="M4817" s="53">
        <f>IF(E4817&gt;0,ROUND(E4817*UCO!$A$29,2),0)</f>
        <v>4.72</v>
      </c>
      <c r="N4817" s="53">
        <f>IF(I4817&gt;0,ROUND(I4817*Filme!$B$3,2),0)</f>
        <v>0</v>
      </c>
      <c r="O4817" s="53">
        <f t="shared" si="508"/>
        <v>37.5</v>
      </c>
    </row>
    <row r="4818" spans="1:15">
      <c r="A4818" s="48">
        <v>41301285</v>
      </c>
      <c r="B4818" s="48" t="s">
        <v>4799</v>
      </c>
      <c r="C4818" s="49">
        <v>1</v>
      </c>
      <c r="D4818" s="49" t="s">
        <v>99</v>
      </c>
      <c r="E4818" s="51">
        <v>0.4</v>
      </c>
      <c r="F4818" s="52"/>
      <c r="G4818" s="52"/>
      <c r="H4818" s="52"/>
      <c r="I4818" s="52"/>
      <c r="J4818" s="52"/>
      <c r="K4818" s="53">
        <f t="shared" si="506"/>
        <v>49.16</v>
      </c>
      <c r="L4818" s="53">
        <f t="shared" si="507"/>
        <v>49.16</v>
      </c>
      <c r="M4818" s="53">
        <f>IF(E4818&gt;0,ROUND(E4818*UCO!$A$29,2),0)</f>
        <v>7.54</v>
      </c>
      <c r="N4818" s="53">
        <f>IF(I4818&gt;0,ROUND(I4818*Filme!$B$3,2),0)</f>
        <v>0</v>
      </c>
      <c r="O4818" s="53">
        <f t="shared" si="508"/>
        <v>56.7</v>
      </c>
    </row>
    <row r="4819" spans="1:15">
      <c r="A4819" s="48">
        <v>41301307</v>
      </c>
      <c r="B4819" s="48" t="s">
        <v>4800</v>
      </c>
      <c r="C4819" s="49">
        <v>1</v>
      </c>
      <c r="D4819" s="49" t="s">
        <v>134</v>
      </c>
      <c r="E4819" s="51">
        <v>0.38</v>
      </c>
      <c r="F4819" s="52"/>
      <c r="G4819" s="52"/>
      <c r="H4819" s="52"/>
      <c r="I4819" s="52"/>
      <c r="J4819" s="52"/>
      <c r="K4819" s="53">
        <f t="shared" si="506"/>
        <v>32.78</v>
      </c>
      <c r="L4819" s="53">
        <f t="shared" si="507"/>
        <v>32.78</v>
      </c>
      <c r="M4819" s="53">
        <f>IF(E4819&gt;0,ROUND(E4819*UCO!$A$29,2),0)</f>
        <v>7.17</v>
      </c>
      <c r="N4819" s="53">
        <f>IF(I4819&gt;0,ROUND(I4819*Filme!$B$3,2),0)</f>
        <v>0</v>
      </c>
      <c r="O4819" s="53">
        <f t="shared" si="508"/>
        <v>39.950000000000003</v>
      </c>
    </row>
    <row r="4820" spans="1:15">
      <c r="A4820" s="48">
        <v>41301315</v>
      </c>
      <c r="B4820" s="48" t="s">
        <v>4801</v>
      </c>
      <c r="C4820" s="49">
        <v>1</v>
      </c>
      <c r="D4820" s="49" t="s">
        <v>134</v>
      </c>
      <c r="E4820" s="51">
        <v>2.4300000000000002</v>
      </c>
      <c r="F4820" s="52"/>
      <c r="G4820" s="52"/>
      <c r="H4820" s="52"/>
      <c r="I4820" s="52"/>
      <c r="J4820" s="52"/>
      <c r="K4820" s="53">
        <f t="shared" si="506"/>
        <v>32.78</v>
      </c>
      <c r="L4820" s="53">
        <f t="shared" si="507"/>
        <v>32.78</v>
      </c>
      <c r="M4820" s="53">
        <f>IF(E4820&gt;0,ROUND(E4820*UCO!$A$29,2),0)</f>
        <v>45.83</v>
      </c>
      <c r="N4820" s="53">
        <f>IF(I4820&gt;0,ROUND(I4820*Filme!$B$3,2),0)</f>
        <v>0</v>
      </c>
      <c r="O4820" s="53">
        <f t="shared" si="508"/>
        <v>78.61</v>
      </c>
    </row>
    <row r="4821" spans="1:15">
      <c r="A4821" s="48">
        <v>41301323</v>
      </c>
      <c r="B4821" s="48" t="s">
        <v>4802</v>
      </c>
      <c r="C4821" s="49">
        <v>1</v>
      </c>
      <c r="D4821" s="49" t="s">
        <v>134</v>
      </c>
      <c r="E4821" s="51">
        <v>0.5</v>
      </c>
      <c r="F4821" s="52"/>
      <c r="G4821" s="52"/>
      <c r="H4821" s="52"/>
      <c r="I4821" s="52"/>
      <c r="J4821" s="52"/>
      <c r="K4821" s="53">
        <f t="shared" si="506"/>
        <v>32.78</v>
      </c>
      <c r="L4821" s="53">
        <f t="shared" si="507"/>
        <v>32.78</v>
      </c>
      <c r="M4821" s="53">
        <f>IF(E4821&gt;0,ROUND(E4821*UCO!$A$29,2),0)</f>
        <v>9.43</v>
      </c>
      <c r="N4821" s="53">
        <f>IF(I4821&gt;0,ROUND(I4821*Filme!$B$3,2),0)</f>
        <v>0</v>
      </c>
      <c r="O4821" s="53">
        <f t="shared" si="508"/>
        <v>42.21</v>
      </c>
    </row>
    <row r="4822" spans="1:15">
      <c r="A4822" s="48">
        <v>41301331</v>
      </c>
      <c r="B4822" s="48" t="s">
        <v>4803</v>
      </c>
      <c r="C4822" s="49">
        <v>1</v>
      </c>
      <c r="D4822" s="49" t="s">
        <v>99</v>
      </c>
      <c r="E4822" s="51"/>
      <c r="F4822" s="52"/>
      <c r="G4822" s="52"/>
      <c r="H4822" s="52"/>
      <c r="I4822" s="52"/>
      <c r="J4822" s="52"/>
      <c r="K4822" s="53">
        <f t="shared" si="506"/>
        <v>49.16</v>
      </c>
      <c r="L4822" s="53">
        <f t="shared" si="507"/>
        <v>49.16</v>
      </c>
      <c r="M4822" s="53">
        <f>IF(E4822&gt;0,ROUND(E4822*UCO!$A$29,2),0)</f>
        <v>0</v>
      </c>
      <c r="N4822" s="53">
        <f>IF(I4822&gt;0,ROUND(I4822*Filme!$B$3,2),0)</f>
        <v>0</v>
      </c>
      <c r="O4822" s="53">
        <f t="shared" si="508"/>
        <v>49.16</v>
      </c>
    </row>
    <row r="4823" spans="1:15">
      <c r="A4823" s="48">
        <v>41301340</v>
      </c>
      <c r="B4823" s="48" t="s">
        <v>4804</v>
      </c>
      <c r="C4823" s="49">
        <v>1</v>
      </c>
      <c r="D4823" s="49" t="s">
        <v>245</v>
      </c>
      <c r="E4823" s="51">
        <v>10.61</v>
      </c>
      <c r="F4823" s="52"/>
      <c r="G4823" s="52"/>
      <c r="H4823" s="52"/>
      <c r="I4823" s="52"/>
      <c r="J4823" s="52"/>
      <c r="K4823" s="53">
        <f t="shared" si="506"/>
        <v>275.27999999999997</v>
      </c>
      <c r="L4823" s="53">
        <f t="shared" si="507"/>
        <v>275.27999999999997</v>
      </c>
      <c r="M4823" s="53">
        <f>IF(E4823&gt;0,ROUND(E4823*UCO!$A$29,2),0)</f>
        <v>200.1</v>
      </c>
      <c r="N4823" s="53">
        <f>IF(I4823&gt;0,ROUND(I4823*Filme!$B$3,2),0)</f>
        <v>0</v>
      </c>
      <c r="O4823" s="53">
        <f t="shared" si="508"/>
        <v>475.38</v>
      </c>
    </row>
    <row r="4824" spans="1:15">
      <c r="A4824" s="48">
        <v>41301358</v>
      </c>
      <c r="B4824" s="48" t="s">
        <v>4805</v>
      </c>
      <c r="C4824" s="49">
        <v>1</v>
      </c>
      <c r="D4824" s="49" t="s">
        <v>99</v>
      </c>
      <c r="E4824" s="51">
        <v>1.38</v>
      </c>
      <c r="F4824" s="52"/>
      <c r="G4824" s="52"/>
      <c r="H4824" s="52"/>
      <c r="I4824" s="52"/>
      <c r="J4824" s="52"/>
      <c r="K4824" s="53">
        <f t="shared" si="506"/>
        <v>49.16</v>
      </c>
      <c r="L4824" s="53">
        <f t="shared" si="507"/>
        <v>49.16</v>
      </c>
      <c r="M4824" s="53">
        <f>IF(E4824&gt;0,ROUND(E4824*UCO!$A$29,2),0)</f>
        <v>26.03</v>
      </c>
      <c r="N4824" s="53">
        <f>IF(I4824&gt;0,ROUND(I4824*Filme!$B$3,2),0)</f>
        <v>0</v>
      </c>
      <c r="O4824" s="53">
        <f t="shared" si="508"/>
        <v>75.19</v>
      </c>
    </row>
    <row r="4825" spans="1:15">
      <c r="A4825" s="48">
        <v>41301366</v>
      </c>
      <c r="B4825" s="48" t="s">
        <v>4806</v>
      </c>
      <c r="C4825" s="49">
        <v>1</v>
      </c>
      <c r="D4825" s="49" t="s">
        <v>53</v>
      </c>
      <c r="E4825" s="51">
        <v>1</v>
      </c>
      <c r="F4825" s="52"/>
      <c r="G4825" s="52"/>
      <c r="H4825" s="52"/>
      <c r="I4825" s="52"/>
      <c r="J4825" s="52"/>
      <c r="K4825" s="53">
        <f t="shared" si="506"/>
        <v>144.19999999999999</v>
      </c>
      <c r="L4825" s="53">
        <f t="shared" si="507"/>
        <v>144.19999999999999</v>
      </c>
      <c r="M4825" s="53">
        <f>IF(E4825&gt;0,ROUND(E4825*UCO!$A$29,2),0)</f>
        <v>18.86</v>
      </c>
      <c r="N4825" s="53">
        <f>IF(I4825&gt;0,ROUND(I4825*Filme!$B$3,2),0)</f>
        <v>0</v>
      </c>
      <c r="O4825" s="53">
        <f t="shared" si="508"/>
        <v>163.06</v>
      </c>
    </row>
    <row r="4826" spans="1:15">
      <c r="A4826" s="48">
        <v>41301374</v>
      </c>
      <c r="B4826" s="48" t="s">
        <v>4807</v>
      </c>
      <c r="C4826" s="49">
        <v>1</v>
      </c>
      <c r="D4826" s="49" t="s">
        <v>99</v>
      </c>
      <c r="E4826" s="51">
        <v>2.78</v>
      </c>
      <c r="F4826" s="52"/>
      <c r="G4826" s="52"/>
      <c r="H4826" s="52"/>
      <c r="I4826" s="52"/>
      <c r="J4826" s="52"/>
      <c r="K4826" s="53">
        <f t="shared" si="506"/>
        <v>49.16</v>
      </c>
      <c r="L4826" s="53">
        <f t="shared" si="507"/>
        <v>49.16</v>
      </c>
      <c r="M4826" s="53">
        <f>IF(E4826&gt;0,ROUND(E4826*UCO!$A$29,2),0)</f>
        <v>52.43</v>
      </c>
      <c r="N4826" s="53">
        <f>IF(I4826&gt;0,ROUND(I4826*Filme!$B$3,2),0)</f>
        <v>0</v>
      </c>
      <c r="O4826" s="53">
        <f t="shared" si="508"/>
        <v>101.59</v>
      </c>
    </row>
    <row r="4827" spans="1:15">
      <c r="A4827" s="48">
        <v>41301382</v>
      </c>
      <c r="B4827" s="48" t="s">
        <v>4808</v>
      </c>
      <c r="C4827" s="49">
        <v>1</v>
      </c>
      <c r="D4827" s="49" t="s">
        <v>53</v>
      </c>
      <c r="E4827" s="51"/>
      <c r="F4827" s="52"/>
      <c r="G4827" s="52"/>
      <c r="H4827" s="52"/>
      <c r="I4827" s="52"/>
      <c r="J4827" s="52"/>
      <c r="K4827" s="53">
        <f t="shared" si="506"/>
        <v>144.19999999999999</v>
      </c>
      <c r="L4827" s="53">
        <f t="shared" si="507"/>
        <v>144.19999999999999</v>
      </c>
      <c r="M4827" s="53">
        <f>IF(E4827&gt;0,ROUND(E4827*UCO!$A$29,2),0)</f>
        <v>0</v>
      </c>
      <c r="N4827" s="53">
        <f>IF(I4827&gt;0,ROUND(I4827*Filme!$B$3,2),0)</f>
        <v>0</v>
      </c>
      <c r="O4827" s="53">
        <f t="shared" si="508"/>
        <v>144.19999999999999</v>
      </c>
    </row>
    <row r="4828" spans="1:15">
      <c r="A4828" s="48">
        <v>41301390</v>
      </c>
      <c r="B4828" s="48" t="s">
        <v>4809</v>
      </c>
      <c r="C4828" s="85">
        <v>0.5</v>
      </c>
      <c r="D4828" s="77" t="s">
        <v>129</v>
      </c>
      <c r="E4828" s="52"/>
      <c r="F4828" s="52"/>
      <c r="G4828" s="52"/>
      <c r="H4828" s="52"/>
      <c r="I4828" s="52"/>
      <c r="J4828" s="52"/>
      <c r="K4828" s="53">
        <f t="shared" si="506"/>
        <v>16.38</v>
      </c>
      <c r="L4828" s="53">
        <f t="shared" si="507"/>
        <v>8.19</v>
      </c>
      <c r="M4828" s="53">
        <f>IF(E4828&gt;0,ROUND(E4828*UCO!$A$29,2),0)</f>
        <v>0</v>
      </c>
      <c r="N4828" s="53">
        <f>IF(I4828&gt;0,ROUND(I4828*Filme!$B$3,2),0)</f>
        <v>0</v>
      </c>
      <c r="O4828" s="53">
        <f t="shared" si="508"/>
        <v>8.19</v>
      </c>
    </row>
    <row r="4829" spans="1:15">
      <c r="A4829" s="48">
        <v>41301404</v>
      </c>
      <c r="B4829" s="48" t="s">
        <v>4810</v>
      </c>
      <c r="C4829" s="49">
        <v>1</v>
      </c>
      <c r="D4829" s="49" t="s">
        <v>129</v>
      </c>
      <c r="E4829" s="51"/>
      <c r="F4829" s="52"/>
      <c r="G4829" s="52"/>
      <c r="H4829" s="52"/>
      <c r="I4829" s="52"/>
      <c r="J4829" s="52"/>
      <c r="K4829" s="53">
        <f t="shared" si="506"/>
        <v>16.38</v>
      </c>
      <c r="L4829" s="53">
        <f t="shared" si="507"/>
        <v>16.38</v>
      </c>
      <c r="M4829" s="53">
        <f>IF(E4829&gt;0,ROUND(E4829*UCO!$A$29,2),0)</f>
        <v>0</v>
      </c>
      <c r="N4829" s="53">
        <f>IF(I4829&gt;0,ROUND(I4829*Filme!$B$3,2),0)</f>
        <v>0</v>
      </c>
      <c r="O4829" s="53">
        <f t="shared" si="508"/>
        <v>16.38</v>
      </c>
    </row>
    <row r="4830" spans="1:15">
      <c r="A4830" s="48">
        <v>41301412</v>
      </c>
      <c r="B4830" s="48" t="s">
        <v>4811</v>
      </c>
      <c r="C4830" s="49">
        <v>1</v>
      </c>
      <c r="D4830" s="49" t="s">
        <v>134</v>
      </c>
      <c r="E4830" s="51">
        <v>1</v>
      </c>
      <c r="F4830" s="52"/>
      <c r="G4830" s="52"/>
      <c r="H4830" s="52"/>
      <c r="I4830" s="52"/>
      <c r="J4830" s="52"/>
      <c r="K4830" s="53">
        <f t="shared" si="506"/>
        <v>32.78</v>
      </c>
      <c r="L4830" s="53">
        <f t="shared" si="507"/>
        <v>32.78</v>
      </c>
      <c r="M4830" s="53">
        <f>IF(E4830&gt;0,ROUND(E4830*UCO!$A$29,2),0)</f>
        <v>18.86</v>
      </c>
      <c r="N4830" s="53">
        <f>IF(I4830&gt;0,ROUND(I4830*Filme!$B$3,2),0)</f>
        <v>0</v>
      </c>
      <c r="O4830" s="53">
        <f t="shared" si="508"/>
        <v>51.64</v>
      </c>
    </row>
    <row r="4831" spans="1:15">
      <c r="A4831" s="48">
        <v>41301471</v>
      </c>
      <c r="B4831" s="48" t="s">
        <v>4812</v>
      </c>
      <c r="C4831" s="49">
        <v>1</v>
      </c>
      <c r="D4831" s="49" t="s">
        <v>99</v>
      </c>
      <c r="E4831" s="51"/>
      <c r="F4831" s="52"/>
      <c r="G4831" s="52"/>
      <c r="H4831" s="52"/>
      <c r="I4831" s="52"/>
      <c r="J4831" s="52"/>
      <c r="K4831" s="53">
        <f t="shared" si="506"/>
        <v>49.16</v>
      </c>
      <c r="L4831" s="53">
        <f t="shared" si="507"/>
        <v>49.16</v>
      </c>
      <c r="M4831" s="53">
        <f>IF(E4831&gt;0,ROUND(E4831*UCO!$A$29,2),0)</f>
        <v>0</v>
      </c>
      <c r="N4831" s="53">
        <f>IF(I4831&gt;0,ROUND(I4831*Filme!$B$3,2),0)</f>
        <v>0</v>
      </c>
      <c r="O4831" s="53">
        <f t="shared" si="508"/>
        <v>49.16</v>
      </c>
    </row>
    <row r="4832" spans="1:15">
      <c r="A4832" s="48">
        <v>41301536</v>
      </c>
      <c r="B4832" s="48" t="s">
        <v>4813</v>
      </c>
      <c r="C4832" s="49">
        <v>1</v>
      </c>
      <c r="D4832" s="49" t="s">
        <v>51</v>
      </c>
      <c r="E4832" s="51">
        <v>2.78</v>
      </c>
      <c r="F4832" s="52"/>
      <c r="G4832" s="52"/>
      <c r="H4832" s="52"/>
      <c r="I4832" s="52"/>
      <c r="J4832" s="52"/>
      <c r="K4832" s="53">
        <f t="shared" si="506"/>
        <v>88.48</v>
      </c>
      <c r="L4832" s="53">
        <f t="shared" si="507"/>
        <v>88.48</v>
      </c>
      <c r="M4832" s="53">
        <f>IF(E4832&gt;0,ROUND(E4832*UCO!$A$29,2),0)</f>
        <v>52.43</v>
      </c>
      <c r="N4832" s="53">
        <f>IF(I4832&gt;0,ROUND(I4832*Filme!$B$3,2),0)</f>
        <v>0</v>
      </c>
      <c r="O4832" s="53">
        <f t="shared" si="508"/>
        <v>140.91</v>
      </c>
    </row>
    <row r="4833" spans="1:15">
      <c r="A4833" s="48">
        <v>41301544</v>
      </c>
      <c r="B4833" s="48" t="s">
        <v>4814</v>
      </c>
      <c r="C4833" s="49">
        <v>1</v>
      </c>
      <c r="D4833" s="49" t="s">
        <v>99</v>
      </c>
      <c r="E4833" s="51">
        <v>4.7119999999999997</v>
      </c>
      <c r="F4833" s="52"/>
      <c r="G4833" s="52"/>
      <c r="H4833" s="52"/>
      <c r="I4833" s="52"/>
      <c r="J4833" s="52"/>
      <c r="K4833" s="53">
        <f t="shared" si="506"/>
        <v>49.16</v>
      </c>
      <c r="L4833" s="53">
        <f t="shared" si="507"/>
        <v>49.16</v>
      </c>
      <c r="M4833" s="53">
        <f>IF(E4833&gt;0,ROUND(E4833*UCO!$A$29,2),0)</f>
        <v>88.87</v>
      </c>
      <c r="N4833" s="53">
        <f>IF(I4833&gt;0,ROUND(I4833*Filme!$B$3,2),0)</f>
        <v>0</v>
      </c>
      <c r="O4833" s="53">
        <f t="shared" si="508"/>
        <v>138.03</v>
      </c>
    </row>
    <row r="4834" spans="1:15">
      <c r="A4834" s="48">
        <v>41301552</v>
      </c>
      <c r="B4834" s="48" t="s">
        <v>4815</v>
      </c>
      <c r="C4834" s="49">
        <v>1</v>
      </c>
      <c r="D4834" s="49" t="s">
        <v>99</v>
      </c>
      <c r="E4834" s="51">
        <v>4.7119999999999997</v>
      </c>
      <c r="F4834" s="52"/>
      <c r="G4834" s="52"/>
      <c r="H4834" s="52"/>
      <c r="I4834" s="52"/>
      <c r="J4834" s="52"/>
      <c r="K4834" s="53">
        <f t="shared" si="506"/>
        <v>49.16</v>
      </c>
      <c r="L4834" s="53">
        <f t="shared" si="507"/>
        <v>49.16</v>
      </c>
      <c r="M4834" s="53">
        <f>IF(E4834&gt;0,ROUND(E4834*UCO!$A$29,2),0)</f>
        <v>88.87</v>
      </c>
      <c r="N4834" s="53">
        <f>IF(I4834&gt;0,ROUND(I4834*Filme!$B$3,2),0)</f>
        <v>0</v>
      </c>
      <c r="O4834" s="53">
        <f t="shared" si="508"/>
        <v>138.03</v>
      </c>
    </row>
    <row r="4835" spans="1:15" ht="28.5" customHeight="1"/>
    <row r="4836" spans="1:15" ht="12.75" customHeight="1">
      <c r="A4836" s="129" t="s">
        <v>4816</v>
      </c>
      <c r="B4836" s="130"/>
      <c r="C4836" s="130"/>
      <c r="D4836" s="130"/>
      <c r="E4836" s="130"/>
      <c r="F4836" s="130"/>
      <c r="G4836" s="130"/>
      <c r="H4836" s="130"/>
      <c r="I4836" s="130"/>
      <c r="J4836" s="130"/>
      <c r="K4836" s="130"/>
      <c r="L4836" s="130"/>
      <c r="M4836" s="130"/>
      <c r="N4836" s="130"/>
      <c r="O4836" s="130"/>
    </row>
    <row r="4837" spans="1:15" ht="27" customHeight="1">
      <c r="A4837" s="129" t="s">
        <v>4817</v>
      </c>
      <c r="B4837" s="130"/>
      <c r="C4837" s="130"/>
      <c r="D4837" s="130"/>
      <c r="E4837" s="130"/>
      <c r="F4837" s="130"/>
      <c r="G4837" s="130"/>
      <c r="H4837" s="130"/>
      <c r="I4837" s="130"/>
      <c r="J4837" s="130"/>
      <c r="K4837" s="130"/>
      <c r="L4837" s="130"/>
      <c r="M4837" s="130"/>
      <c r="N4837" s="130"/>
      <c r="O4837" s="130"/>
    </row>
    <row r="4838" spans="1:15" ht="12.75" customHeight="1">
      <c r="A4838" s="129" t="s">
        <v>4818</v>
      </c>
      <c r="B4838" s="130"/>
      <c r="C4838" s="130"/>
      <c r="D4838" s="130"/>
      <c r="E4838" s="130"/>
      <c r="F4838" s="130"/>
      <c r="G4838" s="130"/>
      <c r="H4838" s="130"/>
      <c r="I4838" s="130"/>
      <c r="J4838" s="130"/>
      <c r="K4838" s="130"/>
      <c r="L4838" s="130"/>
      <c r="M4838" s="130"/>
      <c r="N4838" s="130"/>
      <c r="O4838" s="130"/>
    </row>
    <row r="4839" spans="1:15" ht="12.75" customHeight="1">
      <c r="A4839" s="129" t="s">
        <v>4819</v>
      </c>
      <c r="B4839" s="130"/>
      <c r="C4839" s="130"/>
      <c r="D4839" s="130"/>
      <c r="E4839" s="130"/>
      <c r="F4839" s="130"/>
      <c r="G4839" s="130"/>
      <c r="H4839" s="130"/>
      <c r="I4839" s="130"/>
      <c r="J4839" s="130"/>
      <c r="K4839" s="130"/>
      <c r="L4839" s="130"/>
      <c r="M4839" s="130"/>
      <c r="N4839" s="130"/>
      <c r="O4839" s="130"/>
    </row>
    <row r="4840" spans="1:15" ht="30" customHeight="1">
      <c r="A4840" s="131" t="s">
        <v>4820</v>
      </c>
      <c r="B4840" s="132"/>
      <c r="C4840" s="132"/>
      <c r="D4840" s="132"/>
      <c r="E4840" s="132"/>
      <c r="F4840" s="132"/>
      <c r="G4840" s="132"/>
      <c r="H4840" s="132"/>
      <c r="I4840" s="132"/>
      <c r="J4840" s="132"/>
      <c r="K4840" s="132"/>
      <c r="L4840" s="132"/>
      <c r="M4840" s="132"/>
      <c r="N4840" s="132"/>
      <c r="O4840" s="132"/>
    </row>
    <row r="4841" spans="1:15">
      <c r="A4841" s="48">
        <v>41401018</v>
      </c>
      <c r="B4841" s="48" t="s">
        <v>4821</v>
      </c>
      <c r="C4841" s="49">
        <v>1</v>
      </c>
      <c r="D4841" s="49" t="s">
        <v>99</v>
      </c>
      <c r="E4841" s="51">
        <v>1.02</v>
      </c>
      <c r="F4841" s="52"/>
      <c r="G4841" s="52"/>
      <c r="H4841" s="52"/>
      <c r="I4841" s="52"/>
      <c r="J4841" s="52"/>
      <c r="K4841" s="53">
        <f t="shared" ref="K4841:K4872" si="509">VLOOKUP(D4841,Porte2026Geral,24,FALSE)</f>
        <v>49.16</v>
      </c>
      <c r="L4841" s="53">
        <f t="shared" ref="L4841:L4872" si="510">ROUND(C4841*K4841,2)</f>
        <v>49.16</v>
      </c>
      <c r="M4841" s="53">
        <f>IF(E4841&gt;0,ROUND(E4841*UCO!$A$29,2),0)</f>
        <v>19.239999999999998</v>
      </c>
      <c r="N4841" s="53">
        <f>IF(I4841&gt;0,ROUND(I4841*Filme!$B$3,2),0)</f>
        <v>0</v>
      </c>
      <c r="O4841" s="53">
        <f t="shared" ref="O4841:O4898" si="511">ROUND(L4841+M4841+N4841,2)</f>
        <v>68.400000000000006</v>
      </c>
    </row>
    <row r="4842" spans="1:15">
      <c r="A4842" s="48">
        <v>41401026</v>
      </c>
      <c r="B4842" s="48" t="s">
        <v>4822</v>
      </c>
      <c r="C4842" s="49">
        <v>1</v>
      </c>
      <c r="D4842" s="49" t="s">
        <v>99</v>
      </c>
      <c r="E4842" s="51"/>
      <c r="F4842" s="52"/>
      <c r="G4842" s="52"/>
      <c r="H4842" s="52"/>
      <c r="I4842" s="52"/>
      <c r="J4842" s="52"/>
      <c r="K4842" s="53">
        <f t="shared" si="509"/>
        <v>49.16</v>
      </c>
      <c r="L4842" s="53">
        <f t="shared" si="510"/>
        <v>49.16</v>
      </c>
      <c r="M4842" s="53">
        <f>IF(E4842&gt;0,ROUND(E4842*UCO!$A$29,2),0)</f>
        <v>0</v>
      </c>
      <c r="N4842" s="53">
        <f>IF(I4842&gt;0,ROUND(I4842*Filme!$B$3,2),0)</f>
        <v>0</v>
      </c>
      <c r="O4842" s="53">
        <f t="shared" si="511"/>
        <v>49.16</v>
      </c>
    </row>
    <row r="4843" spans="1:15">
      <c r="A4843" s="48">
        <v>41401042</v>
      </c>
      <c r="B4843" s="48" t="s">
        <v>4823</v>
      </c>
      <c r="C4843" s="49">
        <v>1</v>
      </c>
      <c r="D4843" s="49" t="s">
        <v>65</v>
      </c>
      <c r="E4843" s="51">
        <v>4.875</v>
      </c>
      <c r="F4843" s="52"/>
      <c r="G4843" s="52"/>
      <c r="H4843" s="52"/>
      <c r="I4843" s="52"/>
      <c r="J4843" s="52"/>
      <c r="K4843" s="53">
        <f t="shared" si="509"/>
        <v>65.56</v>
      </c>
      <c r="L4843" s="53">
        <f t="shared" si="510"/>
        <v>65.56</v>
      </c>
      <c r="M4843" s="53">
        <f>IF(E4843&gt;0,ROUND(E4843*UCO!$A$29,2),0)</f>
        <v>91.94</v>
      </c>
      <c r="N4843" s="53">
        <f>IF(I4843&gt;0,ROUND(I4843*Filme!$B$3,2),0)</f>
        <v>0</v>
      </c>
      <c r="O4843" s="53">
        <f t="shared" si="511"/>
        <v>157.5</v>
      </c>
    </row>
    <row r="4844" spans="1:15">
      <c r="A4844" s="48">
        <v>41401050</v>
      </c>
      <c r="B4844" s="48" t="s">
        <v>4824</v>
      </c>
      <c r="C4844" s="49">
        <v>1</v>
      </c>
      <c r="D4844" s="49" t="s">
        <v>134</v>
      </c>
      <c r="E4844" s="51">
        <v>9.0999999999999998E-2</v>
      </c>
      <c r="F4844" s="52"/>
      <c r="G4844" s="52"/>
      <c r="H4844" s="52"/>
      <c r="I4844" s="52"/>
      <c r="J4844" s="52"/>
      <c r="K4844" s="53">
        <f t="shared" si="509"/>
        <v>32.78</v>
      </c>
      <c r="L4844" s="53">
        <f t="shared" si="510"/>
        <v>32.78</v>
      </c>
      <c r="M4844" s="53">
        <f>IF(E4844&gt;0,ROUND(E4844*UCO!$A$29,2),0)</f>
        <v>1.72</v>
      </c>
      <c r="N4844" s="53">
        <f>IF(I4844&gt;0,ROUND(I4844*Filme!$B$3,2),0)</f>
        <v>0</v>
      </c>
      <c r="O4844" s="53">
        <f t="shared" si="511"/>
        <v>34.5</v>
      </c>
    </row>
    <row r="4845" spans="1:15">
      <c r="A4845" s="48">
        <v>41401069</v>
      </c>
      <c r="B4845" s="48" t="s">
        <v>4825</v>
      </c>
      <c r="C4845" s="49">
        <v>1</v>
      </c>
      <c r="D4845" s="49" t="s">
        <v>99</v>
      </c>
      <c r="E4845" s="51">
        <v>0.1</v>
      </c>
      <c r="F4845" s="52"/>
      <c r="G4845" s="52"/>
      <c r="H4845" s="52"/>
      <c r="I4845" s="52"/>
      <c r="J4845" s="52"/>
      <c r="K4845" s="53">
        <f t="shared" si="509"/>
        <v>49.16</v>
      </c>
      <c r="L4845" s="53">
        <f t="shared" si="510"/>
        <v>49.16</v>
      </c>
      <c r="M4845" s="53">
        <f>IF(E4845&gt;0,ROUND(E4845*UCO!$A$29,2),0)</f>
        <v>1.89</v>
      </c>
      <c r="N4845" s="53">
        <f>IF(I4845&gt;0,ROUND(I4845*Filme!$B$3,2),0)</f>
        <v>0</v>
      </c>
      <c r="O4845" s="53">
        <f t="shared" si="511"/>
        <v>51.05</v>
      </c>
    </row>
    <row r="4846" spans="1:15">
      <c r="A4846" s="48">
        <v>41401077</v>
      </c>
      <c r="B4846" s="48" t="s">
        <v>4826</v>
      </c>
      <c r="C4846" s="49">
        <v>1</v>
      </c>
      <c r="D4846" s="49" t="s">
        <v>99</v>
      </c>
      <c r="E4846" s="51">
        <v>0.1</v>
      </c>
      <c r="F4846" s="52"/>
      <c r="G4846" s="52"/>
      <c r="H4846" s="52"/>
      <c r="I4846" s="52"/>
      <c r="J4846" s="52"/>
      <c r="K4846" s="53">
        <f t="shared" si="509"/>
        <v>49.16</v>
      </c>
      <c r="L4846" s="53">
        <f t="shared" si="510"/>
        <v>49.16</v>
      </c>
      <c r="M4846" s="53">
        <f>IF(E4846&gt;0,ROUND(E4846*UCO!$A$29,2),0)</f>
        <v>1.89</v>
      </c>
      <c r="N4846" s="53">
        <f>IF(I4846&gt;0,ROUND(I4846*Filme!$B$3,2),0)</f>
        <v>0</v>
      </c>
      <c r="O4846" s="53">
        <f t="shared" si="511"/>
        <v>51.05</v>
      </c>
    </row>
    <row r="4847" spans="1:15">
      <c r="A4847" s="48">
        <v>41401085</v>
      </c>
      <c r="B4847" s="48" t="s">
        <v>4827</v>
      </c>
      <c r="C4847" s="49">
        <v>1</v>
      </c>
      <c r="D4847" s="49" t="s">
        <v>129</v>
      </c>
      <c r="E4847" s="51"/>
      <c r="F4847" s="52"/>
      <c r="G4847" s="52"/>
      <c r="H4847" s="52"/>
      <c r="I4847" s="52"/>
      <c r="J4847" s="52"/>
      <c r="K4847" s="53">
        <f t="shared" si="509"/>
        <v>16.38</v>
      </c>
      <c r="L4847" s="53">
        <f t="shared" si="510"/>
        <v>16.38</v>
      </c>
      <c r="M4847" s="53">
        <f>IF(E4847&gt;0,ROUND(E4847*UCO!$A$29,2),0)</f>
        <v>0</v>
      </c>
      <c r="N4847" s="53">
        <f>IF(I4847&gt;0,ROUND(I4847*Filme!$B$3,2),0)</f>
        <v>0</v>
      </c>
      <c r="O4847" s="53">
        <f t="shared" si="511"/>
        <v>16.38</v>
      </c>
    </row>
    <row r="4848" spans="1:15">
      <c r="A4848" s="48">
        <v>41401093</v>
      </c>
      <c r="B4848" s="48" t="s">
        <v>4828</v>
      </c>
      <c r="C4848" s="49">
        <v>1</v>
      </c>
      <c r="D4848" s="49" t="s">
        <v>99</v>
      </c>
      <c r="E4848" s="51">
        <v>0.16200000000000001</v>
      </c>
      <c r="F4848" s="52"/>
      <c r="G4848" s="52"/>
      <c r="H4848" s="52"/>
      <c r="I4848" s="52"/>
      <c r="J4848" s="52"/>
      <c r="K4848" s="53">
        <f t="shared" si="509"/>
        <v>49.16</v>
      </c>
      <c r="L4848" s="53">
        <f t="shared" si="510"/>
        <v>49.16</v>
      </c>
      <c r="M4848" s="53">
        <f>IF(E4848&gt;0,ROUND(E4848*UCO!$A$29,2),0)</f>
        <v>3.06</v>
      </c>
      <c r="N4848" s="53">
        <f>IF(I4848&gt;0,ROUND(I4848*Filme!$B$3,2),0)</f>
        <v>0</v>
      </c>
      <c r="O4848" s="53">
        <f t="shared" si="511"/>
        <v>52.22</v>
      </c>
    </row>
    <row r="4849" spans="1:15">
      <c r="A4849" s="48">
        <v>41401107</v>
      </c>
      <c r="B4849" s="48" t="s">
        <v>4829</v>
      </c>
      <c r="C4849" s="49">
        <v>1</v>
      </c>
      <c r="D4849" s="49" t="s">
        <v>102</v>
      </c>
      <c r="E4849" s="51">
        <v>3.2</v>
      </c>
      <c r="F4849" s="52"/>
      <c r="G4849" s="52"/>
      <c r="H4849" s="52"/>
      <c r="I4849" s="52"/>
      <c r="J4849" s="52"/>
      <c r="K4849" s="53">
        <f t="shared" si="509"/>
        <v>183.5</v>
      </c>
      <c r="L4849" s="53">
        <f t="shared" si="510"/>
        <v>183.5</v>
      </c>
      <c r="M4849" s="53">
        <f>IF(E4849&gt;0,ROUND(E4849*UCO!$A$29,2),0)</f>
        <v>60.35</v>
      </c>
      <c r="N4849" s="53">
        <f>IF(I4849&gt;0,ROUND(I4849*Filme!$B$3,2),0)</f>
        <v>0</v>
      </c>
      <c r="O4849" s="53">
        <f t="shared" si="511"/>
        <v>243.85</v>
      </c>
    </row>
    <row r="4850" spans="1:15">
      <c r="A4850" s="48">
        <v>41401115</v>
      </c>
      <c r="B4850" s="48" t="s">
        <v>4830</v>
      </c>
      <c r="C4850" s="49">
        <v>1</v>
      </c>
      <c r="D4850" s="49" t="s">
        <v>99</v>
      </c>
      <c r="E4850" s="51">
        <v>0.8</v>
      </c>
      <c r="F4850" s="52"/>
      <c r="G4850" s="52"/>
      <c r="H4850" s="52"/>
      <c r="I4850" s="52"/>
      <c r="J4850" s="52"/>
      <c r="K4850" s="53">
        <f t="shared" si="509"/>
        <v>49.16</v>
      </c>
      <c r="L4850" s="53">
        <f t="shared" si="510"/>
        <v>49.16</v>
      </c>
      <c r="M4850" s="53">
        <f>IF(E4850&gt;0,ROUND(E4850*UCO!$A$29,2),0)</f>
        <v>15.09</v>
      </c>
      <c r="N4850" s="53">
        <f>IF(I4850&gt;0,ROUND(I4850*Filme!$B$3,2),0)</f>
        <v>0</v>
      </c>
      <c r="O4850" s="53">
        <f t="shared" si="511"/>
        <v>64.25</v>
      </c>
    </row>
    <row r="4851" spans="1:15">
      <c r="A4851" s="48">
        <v>41401123</v>
      </c>
      <c r="B4851" s="48" t="s">
        <v>4831</v>
      </c>
      <c r="C4851" s="49">
        <v>1</v>
      </c>
      <c r="D4851" s="49" t="s">
        <v>99</v>
      </c>
      <c r="E4851" s="51"/>
      <c r="F4851" s="52"/>
      <c r="G4851" s="52"/>
      <c r="H4851" s="52"/>
      <c r="I4851" s="52"/>
      <c r="J4851" s="52"/>
      <c r="K4851" s="53">
        <f t="shared" si="509"/>
        <v>49.16</v>
      </c>
      <c r="L4851" s="53">
        <f t="shared" si="510"/>
        <v>49.16</v>
      </c>
      <c r="M4851" s="53">
        <f>IF(E4851&gt;0,ROUND(E4851*UCO!$A$29,2),0)</f>
        <v>0</v>
      </c>
      <c r="N4851" s="53">
        <f>IF(I4851&gt;0,ROUND(I4851*Filme!$B$3,2),0)</f>
        <v>0</v>
      </c>
      <c r="O4851" s="53">
        <f t="shared" si="511"/>
        <v>49.16</v>
      </c>
    </row>
    <row r="4852" spans="1:15">
      <c r="A4852" s="48">
        <v>41401131</v>
      </c>
      <c r="B4852" s="48" t="s">
        <v>4832</v>
      </c>
      <c r="C4852" s="49">
        <v>1</v>
      </c>
      <c r="D4852" s="49" t="s">
        <v>65</v>
      </c>
      <c r="E4852" s="51"/>
      <c r="F4852" s="52"/>
      <c r="G4852" s="52"/>
      <c r="H4852" s="52"/>
      <c r="I4852" s="52"/>
      <c r="J4852" s="52"/>
      <c r="K4852" s="53">
        <f t="shared" si="509"/>
        <v>65.56</v>
      </c>
      <c r="L4852" s="53">
        <f t="shared" si="510"/>
        <v>65.56</v>
      </c>
      <c r="M4852" s="53">
        <f>IF(E4852&gt;0,ROUND(E4852*UCO!$A$29,2),0)</f>
        <v>0</v>
      </c>
      <c r="N4852" s="53">
        <f>IF(I4852&gt;0,ROUND(I4852*Filme!$B$3,2),0)</f>
        <v>0</v>
      </c>
      <c r="O4852" s="53">
        <f t="shared" si="511"/>
        <v>65.56</v>
      </c>
    </row>
    <row r="4853" spans="1:15">
      <c r="A4853" s="48">
        <v>41401140</v>
      </c>
      <c r="B4853" s="48" t="s">
        <v>4833</v>
      </c>
      <c r="C4853" s="49">
        <v>1</v>
      </c>
      <c r="D4853" s="49" t="s">
        <v>129</v>
      </c>
      <c r="E4853" s="51"/>
      <c r="F4853" s="52"/>
      <c r="G4853" s="52"/>
      <c r="H4853" s="52"/>
      <c r="I4853" s="52"/>
      <c r="J4853" s="52"/>
      <c r="K4853" s="53">
        <f t="shared" si="509"/>
        <v>16.38</v>
      </c>
      <c r="L4853" s="53">
        <f t="shared" si="510"/>
        <v>16.38</v>
      </c>
      <c r="M4853" s="53">
        <f>IF(E4853&gt;0,ROUND(E4853*UCO!$A$29,2),0)</f>
        <v>0</v>
      </c>
      <c r="N4853" s="53">
        <f>IF(I4853&gt;0,ROUND(I4853*Filme!$B$3,2),0)</f>
        <v>0</v>
      </c>
      <c r="O4853" s="53">
        <f t="shared" si="511"/>
        <v>16.38</v>
      </c>
    </row>
    <row r="4854" spans="1:15">
      <c r="A4854" s="48">
        <v>41401158</v>
      </c>
      <c r="B4854" s="48" t="s">
        <v>4834</v>
      </c>
      <c r="C4854" s="49">
        <v>1</v>
      </c>
      <c r="D4854" s="49" t="s">
        <v>65</v>
      </c>
      <c r="E4854" s="51"/>
      <c r="F4854" s="52"/>
      <c r="G4854" s="52"/>
      <c r="H4854" s="52"/>
      <c r="I4854" s="52"/>
      <c r="J4854" s="52"/>
      <c r="K4854" s="53">
        <f t="shared" si="509"/>
        <v>65.56</v>
      </c>
      <c r="L4854" s="53">
        <f t="shared" si="510"/>
        <v>65.56</v>
      </c>
      <c r="M4854" s="53">
        <f>IF(E4854&gt;0,ROUND(E4854*UCO!$A$29,2),0)</f>
        <v>0</v>
      </c>
      <c r="N4854" s="53">
        <f>IF(I4854&gt;0,ROUND(I4854*Filme!$B$3,2),0)</f>
        <v>0</v>
      </c>
      <c r="O4854" s="53">
        <f t="shared" si="511"/>
        <v>65.56</v>
      </c>
    </row>
    <row r="4855" spans="1:15">
      <c r="A4855" s="48">
        <v>41401166</v>
      </c>
      <c r="B4855" s="48" t="s">
        <v>4835</v>
      </c>
      <c r="C4855" s="49">
        <v>1</v>
      </c>
      <c r="D4855" s="49" t="s">
        <v>65</v>
      </c>
      <c r="E4855" s="51"/>
      <c r="F4855" s="52"/>
      <c r="G4855" s="52"/>
      <c r="H4855" s="52"/>
      <c r="I4855" s="52"/>
      <c r="J4855" s="52"/>
      <c r="K4855" s="53">
        <f t="shared" si="509"/>
        <v>65.56</v>
      </c>
      <c r="L4855" s="53">
        <f t="shared" si="510"/>
        <v>65.56</v>
      </c>
      <c r="M4855" s="53">
        <f>IF(E4855&gt;0,ROUND(E4855*UCO!$A$29,2),0)</f>
        <v>0</v>
      </c>
      <c r="N4855" s="53">
        <f>IF(I4855&gt;0,ROUND(I4855*Filme!$B$3,2),0)</f>
        <v>0</v>
      </c>
      <c r="O4855" s="53">
        <f t="shared" si="511"/>
        <v>65.56</v>
      </c>
    </row>
    <row r="4856" spans="1:15">
      <c r="A4856" s="48">
        <v>41401174</v>
      </c>
      <c r="B4856" s="48" t="s">
        <v>4836</v>
      </c>
      <c r="C4856" s="49">
        <v>1</v>
      </c>
      <c r="D4856" s="49" t="s">
        <v>65</v>
      </c>
      <c r="E4856" s="51">
        <v>0.94</v>
      </c>
      <c r="F4856" s="52"/>
      <c r="G4856" s="52"/>
      <c r="H4856" s="52"/>
      <c r="I4856" s="52"/>
      <c r="J4856" s="52"/>
      <c r="K4856" s="53">
        <f t="shared" si="509"/>
        <v>65.56</v>
      </c>
      <c r="L4856" s="53">
        <f t="shared" si="510"/>
        <v>65.56</v>
      </c>
      <c r="M4856" s="53">
        <f>IF(E4856&gt;0,ROUND(E4856*UCO!$A$29,2),0)</f>
        <v>17.73</v>
      </c>
      <c r="N4856" s="53">
        <f>IF(I4856&gt;0,ROUND(I4856*Filme!$B$3,2),0)</f>
        <v>0</v>
      </c>
      <c r="O4856" s="53">
        <f t="shared" si="511"/>
        <v>83.29</v>
      </c>
    </row>
    <row r="4857" spans="1:15">
      <c r="A4857" s="48">
        <v>41401182</v>
      </c>
      <c r="B4857" s="48" t="s">
        <v>4837</v>
      </c>
      <c r="C4857" s="49">
        <v>1</v>
      </c>
      <c r="D4857" s="49" t="s">
        <v>65</v>
      </c>
      <c r="E4857" s="51">
        <v>0.94</v>
      </c>
      <c r="F4857" s="52"/>
      <c r="G4857" s="52"/>
      <c r="H4857" s="52"/>
      <c r="I4857" s="52"/>
      <c r="J4857" s="52"/>
      <c r="K4857" s="53">
        <f t="shared" si="509"/>
        <v>65.56</v>
      </c>
      <c r="L4857" s="53">
        <f t="shared" si="510"/>
        <v>65.56</v>
      </c>
      <c r="M4857" s="53">
        <f>IF(E4857&gt;0,ROUND(E4857*UCO!$A$29,2),0)</f>
        <v>17.73</v>
      </c>
      <c r="N4857" s="53">
        <f>IF(I4857&gt;0,ROUND(I4857*Filme!$B$3,2),0)</f>
        <v>0</v>
      </c>
      <c r="O4857" s="53">
        <f t="shared" si="511"/>
        <v>83.29</v>
      </c>
    </row>
    <row r="4858" spans="1:15">
      <c r="A4858" s="48">
        <v>41401190</v>
      </c>
      <c r="B4858" s="48" t="s">
        <v>4838</v>
      </c>
      <c r="C4858" s="49">
        <v>1</v>
      </c>
      <c r="D4858" s="49" t="s">
        <v>137</v>
      </c>
      <c r="E4858" s="51"/>
      <c r="F4858" s="52"/>
      <c r="G4858" s="52"/>
      <c r="H4858" s="52"/>
      <c r="I4858" s="52"/>
      <c r="J4858" s="52"/>
      <c r="K4858" s="53">
        <f t="shared" si="509"/>
        <v>104.87</v>
      </c>
      <c r="L4858" s="53">
        <f t="shared" si="510"/>
        <v>104.87</v>
      </c>
      <c r="M4858" s="53">
        <f>IF(E4858&gt;0,ROUND(E4858*UCO!$A$29,2),0)</f>
        <v>0</v>
      </c>
      <c r="N4858" s="53">
        <f>IF(I4858&gt;0,ROUND(I4858*Filme!$B$3,2),0)</f>
        <v>0</v>
      </c>
      <c r="O4858" s="53">
        <f t="shared" si="511"/>
        <v>104.87</v>
      </c>
    </row>
    <row r="4859" spans="1:15">
      <c r="A4859" s="48">
        <v>41401204</v>
      </c>
      <c r="B4859" s="48" t="s">
        <v>4839</v>
      </c>
      <c r="C4859" s="49">
        <v>1</v>
      </c>
      <c r="D4859" s="49" t="s">
        <v>65</v>
      </c>
      <c r="E4859" s="51"/>
      <c r="F4859" s="52"/>
      <c r="G4859" s="52"/>
      <c r="H4859" s="52"/>
      <c r="I4859" s="52"/>
      <c r="J4859" s="52"/>
      <c r="K4859" s="53">
        <f t="shared" si="509"/>
        <v>65.56</v>
      </c>
      <c r="L4859" s="53">
        <f t="shared" si="510"/>
        <v>65.56</v>
      </c>
      <c r="M4859" s="53">
        <f>IF(E4859&gt;0,ROUND(E4859*UCO!$A$29,2),0)</f>
        <v>0</v>
      </c>
      <c r="N4859" s="53">
        <f>IF(I4859&gt;0,ROUND(I4859*Filme!$B$3,2),0)</f>
        <v>0</v>
      </c>
      <c r="O4859" s="53">
        <f t="shared" si="511"/>
        <v>65.56</v>
      </c>
    </row>
    <row r="4860" spans="1:15">
      <c r="A4860" s="48">
        <v>41401212</v>
      </c>
      <c r="B4860" s="48" t="s">
        <v>4840</v>
      </c>
      <c r="C4860" s="49">
        <v>1</v>
      </c>
      <c r="D4860" s="49" t="s">
        <v>137</v>
      </c>
      <c r="E4860" s="51">
        <v>1.365</v>
      </c>
      <c r="F4860" s="52"/>
      <c r="G4860" s="52"/>
      <c r="H4860" s="52"/>
      <c r="I4860" s="52"/>
      <c r="J4860" s="52"/>
      <c r="K4860" s="53">
        <f t="shared" si="509"/>
        <v>104.87</v>
      </c>
      <c r="L4860" s="53">
        <f t="shared" si="510"/>
        <v>104.87</v>
      </c>
      <c r="M4860" s="53">
        <f>IF(E4860&gt;0,ROUND(E4860*UCO!$A$29,2),0)</f>
        <v>25.74</v>
      </c>
      <c r="N4860" s="53">
        <f>IF(I4860&gt;0,ROUND(I4860*Filme!$B$3,2),0)</f>
        <v>0</v>
      </c>
      <c r="O4860" s="53">
        <f t="shared" si="511"/>
        <v>130.61000000000001</v>
      </c>
    </row>
    <row r="4861" spans="1:15">
      <c r="A4861" s="48">
        <v>41401220</v>
      </c>
      <c r="B4861" s="48" t="s">
        <v>4841</v>
      </c>
      <c r="C4861" s="49">
        <v>1</v>
      </c>
      <c r="D4861" s="49" t="s">
        <v>102</v>
      </c>
      <c r="E4861" s="51">
        <v>10.952</v>
      </c>
      <c r="F4861" s="52"/>
      <c r="G4861" s="52"/>
      <c r="H4861" s="52"/>
      <c r="I4861" s="52"/>
      <c r="J4861" s="52"/>
      <c r="K4861" s="53">
        <f t="shared" si="509"/>
        <v>183.5</v>
      </c>
      <c r="L4861" s="53">
        <f t="shared" si="510"/>
        <v>183.5</v>
      </c>
      <c r="M4861" s="53">
        <f>IF(E4861&gt;0,ROUND(E4861*UCO!$A$29,2),0)</f>
        <v>206.55</v>
      </c>
      <c r="N4861" s="53">
        <f>IF(I4861&gt;0,ROUND(I4861*Filme!$B$3,2),0)</f>
        <v>0</v>
      </c>
      <c r="O4861" s="53">
        <f t="shared" si="511"/>
        <v>390.05</v>
      </c>
    </row>
    <row r="4862" spans="1:15">
      <c r="A4862" s="48">
        <v>41401239</v>
      </c>
      <c r="B4862" s="48" t="s">
        <v>4842</v>
      </c>
      <c r="C4862" s="49">
        <v>1</v>
      </c>
      <c r="D4862" s="49" t="s">
        <v>134</v>
      </c>
      <c r="E4862" s="51">
        <v>0.58499999999999996</v>
      </c>
      <c r="F4862" s="52"/>
      <c r="G4862" s="52"/>
      <c r="H4862" s="52"/>
      <c r="I4862" s="52"/>
      <c r="J4862" s="52"/>
      <c r="K4862" s="53">
        <f t="shared" si="509"/>
        <v>32.78</v>
      </c>
      <c r="L4862" s="53">
        <f t="shared" si="510"/>
        <v>32.78</v>
      </c>
      <c r="M4862" s="53">
        <f>IF(E4862&gt;0,ROUND(E4862*UCO!$A$29,2),0)</f>
        <v>11.03</v>
      </c>
      <c r="N4862" s="53">
        <f>IF(I4862&gt;0,ROUND(I4862*Filme!$B$3,2),0)</f>
        <v>0</v>
      </c>
      <c r="O4862" s="53">
        <f t="shared" si="511"/>
        <v>43.81</v>
      </c>
    </row>
    <row r="4863" spans="1:15">
      <c r="A4863" s="48">
        <v>41401247</v>
      </c>
      <c r="B4863" s="48" t="s">
        <v>4843</v>
      </c>
      <c r="C4863" s="49">
        <v>1</v>
      </c>
      <c r="D4863" s="49" t="s">
        <v>134</v>
      </c>
      <c r="E4863" s="51"/>
      <c r="F4863" s="52"/>
      <c r="G4863" s="52"/>
      <c r="H4863" s="52"/>
      <c r="I4863" s="52"/>
      <c r="J4863" s="52"/>
      <c r="K4863" s="53">
        <f t="shared" si="509"/>
        <v>32.78</v>
      </c>
      <c r="L4863" s="53">
        <f t="shared" si="510"/>
        <v>32.78</v>
      </c>
      <c r="M4863" s="53">
        <f>IF(E4863&gt;0,ROUND(E4863*UCO!$A$29,2),0)</f>
        <v>0</v>
      </c>
      <c r="N4863" s="53">
        <f>IF(I4863&gt;0,ROUND(I4863*Filme!$B$3,2),0)</f>
        <v>0</v>
      </c>
      <c r="O4863" s="53">
        <f t="shared" si="511"/>
        <v>32.78</v>
      </c>
    </row>
    <row r="4864" spans="1:15">
      <c r="A4864" s="48">
        <v>41401255</v>
      </c>
      <c r="B4864" s="48" t="s">
        <v>4844</v>
      </c>
      <c r="C4864" s="49">
        <v>1</v>
      </c>
      <c r="D4864" s="49" t="s">
        <v>129</v>
      </c>
      <c r="E4864" s="51"/>
      <c r="F4864" s="52"/>
      <c r="G4864" s="52"/>
      <c r="H4864" s="52"/>
      <c r="I4864" s="52"/>
      <c r="J4864" s="52"/>
      <c r="K4864" s="53">
        <f t="shared" si="509"/>
        <v>16.38</v>
      </c>
      <c r="L4864" s="53">
        <f t="shared" si="510"/>
        <v>16.38</v>
      </c>
      <c r="M4864" s="53">
        <f>IF(E4864&gt;0,ROUND(E4864*UCO!$A$29,2),0)</f>
        <v>0</v>
      </c>
      <c r="N4864" s="53">
        <f>IF(I4864&gt;0,ROUND(I4864*Filme!$B$3,2),0)</f>
        <v>0</v>
      </c>
      <c r="O4864" s="53">
        <f t="shared" si="511"/>
        <v>16.38</v>
      </c>
    </row>
    <row r="4865" spans="1:15">
      <c r="A4865" s="48">
        <v>41401263</v>
      </c>
      <c r="B4865" s="48" t="s">
        <v>4845</v>
      </c>
      <c r="C4865" s="49">
        <v>1</v>
      </c>
      <c r="D4865" s="49" t="s">
        <v>137</v>
      </c>
      <c r="E4865" s="51">
        <v>1.95</v>
      </c>
      <c r="F4865" s="52"/>
      <c r="G4865" s="52"/>
      <c r="H4865" s="52"/>
      <c r="I4865" s="52"/>
      <c r="J4865" s="52"/>
      <c r="K4865" s="53">
        <f t="shared" si="509"/>
        <v>104.87</v>
      </c>
      <c r="L4865" s="53">
        <f t="shared" si="510"/>
        <v>104.87</v>
      </c>
      <c r="M4865" s="53">
        <f>IF(E4865&gt;0,ROUND(E4865*UCO!$A$29,2),0)</f>
        <v>36.78</v>
      </c>
      <c r="N4865" s="53">
        <f>IF(I4865&gt;0,ROUND(I4865*Filme!$B$3,2),0)</f>
        <v>0</v>
      </c>
      <c r="O4865" s="53">
        <f t="shared" si="511"/>
        <v>141.65</v>
      </c>
    </row>
    <row r="4866" spans="1:15">
      <c r="A4866" s="48">
        <v>41401271</v>
      </c>
      <c r="B4866" s="48" t="s">
        <v>4846</v>
      </c>
      <c r="C4866" s="49">
        <v>1</v>
      </c>
      <c r="D4866" s="49" t="s">
        <v>134</v>
      </c>
      <c r="E4866" s="51">
        <v>0.38</v>
      </c>
      <c r="F4866" s="52"/>
      <c r="G4866" s="52"/>
      <c r="H4866" s="52"/>
      <c r="I4866" s="52"/>
      <c r="J4866" s="52"/>
      <c r="K4866" s="53">
        <f t="shared" si="509"/>
        <v>32.78</v>
      </c>
      <c r="L4866" s="53">
        <f t="shared" si="510"/>
        <v>32.78</v>
      </c>
      <c r="M4866" s="53">
        <f>IF(E4866&gt;0,ROUND(E4866*UCO!$A$29,2),0)</f>
        <v>7.17</v>
      </c>
      <c r="N4866" s="53">
        <f>IF(I4866&gt;0,ROUND(I4866*Filme!$B$3,2),0)</f>
        <v>0</v>
      </c>
      <c r="O4866" s="53">
        <f t="shared" si="511"/>
        <v>39.950000000000003</v>
      </c>
    </row>
    <row r="4867" spans="1:15">
      <c r="A4867" s="48">
        <v>41401280</v>
      </c>
      <c r="B4867" s="48" t="s">
        <v>4847</v>
      </c>
      <c r="C4867" s="49">
        <v>1</v>
      </c>
      <c r="D4867" s="49" t="s">
        <v>134</v>
      </c>
      <c r="E4867" s="51">
        <v>0.16200000000000001</v>
      </c>
      <c r="F4867" s="52"/>
      <c r="G4867" s="52"/>
      <c r="H4867" s="52"/>
      <c r="I4867" s="52"/>
      <c r="J4867" s="52"/>
      <c r="K4867" s="53">
        <f t="shared" si="509"/>
        <v>32.78</v>
      </c>
      <c r="L4867" s="53">
        <f t="shared" si="510"/>
        <v>32.78</v>
      </c>
      <c r="M4867" s="53">
        <f>IF(E4867&gt;0,ROUND(E4867*UCO!$A$29,2),0)</f>
        <v>3.06</v>
      </c>
      <c r="N4867" s="53">
        <f>IF(I4867&gt;0,ROUND(I4867*Filme!$B$3,2),0)</f>
        <v>0</v>
      </c>
      <c r="O4867" s="53">
        <f t="shared" si="511"/>
        <v>35.840000000000003</v>
      </c>
    </row>
    <row r="4868" spans="1:15">
      <c r="A4868" s="48">
        <v>41401298</v>
      </c>
      <c r="B4868" s="48" t="s">
        <v>4848</v>
      </c>
      <c r="C4868" s="49">
        <v>1</v>
      </c>
      <c r="D4868" s="49" t="s">
        <v>102</v>
      </c>
      <c r="E4868" s="51">
        <v>3.2</v>
      </c>
      <c r="F4868" s="52"/>
      <c r="G4868" s="52"/>
      <c r="H4868" s="52"/>
      <c r="I4868" s="52"/>
      <c r="J4868" s="52"/>
      <c r="K4868" s="53">
        <f t="shared" si="509"/>
        <v>183.5</v>
      </c>
      <c r="L4868" s="53">
        <f t="shared" si="510"/>
        <v>183.5</v>
      </c>
      <c r="M4868" s="53">
        <f>IF(E4868&gt;0,ROUND(E4868*UCO!$A$29,2),0)</f>
        <v>60.35</v>
      </c>
      <c r="N4868" s="53">
        <f>IF(I4868&gt;0,ROUND(I4868*Filme!$B$3,2),0)</f>
        <v>0</v>
      </c>
      <c r="O4868" s="53">
        <f t="shared" si="511"/>
        <v>243.85</v>
      </c>
    </row>
    <row r="4869" spans="1:15">
      <c r="A4869" s="48">
        <v>41401301</v>
      </c>
      <c r="B4869" s="48" t="s">
        <v>4849</v>
      </c>
      <c r="C4869" s="49">
        <v>1</v>
      </c>
      <c r="D4869" s="49" t="s">
        <v>134</v>
      </c>
      <c r="E4869" s="51">
        <v>8.6999999999999994E-2</v>
      </c>
      <c r="F4869" s="52"/>
      <c r="G4869" s="52"/>
      <c r="H4869" s="52"/>
      <c r="I4869" s="52"/>
      <c r="J4869" s="52"/>
      <c r="K4869" s="53">
        <f t="shared" si="509"/>
        <v>32.78</v>
      </c>
      <c r="L4869" s="53">
        <f t="shared" si="510"/>
        <v>32.78</v>
      </c>
      <c r="M4869" s="53">
        <f>IF(E4869&gt;0,ROUND(E4869*UCO!$A$29,2),0)</f>
        <v>1.64</v>
      </c>
      <c r="N4869" s="53">
        <f>IF(I4869&gt;0,ROUND(I4869*Filme!$B$3,2),0)</f>
        <v>0</v>
      </c>
      <c r="O4869" s="53">
        <f t="shared" si="511"/>
        <v>34.42</v>
      </c>
    </row>
    <row r="4870" spans="1:15">
      <c r="A4870" s="48">
        <v>41401310</v>
      </c>
      <c r="B4870" s="48" t="s">
        <v>4850</v>
      </c>
      <c r="C4870" s="49">
        <v>1</v>
      </c>
      <c r="D4870" s="49" t="s">
        <v>99</v>
      </c>
      <c r="E4870" s="51"/>
      <c r="F4870" s="52"/>
      <c r="G4870" s="52"/>
      <c r="H4870" s="52"/>
      <c r="I4870" s="52"/>
      <c r="J4870" s="52"/>
      <c r="K4870" s="53">
        <f t="shared" si="509"/>
        <v>49.16</v>
      </c>
      <c r="L4870" s="53">
        <f t="shared" si="510"/>
        <v>49.16</v>
      </c>
      <c r="M4870" s="53">
        <f>IF(E4870&gt;0,ROUND(E4870*UCO!$A$29,2),0)</f>
        <v>0</v>
      </c>
      <c r="N4870" s="53">
        <f>IF(I4870&gt;0,ROUND(I4870*Filme!$B$3,2),0)</f>
        <v>0</v>
      </c>
      <c r="O4870" s="53">
        <f t="shared" si="511"/>
        <v>49.16</v>
      </c>
    </row>
    <row r="4871" spans="1:15">
      <c r="A4871" s="48">
        <v>41401328</v>
      </c>
      <c r="B4871" s="48" t="s">
        <v>4851</v>
      </c>
      <c r="C4871" s="49">
        <v>1</v>
      </c>
      <c r="D4871" s="49" t="s">
        <v>99</v>
      </c>
      <c r="E4871" s="51"/>
      <c r="F4871" s="52"/>
      <c r="G4871" s="52"/>
      <c r="H4871" s="52"/>
      <c r="I4871" s="52"/>
      <c r="J4871" s="52"/>
      <c r="K4871" s="53">
        <f t="shared" si="509"/>
        <v>49.16</v>
      </c>
      <c r="L4871" s="53">
        <f t="shared" si="510"/>
        <v>49.16</v>
      </c>
      <c r="M4871" s="53">
        <f>IF(E4871&gt;0,ROUND(E4871*UCO!$A$29,2),0)</f>
        <v>0</v>
      </c>
      <c r="N4871" s="53">
        <f>IF(I4871&gt;0,ROUND(I4871*Filme!$B$3,2),0)</f>
        <v>0</v>
      </c>
      <c r="O4871" s="53">
        <f t="shared" si="511"/>
        <v>49.16</v>
      </c>
    </row>
    <row r="4872" spans="1:15">
      <c r="A4872" s="48">
        <v>41401336</v>
      </c>
      <c r="B4872" s="48" t="s">
        <v>4852</v>
      </c>
      <c r="C4872" s="49">
        <v>1</v>
      </c>
      <c r="D4872" s="49" t="s">
        <v>99</v>
      </c>
      <c r="E4872" s="51"/>
      <c r="F4872" s="52"/>
      <c r="G4872" s="52"/>
      <c r="H4872" s="52"/>
      <c r="I4872" s="52"/>
      <c r="J4872" s="52"/>
      <c r="K4872" s="53">
        <f t="shared" si="509"/>
        <v>49.16</v>
      </c>
      <c r="L4872" s="53">
        <f t="shared" si="510"/>
        <v>49.16</v>
      </c>
      <c r="M4872" s="53">
        <f>IF(E4872&gt;0,ROUND(E4872*UCO!$A$29,2),0)</f>
        <v>0</v>
      </c>
      <c r="N4872" s="53">
        <f>IF(I4872&gt;0,ROUND(I4872*Filme!$B$3,2),0)</f>
        <v>0</v>
      </c>
      <c r="O4872" s="53">
        <f t="shared" si="511"/>
        <v>49.16</v>
      </c>
    </row>
    <row r="4873" spans="1:15">
      <c r="A4873" s="48">
        <v>41401344</v>
      </c>
      <c r="B4873" s="48" t="s">
        <v>4853</v>
      </c>
      <c r="C4873" s="49">
        <v>1</v>
      </c>
      <c r="D4873" s="49" t="s">
        <v>129</v>
      </c>
      <c r="E4873" s="51"/>
      <c r="F4873" s="52"/>
      <c r="G4873" s="52"/>
      <c r="H4873" s="52"/>
      <c r="I4873" s="52"/>
      <c r="J4873" s="52"/>
      <c r="K4873" s="53">
        <f t="shared" ref="K4873:K4898" si="512">VLOOKUP(D4873,Porte2026Geral,24,FALSE)</f>
        <v>16.38</v>
      </c>
      <c r="L4873" s="53">
        <f t="shared" ref="L4873:L4898" si="513">ROUND(C4873*K4873,2)</f>
        <v>16.38</v>
      </c>
      <c r="M4873" s="53">
        <f>IF(E4873&gt;0,ROUND(E4873*UCO!$A$29,2),0)</f>
        <v>0</v>
      </c>
      <c r="N4873" s="53">
        <f>IF(I4873&gt;0,ROUND(I4873*Filme!$B$3,2),0)</f>
        <v>0</v>
      </c>
      <c r="O4873" s="53">
        <f t="shared" si="511"/>
        <v>16.38</v>
      </c>
    </row>
    <row r="4874" spans="1:15">
      <c r="A4874" s="48">
        <v>41401352</v>
      </c>
      <c r="B4874" s="48" t="s">
        <v>4854</v>
      </c>
      <c r="C4874" s="49">
        <v>1</v>
      </c>
      <c r="D4874" s="49" t="s">
        <v>129</v>
      </c>
      <c r="E4874" s="51"/>
      <c r="F4874" s="52"/>
      <c r="G4874" s="52"/>
      <c r="H4874" s="52"/>
      <c r="I4874" s="52"/>
      <c r="J4874" s="52"/>
      <c r="K4874" s="53">
        <f t="shared" si="512"/>
        <v>16.38</v>
      </c>
      <c r="L4874" s="53">
        <f t="shared" si="513"/>
        <v>16.38</v>
      </c>
      <c r="M4874" s="53">
        <f>IF(E4874&gt;0,ROUND(E4874*UCO!$A$29,2),0)</f>
        <v>0</v>
      </c>
      <c r="N4874" s="53">
        <f>IF(I4874&gt;0,ROUND(I4874*Filme!$B$3,2),0)</f>
        <v>0</v>
      </c>
      <c r="O4874" s="53">
        <f t="shared" si="511"/>
        <v>16.38</v>
      </c>
    </row>
    <row r="4875" spans="1:15">
      <c r="A4875" s="48">
        <v>41401360</v>
      </c>
      <c r="B4875" s="48" t="s">
        <v>4855</v>
      </c>
      <c r="C4875" s="49">
        <v>1</v>
      </c>
      <c r="D4875" s="49" t="s">
        <v>99</v>
      </c>
      <c r="E4875" s="51"/>
      <c r="F4875" s="52"/>
      <c r="G4875" s="52"/>
      <c r="H4875" s="52"/>
      <c r="I4875" s="52"/>
      <c r="J4875" s="52"/>
      <c r="K4875" s="53">
        <f t="shared" si="512"/>
        <v>49.16</v>
      </c>
      <c r="L4875" s="53">
        <f t="shared" si="513"/>
        <v>49.16</v>
      </c>
      <c r="M4875" s="53">
        <f>IF(E4875&gt;0,ROUND(E4875*UCO!$A$29,2),0)</f>
        <v>0</v>
      </c>
      <c r="N4875" s="53">
        <f>IF(I4875&gt;0,ROUND(I4875*Filme!$B$3,2),0)</f>
        <v>0</v>
      </c>
      <c r="O4875" s="53">
        <f t="shared" si="511"/>
        <v>49.16</v>
      </c>
    </row>
    <row r="4876" spans="1:15">
      <c r="A4876" s="48">
        <v>41401379</v>
      </c>
      <c r="B4876" s="48" t="s">
        <v>4856</v>
      </c>
      <c r="C4876" s="49">
        <v>1</v>
      </c>
      <c r="D4876" s="49" t="s">
        <v>99</v>
      </c>
      <c r="E4876" s="51"/>
      <c r="F4876" s="52"/>
      <c r="G4876" s="52"/>
      <c r="H4876" s="52"/>
      <c r="I4876" s="52"/>
      <c r="J4876" s="52"/>
      <c r="K4876" s="53">
        <f t="shared" si="512"/>
        <v>49.16</v>
      </c>
      <c r="L4876" s="53">
        <f t="shared" si="513"/>
        <v>49.16</v>
      </c>
      <c r="M4876" s="53">
        <f>IF(E4876&gt;0,ROUND(E4876*UCO!$A$29,2),0)</f>
        <v>0</v>
      </c>
      <c r="N4876" s="53">
        <f>IF(I4876&gt;0,ROUND(I4876*Filme!$B$3,2),0)</f>
        <v>0</v>
      </c>
      <c r="O4876" s="53">
        <f t="shared" si="511"/>
        <v>49.16</v>
      </c>
    </row>
    <row r="4877" spans="1:15">
      <c r="A4877" s="48">
        <v>41401387</v>
      </c>
      <c r="B4877" s="48" t="s">
        <v>4857</v>
      </c>
      <c r="C4877" s="49">
        <v>1</v>
      </c>
      <c r="D4877" s="49" t="s">
        <v>99</v>
      </c>
      <c r="E4877" s="51"/>
      <c r="F4877" s="52"/>
      <c r="G4877" s="52"/>
      <c r="H4877" s="52"/>
      <c r="I4877" s="52"/>
      <c r="J4877" s="52"/>
      <c r="K4877" s="53">
        <f t="shared" si="512"/>
        <v>49.16</v>
      </c>
      <c r="L4877" s="53">
        <f t="shared" si="513"/>
        <v>49.16</v>
      </c>
      <c r="M4877" s="53">
        <f>IF(E4877&gt;0,ROUND(E4877*UCO!$A$29,2),0)</f>
        <v>0</v>
      </c>
      <c r="N4877" s="53">
        <f>IF(I4877&gt;0,ROUND(I4877*Filme!$B$3,2),0)</f>
        <v>0</v>
      </c>
      <c r="O4877" s="53">
        <f t="shared" si="511"/>
        <v>49.16</v>
      </c>
    </row>
    <row r="4878" spans="1:15">
      <c r="A4878" s="48">
        <v>41401395</v>
      </c>
      <c r="B4878" s="48" t="s">
        <v>4858</v>
      </c>
      <c r="C4878" s="49">
        <v>1</v>
      </c>
      <c r="D4878" s="49" t="s">
        <v>99</v>
      </c>
      <c r="E4878" s="51"/>
      <c r="F4878" s="52"/>
      <c r="G4878" s="52"/>
      <c r="H4878" s="52"/>
      <c r="I4878" s="52"/>
      <c r="J4878" s="52"/>
      <c r="K4878" s="53">
        <f t="shared" si="512"/>
        <v>49.16</v>
      </c>
      <c r="L4878" s="53">
        <f t="shared" si="513"/>
        <v>49.16</v>
      </c>
      <c r="M4878" s="53">
        <f>IF(E4878&gt;0,ROUND(E4878*UCO!$A$29,2),0)</f>
        <v>0</v>
      </c>
      <c r="N4878" s="53">
        <f>IF(I4878&gt;0,ROUND(I4878*Filme!$B$3,2),0)</f>
        <v>0</v>
      </c>
      <c r="O4878" s="53">
        <f t="shared" si="511"/>
        <v>49.16</v>
      </c>
    </row>
    <row r="4879" spans="1:15">
      <c r="A4879" s="48">
        <v>41401409</v>
      </c>
      <c r="B4879" s="48" t="s">
        <v>4859</v>
      </c>
      <c r="C4879" s="49">
        <v>1</v>
      </c>
      <c r="D4879" s="49" t="s">
        <v>99</v>
      </c>
      <c r="E4879" s="51"/>
      <c r="F4879" s="52"/>
      <c r="G4879" s="52"/>
      <c r="H4879" s="52"/>
      <c r="I4879" s="52"/>
      <c r="J4879" s="52"/>
      <c r="K4879" s="53">
        <f t="shared" si="512"/>
        <v>49.16</v>
      </c>
      <c r="L4879" s="53">
        <f t="shared" si="513"/>
        <v>49.16</v>
      </c>
      <c r="M4879" s="53">
        <f>IF(E4879&gt;0,ROUND(E4879*UCO!$A$29,2),0)</f>
        <v>0</v>
      </c>
      <c r="N4879" s="53">
        <f>IF(I4879&gt;0,ROUND(I4879*Filme!$B$3,2),0)</f>
        <v>0</v>
      </c>
      <c r="O4879" s="53">
        <f t="shared" si="511"/>
        <v>49.16</v>
      </c>
    </row>
    <row r="4880" spans="1:15">
      <c r="A4880" s="48">
        <v>41401417</v>
      </c>
      <c r="B4880" s="48" t="s">
        <v>4860</v>
      </c>
      <c r="C4880" s="49">
        <v>1</v>
      </c>
      <c r="D4880" s="49" t="s">
        <v>99</v>
      </c>
      <c r="E4880" s="51"/>
      <c r="F4880" s="52"/>
      <c r="G4880" s="52"/>
      <c r="H4880" s="52"/>
      <c r="I4880" s="52"/>
      <c r="J4880" s="52"/>
      <c r="K4880" s="53">
        <f t="shared" si="512"/>
        <v>49.16</v>
      </c>
      <c r="L4880" s="53">
        <f t="shared" si="513"/>
        <v>49.16</v>
      </c>
      <c r="M4880" s="53">
        <f>IF(E4880&gt;0,ROUND(E4880*UCO!$A$29,2),0)</f>
        <v>0</v>
      </c>
      <c r="N4880" s="53">
        <f>IF(I4880&gt;0,ROUND(I4880*Filme!$B$3,2),0)</f>
        <v>0</v>
      </c>
      <c r="O4880" s="53">
        <f t="shared" si="511"/>
        <v>49.16</v>
      </c>
    </row>
    <row r="4881" spans="1:15">
      <c r="A4881" s="48">
        <v>41401425</v>
      </c>
      <c r="B4881" s="48" t="s">
        <v>4861</v>
      </c>
      <c r="C4881" s="49">
        <v>1</v>
      </c>
      <c r="D4881" s="49" t="s">
        <v>137</v>
      </c>
      <c r="E4881" s="51"/>
      <c r="F4881" s="52"/>
      <c r="G4881" s="52"/>
      <c r="H4881" s="52"/>
      <c r="I4881" s="52"/>
      <c r="J4881" s="52"/>
      <c r="K4881" s="53">
        <f t="shared" si="512"/>
        <v>104.87</v>
      </c>
      <c r="L4881" s="53">
        <f t="shared" si="513"/>
        <v>104.87</v>
      </c>
      <c r="M4881" s="53">
        <f>IF(E4881&gt;0,ROUND(E4881*UCO!$A$29,2),0)</f>
        <v>0</v>
      </c>
      <c r="N4881" s="53">
        <f>IF(I4881&gt;0,ROUND(I4881*Filme!$B$3,2),0)</f>
        <v>0</v>
      </c>
      <c r="O4881" s="53">
        <f t="shared" si="511"/>
        <v>104.87</v>
      </c>
    </row>
    <row r="4882" spans="1:15">
      <c r="A4882" s="48">
        <v>41401433</v>
      </c>
      <c r="B4882" s="48" t="s">
        <v>4862</v>
      </c>
      <c r="C4882" s="49">
        <v>0.25</v>
      </c>
      <c r="D4882" s="49" t="s">
        <v>129</v>
      </c>
      <c r="E4882" s="51"/>
      <c r="F4882" s="52"/>
      <c r="G4882" s="52"/>
      <c r="H4882" s="52"/>
      <c r="I4882" s="52"/>
      <c r="J4882" s="52"/>
      <c r="K4882" s="53">
        <f t="shared" si="512"/>
        <v>16.38</v>
      </c>
      <c r="L4882" s="53">
        <f t="shared" si="513"/>
        <v>4.0999999999999996</v>
      </c>
      <c r="M4882" s="53">
        <f>IF(E4882&gt;0,ROUND(E4882*UCO!$A$29,2),0)</f>
        <v>0</v>
      </c>
      <c r="N4882" s="53">
        <f>IF(I4882&gt;0,ROUND(I4882*Filme!$B$3,2),0)</f>
        <v>0</v>
      </c>
      <c r="O4882" s="53">
        <f t="shared" si="511"/>
        <v>4.0999999999999996</v>
      </c>
    </row>
    <row r="4883" spans="1:15">
      <c r="A4883" s="48">
        <v>41401441</v>
      </c>
      <c r="B4883" s="48" t="s">
        <v>4863</v>
      </c>
      <c r="C4883" s="49">
        <v>1</v>
      </c>
      <c r="D4883" s="49" t="s">
        <v>102</v>
      </c>
      <c r="E4883" s="51"/>
      <c r="F4883" s="52"/>
      <c r="G4883" s="52"/>
      <c r="H4883" s="52"/>
      <c r="I4883" s="52"/>
      <c r="J4883" s="52"/>
      <c r="K4883" s="53">
        <f t="shared" si="512"/>
        <v>183.5</v>
      </c>
      <c r="L4883" s="53">
        <f t="shared" si="513"/>
        <v>183.5</v>
      </c>
      <c r="M4883" s="53">
        <f>IF(E4883&gt;0,ROUND(E4883*UCO!$A$29,2),0)</f>
        <v>0</v>
      </c>
      <c r="N4883" s="53">
        <f>IF(I4883&gt;0,ROUND(I4883*Filme!$B$3,2),0)</f>
        <v>0</v>
      </c>
      <c r="O4883" s="53">
        <f t="shared" si="511"/>
        <v>183.5</v>
      </c>
    </row>
    <row r="4884" spans="1:15">
      <c r="A4884" s="48">
        <v>41401450</v>
      </c>
      <c r="B4884" s="48" t="s">
        <v>4864</v>
      </c>
      <c r="C4884" s="85">
        <v>0.3</v>
      </c>
      <c r="D4884" s="49" t="s">
        <v>129</v>
      </c>
      <c r="E4884" s="51"/>
      <c r="F4884" s="52"/>
      <c r="G4884" s="52"/>
      <c r="H4884" s="52"/>
      <c r="I4884" s="52"/>
      <c r="J4884" s="52"/>
      <c r="K4884" s="53">
        <f t="shared" si="512"/>
        <v>16.38</v>
      </c>
      <c r="L4884" s="53">
        <f t="shared" si="513"/>
        <v>4.91</v>
      </c>
      <c r="M4884" s="53">
        <f>IF(E4884&gt;0,ROUND(E4884*UCO!$A$29,2),0)</f>
        <v>0</v>
      </c>
      <c r="N4884" s="53">
        <f>IF(I4884&gt;0,ROUND(I4884*Filme!$B$3,2),0)</f>
        <v>0</v>
      </c>
      <c r="O4884" s="53">
        <f t="shared" si="511"/>
        <v>4.91</v>
      </c>
    </row>
    <row r="4885" spans="1:15">
      <c r="A4885" s="48">
        <v>41401468</v>
      </c>
      <c r="B4885" s="48" t="s">
        <v>4865</v>
      </c>
      <c r="C4885" s="49">
        <v>1</v>
      </c>
      <c r="D4885" s="49" t="s">
        <v>134</v>
      </c>
      <c r="E4885" s="51"/>
      <c r="F4885" s="52"/>
      <c r="G4885" s="52"/>
      <c r="H4885" s="52"/>
      <c r="I4885" s="52"/>
      <c r="J4885" s="52"/>
      <c r="K4885" s="53">
        <f t="shared" si="512"/>
        <v>32.78</v>
      </c>
      <c r="L4885" s="53">
        <f t="shared" si="513"/>
        <v>32.78</v>
      </c>
      <c r="M4885" s="53">
        <f>IF(E4885&gt;0,ROUND(E4885*UCO!$A$29,2),0)</f>
        <v>0</v>
      </c>
      <c r="N4885" s="53">
        <f>IF(I4885&gt;0,ROUND(I4885*Filme!$B$3,2),0)</f>
        <v>0</v>
      </c>
      <c r="O4885" s="53">
        <f t="shared" si="511"/>
        <v>32.78</v>
      </c>
    </row>
    <row r="4886" spans="1:15">
      <c r="A4886" s="48">
        <v>41401476</v>
      </c>
      <c r="B4886" s="48" t="s">
        <v>4866</v>
      </c>
      <c r="C4886" s="49">
        <v>1</v>
      </c>
      <c r="D4886" s="49" t="s">
        <v>53</v>
      </c>
      <c r="E4886" s="51">
        <v>2.9249999999999998</v>
      </c>
      <c r="F4886" s="52"/>
      <c r="G4886" s="52"/>
      <c r="H4886" s="52"/>
      <c r="I4886" s="52"/>
      <c r="J4886" s="52"/>
      <c r="K4886" s="53">
        <f t="shared" si="512"/>
        <v>144.19999999999999</v>
      </c>
      <c r="L4886" s="53">
        <f t="shared" si="513"/>
        <v>144.19999999999999</v>
      </c>
      <c r="M4886" s="53">
        <f>IF(E4886&gt;0,ROUND(E4886*UCO!$A$29,2),0)</f>
        <v>55.17</v>
      </c>
      <c r="N4886" s="53">
        <f>IF(I4886&gt;0,ROUND(I4886*Filme!$B$3,2),0)</f>
        <v>0</v>
      </c>
      <c r="O4886" s="53">
        <f t="shared" si="511"/>
        <v>199.37</v>
      </c>
    </row>
    <row r="4887" spans="1:15">
      <c r="A4887" s="48">
        <v>41401484</v>
      </c>
      <c r="B4887" s="48" t="s">
        <v>4867</v>
      </c>
      <c r="C4887" s="49">
        <v>1</v>
      </c>
      <c r="D4887" s="49" t="s">
        <v>65</v>
      </c>
      <c r="E4887" s="51">
        <v>1.365</v>
      </c>
      <c r="F4887" s="52"/>
      <c r="G4887" s="52"/>
      <c r="H4887" s="52"/>
      <c r="I4887" s="52"/>
      <c r="J4887" s="52"/>
      <c r="K4887" s="53">
        <f t="shared" si="512"/>
        <v>65.56</v>
      </c>
      <c r="L4887" s="53">
        <f t="shared" si="513"/>
        <v>65.56</v>
      </c>
      <c r="M4887" s="53">
        <f>IF(E4887&gt;0,ROUND(E4887*UCO!$A$29,2),0)</f>
        <v>25.74</v>
      </c>
      <c r="N4887" s="53">
        <f>IF(I4887&gt;0,ROUND(I4887*Filme!$B$3,2),0)</f>
        <v>0</v>
      </c>
      <c r="O4887" s="53">
        <f t="shared" si="511"/>
        <v>91.3</v>
      </c>
    </row>
    <row r="4888" spans="1:15">
      <c r="A4888" s="48">
        <v>41401492</v>
      </c>
      <c r="B4888" s="48" t="s">
        <v>4868</v>
      </c>
      <c r="C4888" s="49">
        <v>1</v>
      </c>
      <c r="D4888" s="49" t="s">
        <v>53</v>
      </c>
      <c r="E4888" s="51">
        <v>4.8529999999999998</v>
      </c>
      <c r="F4888" s="52"/>
      <c r="G4888" s="52"/>
      <c r="H4888" s="52"/>
      <c r="I4888" s="52"/>
      <c r="J4888" s="52"/>
      <c r="K4888" s="53">
        <f t="shared" si="512"/>
        <v>144.19999999999999</v>
      </c>
      <c r="L4888" s="53">
        <f t="shared" si="513"/>
        <v>144.19999999999999</v>
      </c>
      <c r="M4888" s="53">
        <f>IF(E4888&gt;0,ROUND(E4888*UCO!$A$29,2),0)</f>
        <v>91.53</v>
      </c>
      <c r="N4888" s="53">
        <f>IF(I4888&gt;0,ROUND(I4888*Filme!$B$3,2),0)</f>
        <v>0</v>
      </c>
      <c r="O4888" s="53">
        <f t="shared" si="511"/>
        <v>235.73</v>
      </c>
    </row>
    <row r="4889" spans="1:15">
      <c r="A4889" s="48">
        <v>41401514</v>
      </c>
      <c r="B4889" s="48" t="s">
        <v>4869</v>
      </c>
      <c r="C4889" s="49">
        <v>1</v>
      </c>
      <c r="D4889" s="49" t="s">
        <v>129</v>
      </c>
      <c r="E4889" s="51">
        <v>1.2829999999999999</v>
      </c>
      <c r="F4889" s="52"/>
      <c r="G4889" s="52"/>
      <c r="H4889" s="52"/>
      <c r="I4889" s="52"/>
      <c r="J4889" s="52"/>
      <c r="K4889" s="53">
        <f t="shared" si="512"/>
        <v>16.38</v>
      </c>
      <c r="L4889" s="53">
        <f t="shared" si="513"/>
        <v>16.38</v>
      </c>
      <c r="M4889" s="53">
        <f>IF(E4889&gt;0,ROUND(E4889*UCO!$A$29,2),0)</f>
        <v>24.2</v>
      </c>
      <c r="N4889" s="53">
        <f>IF(I4889&gt;0,ROUND(I4889*Filme!$B$3,2),0)</f>
        <v>0</v>
      </c>
      <c r="O4889" s="53">
        <f t="shared" si="511"/>
        <v>40.58</v>
      </c>
    </row>
    <row r="4890" spans="1:15">
      <c r="A4890" s="48">
        <v>41401522</v>
      </c>
      <c r="B4890" s="48" t="s">
        <v>4870</v>
      </c>
      <c r="C4890" s="49">
        <v>1</v>
      </c>
      <c r="D4890" s="49" t="s">
        <v>99</v>
      </c>
      <c r="E4890" s="51"/>
      <c r="F4890" s="52"/>
      <c r="G4890" s="52"/>
      <c r="H4890" s="52"/>
      <c r="I4890" s="52"/>
      <c r="J4890" s="52"/>
      <c r="K4890" s="53">
        <f t="shared" si="512"/>
        <v>49.16</v>
      </c>
      <c r="L4890" s="53">
        <f t="shared" si="513"/>
        <v>49.16</v>
      </c>
      <c r="M4890" s="53">
        <f>IF(E4890&gt;0,ROUND(E4890*UCO!$A$29,2),0)</f>
        <v>0</v>
      </c>
      <c r="N4890" s="53">
        <f>IF(I4890&gt;0,ROUND(I4890*Filme!$B$3,2),0)</f>
        <v>0</v>
      </c>
      <c r="O4890" s="53">
        <f t="shared" si="511"/>
        <v>49.16</v>
      </c>
    </row>
    <row r="4891" spans="1:15">
      <c r="A4891" s="48">
        <v>41401530</v>
      </c>
      <c r="B4891" s="48" t="s">
        <v>4871</v>
      </c>
      <c r="C4891" s="49">
        <v>1</v>
      </c>
      <c r="D4891" s="49" t="s">
        <v>99</v>
      </c>
      <c r="E4891" s="51"/>
      <c r="F4891" s="52"/>
      <c r="G4891" s="52"/>
      <c r="H4891" s="52"/>
      <c r="I4891" s="52"/>
      <c r="J4891" s="52"/>
      <c r="K4891" s="53">
        <f t="shared" si="512"/>
        <v>49.16</v>
      </c>
      <c r="L4891" s="53">
        <f t="shared" si="513"/>
        <v>49.16</v>
      </c>
      <c r="M4891" s="53">
        <f>IF(E4891&gt;0,ROUND(E4891*UCO!$A$29,2),0)</f>
        <v>0</v>
      </c>
      <c r="N4891" s="53">
        <f>IF(I4891&gt;0,ROUND(I4891*Filme!$B$3,2),0)</f>
        <v>0</v>
      </c>
      <c r="O4891" s="53">
        <f t="shared" si="511"/>
        <v>49.16</v>
      </c>
    </row>
    <row r="4892" spans="1:15">
      <c r="A4892" s="48">
        <v>41401549</v>
      </c>
      <c r="B4892" s="48" t="s">
        <v>4872</v>
      </c>
      <c r="C4892" s="49">
        <v>1</v>
      </c>
      <c r="D4892" s="49" t="s">
        <v>65</v>
      </c>
      <c r="E4892" s="51">
        <v>11.1</v>
      </c>
      <c r="F4892" s="52"/>
      <c r="G4892" s="52"/>
      <c r="H4892" s="52"/>
      <c r="I4892" s="52"/>
      <c r="J4892" s="52"/>
      <c r="K4892" s="53">
        <f t="shared" si="512"/>
        <v>65.56</v>
      </c>
      <c r="L4892" s="53">
        <f t="shared" si="513"/>
        <v>65.56</v>
      </c>
      <c r="M4892" s="53">
        <f>IF(E4892&gt;0,ROUND(E4892*UCO!$A$29,2),0)</f>
        <v>209.35</v>
      </c>
      <c r="N4892" s="53">
        <f>IF(I4892&gt;0,ROUND(I4892*Filme!$B$3,2),0)</f>
        <v>0</v>
      </c>
      <c r="O4892" s="53">
        <f t="shared" si="511"/>
        <v>274.91000000000003</v>
      </c>
    </row>
    <row r="4893" spans="1:15">
      <c r="A4893" s="48">
        <v>41401557</v>
      </c>
      <c r="B4893" s="48" t="s">
        <v>4873</v>
      </c>
      <c r="C4893" s="49">
        <v>1</v>
      </c>
      <c r="D4893" s="49" t="s">
        <v>129</v>
      </c>
      <c r="E4893" s="51"/>
      <c r="F4893" s="52"/>
      <c r="G4893" s="52"/>
      <c r="H4893" s="52"/>
      <c r="I4893" s="52"/>
      <c r="J4893" s="52"/>
      <c r="K4893" s="53">
        <f t="shared" si="512"/>
        <v>16.38</v>
      </c>
      <c r="L4893" s="53">
        <f t="shared" si="513"/>
        <v>16.38</v>
      </c>
      <c r="M4893" s="53">
        <f>IF(E4893&gt;0,ROUND(E4893*UCO!$A$29,2),0)</f>
        <v>0</v>
      </c>
      <c r="N4893" s="53">
        <f>IF(I4893&gt;0,ROUND(I4893*Filme!$B$3,2),0)</f>
        <v>0</v>
      </c>
      <c r="O4893" s="53">
        <f t="shared" si="511"/>
        <v>16.38</v>
      </c>
    </row>
    <row r="4894" spans="1:15">
      <c r="A4894" s="48">
        <v>41401565</v>
      </c>
      <c r="B4894" s="48" t="s">
        <v>4874</v>
      </c>
      <c r="C4894" s="49">
        <v>1</v>
      </c>
      <c r="D4894" s="49" t="s">
        <v>51</v>
      </c>
      <c r="E4894" s="51"/>
      <c r="F4894" s="52"/>
      <c r="G4894" s="52"/>
      <c r="H4894" s="52"/>
      <c r="I4894" s="52"/>
      <c r="J4894" s="52"/>
      <c r="K4894" s="53">
        <f t="shared" si="512"/>
        <v>88.48</v>
      </c>
      <c r="L4894" s="53">
        <f t="shared" si="513"/>
        <v>88.48</v>
      </c>
      <c r="M4894" s="53">
        <f>IF(E4894&gt;0,ROUND(E4894*UCO!$A$29,2),0)</f>
        <v>0</v>
      </c>
      <c r="N4894" s="53">
        <f>IF(I4894&gt;0,ROUND(I4894*Filme!$B$3,2),0)</f>
        <v>0</v>
      </c>
      <c r="O4894" s="53">
        <f t="shared" si="511"/>
        <v>88.48</v>
      </c>
    </row>
    <row r="4895" spans="1:15">
      <c r="A4895" s="48">
        <v>41401654</v>
      </c>
      <c r="B4895" s="48" t="s">
        <v>4875</v>
      </c>
      <c r="C4895" s="49">
        <v>1</v>
      </c>
      <c r="D4895" s="49" t="s">
        <v>51</v>
      </c>
      <c r="E4895" s="51"/>
      <c r="F4895" s="52"/>
      <c r="G4895" s="52"/>
      <c r="H4895" s="52"/>
      <c r="I4895" s="52"/>
      <c r="J4895" s="52"/>
      <c r="K4895" s="53">
        <f t="shared" si="512"/>
        <v>88.48</v>
      </c>
      <c r="L4895" s="53">
        <f t="shared" si="513"/>
        <v>88.48</v>
      </c>
      <c r="M4895" s="53">
        <f>IF(E4895&gt;0,ROUND(E4895*UCO!$A$29,2),0)</f>
        <v>0</v>
      </c>
      <c r="N4895" s="53">
        <f>IF(I4895&gt;0,ROUND(I4895*Filme!$B$3,2),0)</f>
        <v>0</v>
      </c>
      <c r="O4895" s="53">
        <f t="shared" si="511"/>
        <v>88.48</v>
      </c>
    </row>
    <row r="4896" spans="1:15">
      <c r="A4896" s="48">
        <v>41401662</v>
      </c>
      <c r="B4896" s="48" t="s">
        <v>4876</v>
      </c>
      <c r="C4896" s="49">
        <v>1</v>
      </c>
      <c r="D4896" s="49" t="s">
        <v>70</v>
      </c>
      <c r="E4896" s="51"/>
      <c r="F4896" s="52"/>
      <c r="G4896" s="52"/>
      <c r="H4896" s="52"/>
      <c r="I4896" s="52"/>
      <c r="J4896" s="52"/>
      <c r="K4896" s="53">
        <f t="shared" si="512"/>
        <v>209.71</v>
      </c>
      <c r="L4896" s="53">
        <f t="shared" si="513"/>
        <v>209.71</v>
      </c>
      <c r="M4896" s="53">
        <f>IF(E4896&gt;0,ROUND(E4896*UCO!$A$29,2),0)</f>
        <v>0</v>
      </c>
      <c r="N4896" s="53">
        <f>IF(I4896&gt;0,ROUND(I4896*Filme!$B$3,2),0)</f>
        <v>0</v>
      </c>
      <c r="O4896" s="53">
        <f t="shared" si="511"/>
        <v>209.71</v>
      </c>
    </row>
    <row r="4897" spans="1:15">
      <c r="A4897" s="48">
        <v>41401670</v>
      </c>
      <c r="B4897" s="48" t="s">
        <v>4877</v>
      </c>
      <c r="C4897" s="49">
        <v>1</v>
      </c>
      <c r="D4897" s="49" t="s">
        <v>134</v>
      </c>
      <c r="E4897" s="51"/>
      <c r="F4897" s="52"/>
      <c r="G4897" s="52"/>
      <c r="H4897" s="52"/>
      <c r="I4897" s="52"/>
      <c r="J4897" s="52"/>
      <c r="K4897" s="53">
        <f t="shared" si="512"/>
        <v>32.78</v>
      </c>
      <c r="L4897" s="53">
        <f t="shared" si="513"/>
        <v>32.78</v>
      </c>
      <c r="M4897" s="53">
        <f>IF(E4897&gt;0,ROUND(E4897*UCO!$A$29,2),0)</f>
        <v>0</v>
      </c>
      <c r="N4897" s="53">
        <f>IF(I4897&gt;0,ROUND(I4897*Filme!$B$3,2),0)</f>
        <v>0</v>
      </c>
      <c r="O4897" s="53">
        <f t="shared" si="511"/>
        <v>32.78</v>
      </c>
    </row>
    <row r="4898" spans="1:15">
      <c r="A4898" s="48">
        <v>41401719</v>
      </c>
      <c r="B4898" s="48" t="s">
        <v>4878</v>
      </c>
      <c r="C4898" s="49">
        <v>1</v>
      </c>
      <c r="D4898" s="49" t="s">
        <v>134</v>
      </c>
      <c r="E4898" s="51"/>
      <c r="F4898" s="52"/>
      <c r="G4898" s="52"/>
      <c r="H4898" s="52"/>
      <c r="I4898" s="52"/>
      <c r="J4898" s="52"/>
      <c r="K4898" s="53">
        <f t="shared" si="512"/>
        <v>32.78</v>
      </c>
      <c r="L4898" s="53">
        <f t="shared" si="513"/>
        <v>32.78</v>
      </c>
      <c r="M4898" s="53">
        <f>IF(E4898&gt;0,ROUND(E4898*UCO!$A$29,2),0)</f>
        <v>0</v>
      </c>
      <c r="N4898" s="53">
        <f>IF(I4898&gt;0,ROUND(I4898*Filme!$B$3,2),0)</f>
        <v>0</v>
      </c>
      <c r="O4898" s="53">
        <f t="shared" si="511"/>
        <v>32.78</v>
      </c>
    </row>
    <row r="4899" spans="1:15" ht="15.75" customHeight="1">
      <c r="A4899" s="150"/>
      <c r="B4899" s="130"/>
      <c r="C4899" s="130"/>
      <c r="D4899" s="130"/>
      <c r="E4899" s="130"/>
      <c r="F4899" s="130"/>
      <c r="G4899" s="130"/>
      <c r="H4899" s="130"/>
      <c r="I4899" s="130"/>
      <c r="J4899" s="130"/>
      <c r="K4899" s="130"/>
      <c r="L4899" s="130"/>
      <c r="M4899" s="130"/>
      <c r="N4899" s="130"/>
      <c r="O4899" s="130"/>
    </row>
    <row r="4900" spans="1:15" ht="15.75" customHeight="1">
      <c r="A4900" s="129" t="s">
        <v>4879</v>
      </c>
      <c r="B4900" s="130"/>
      <c r="C4900" s="130"/>
      <c r="D4900" s="130"/>
      <c r="E4900" s="130"/>
      <c r="F4900" s="130"/>
      <c r="G4900" s="130"/>
      <c r="H4900" s="130"/>
      <c r="I4900" s="130"/>
      <c r="J4900" s="130"/>
      <c r="K4900" s="130"/>
      <c r="L4900" s="130"/>
      <c r="M4900" s="130"/>
      <c r="N4900" s="130"/>
      <c r="O4900" s="130"/>
    </row>
    <row r="4901" spans="1:15" ht="15.75" customHeight="1">
      <c r="A4901" s="129" t="s">
        <v>4880</v>
      </c>
      <c r="B4901" s="130"/>
      <c r="C4901" s="130"/>
      <c r="D4901" s="130"/>
      <c r="E4901" s="130"/>
      <c r="F4901" s="130"/>
      <c r="G4901" s="130"/>
      <c r="H4901" s="130"/>
      <c r="I4901" s="130"/>
      <c r="J4901" s="130"/>
      <c r="K4901" s="130"/>
      <c r="L4901" s="130"/>
      <c r="M4901" s="130"/>
      <c r="N4901" s="130"/>
      <c r="O4901" s="130"/>
    </row>
    <row r="4902" spans="1:15" ht="15.75" customHeight="1">
      <c r="A4902" s="129" t="s">
        <v>4881</v>
      </c>
      <c r="B4902" s="130"/>
      <c r="C4902" s="130"/>
      <c r="D4902" s="130"/>
      <c r="E4902" s="130"/>
      <c r="F4902" s="130"/>
      <c r="G4902" s="130"/>
      <c r="H4902" s="130"/>
      <c r="I4902" s="130"/>
      <c r="J4902" s="130"/>
      <c r="K4902" s="130"/>
      <c r="L4902" s="130"/>
      <c r="M4902" s="130"/>
      <c r="N4902" s="130"/>
      <c r="O4902" s="130"/>
    </row>
    <row r="4903" spans="1:15" ht="15.75" customHeight="1">
      <c r="A4903" s="129" t="s">
        <v>4882</v>
      </c>
      <c r="B4903" s="130"/>
      <c r="C4903" s="130"/>
      <c r="D4903" s="130"/>
      <c r="E4903" s="130"/>
      <c r="F4903" s="130"/>
      <c r="G4903" s="130"/>
      <c r="H4903" s="130"/>
      <c r="I4903" s="130"/>
      <c r="J4903" s="130"/>
      <c r="K4903" s="130"/>
      <c r="L4903" s="130"/>
      <c r="M4903" s="130"/>
      <c r="N4903" s="130"/>
      <c r="O4903" s="130"/>
    </row>
    <row r="4904" spans="1:15" ht="15.75" customHeight="1">
      <c r="A4904" s="129" t="s">
        <v>4883</v>
      </c>
      <c r="B4904" s="130"/>
      <c r="C4904" s="130"/>
      <c r="D4904" s="130"/>
      <c r="E4904" s="130"/>
      <c r="F4904" s="130"/>
      <c r="G4904" s="130"/>
      <c r="H4904" s="130"/>
      <c r="I4904" s="130"/>
      <c r="J4904" s="130"/>
      <c r="K4904" s="130"/>
      <c r="L4904" s="130"/>
      <c r="M4904" s="130"/>
      <c r="N4904" s="130"/>
      <c r="O4904" s="130"/>
    </row>
    <row r="4905" spans="1:15" ht="12.75" customHeight="1">
      <c r="A4905" s="129" t="s">
        <v>4884</v>
      </c>
      <c r="B4905" s="130"/>
      <c r="C4905" s="130"/>
      <c r="D4905" s="130"/>
      <c r="E4905" s="130"/>
      <c r="F4905" s="130"/>
      <c r="G4905" s="130"/>
      <c r="H4905" s="130"/>
      <c r="I4905" s="130"/>
      <c r="J4905" s="130"/>
      <c r="K4905" s="130"/>
      <c r="L4905" s="130"/>
      <c r="M4905" s="130"/>
      <c r="N4905" s="130"/>
      <c r="O4905" s="130"/>
    </row>
    <row r="4906" spans="1:15" ht="12.75" customHeight="1">
      <c r="A4906" s="129" t="s">
        <v>4885</v>
      </c>
      <c r="B4906" s="130"/>
      <c r="C4906" s="130"/>
      <c r="D4906" s="130"/>
      <c r="E4906" s="130"/>
      <c r="F4906" s="130"/>
      <c r="G4906" s="130"/>
      <c r="H4906" s="130"/>
      <c r="I4906" s="130"/>
      <c r="J4906" s="130"/>
      <c r="K4906" s="130"/>
      <c r="L4906" s="130"/>
      <c r="M4906" s="130"/>
      <c r="N4906" s="130"/>
      <c r="O4906" s="130"/>
    </row>
    <row r="4907" spans="1:15" ht="12.75" customHeight="1">
      <c r="A4907" s="129" t="s">
        <v>4886</v>
      </c>
      <c r="B4907" s="130"/>
      <c r="C4907" s="130"/>
      <c r="D4907" s="130"/>
      <c r="E4907" s="130"/>
      <c r="F4907" s="130"/>
      <c r="G4907" s="130"/>
      <c r="H4907" s="130"/>
      <c r="I4907" s="130"/>
      <c r="J4907" s="130"/>
      <c r="K4907" s="130"/>
      <c r="L4907" s="130"/>
      <c r="M4907" s="130"/>
      <c r="N4907" s="130"/>
      <c r="O4907" s="130"/>
    </row>
    <row r="4908" spans="1:15" ht="12.75" customHeight="1">
      <c r="A4908" s="129" t="s">
        <v>4887</v>
      </c>
      <c r="B4908" s="130"/>
      <c r="C4908" s="130"/>
      <c r="D4908" s="130"/>
      <c r="E4908" s="130"/>
      <c r="F4908" s="130"/>
      <c r="G4908" s="130"/>
      <c r="H4908" s="130"/>
      <c r="I4908" s="130"/>
      <c r="J4908" s="130"/>
      <c r="K4908" s="130"/>
      <c r="L4908" s="130"/>
      <c r="M4908" s="130"/>
      <c r="N4908" s="130"/>
      <c r="O4908" s="130"/>
    </row>
    <row r="4909" spans="1:15" ht="12.75" customHeight="1">
      <c r="A4909" s="129" t="s">
        <v>4888</v>
      </c>
      <c r="B4909" s="130"/>
      <c r="C4909" s="130"/>
      <c r="D4909" s="130"/>
      <c r="E4909" s="130"/>
      <c r="F4909" s="130"/>
      <c r="G4909" s="130"/>
      <c r="H4909" s="130"/>
      <c r="I4909" s="130"/>
      <c r="J4909" s="130"/>
      <c r="K4909" s="130"/>
      <c r="L4909" s="130"/>
      <c r="M4909" s="130"/>
      <c r="N4909" s="130"/>
      <c r="O4909" s="130"/>
    </row>
    <row r="4910" spans="1:15" ht="12.75" customHeight="1">
      <c r="A4910" s="129" t="s">
        <v>4889</v>
      </c>
      <c r="B4910" s="130"/>
      <c r="C4910" s="130"/>
      <c r="D4910" s="130"/>
      <c r="E4910" s="130"/>
      <c r="F4910" s="130"/>
      <c r="G4910" s="130"/>
      <c r="H4910" s="130"/>
      <c r="I4910" s="130"/>
      <c r="J4910" s="130"/>
      <c r="K4910" s="130"/>
      <c r="L4910" s="130"/>
      <c r="M4910" s="130"/>
      <c r="N4910" s="130"/>
      <c r="O4910" s="130"/>
    </row>
    <row r="4911" spans="1:15" ht="12.75" customHeight="1">
      <c r="A4911" s="129" t="s">
        <v>4890</v>
      </c>
      <c r="B4911" s="130"/>
      <c r="C4911" s="130"/>
      <c r="D4911" s="130"/>
      <c r="E4911" s="130"/>
      <c r="F4911" s="130"/>
      <c r="G4911" s="130"/>
      <c r="H4911" s="130"/>
      <c r="I4911" s="130"/>
      <c r="J4911" s="130"/>
      <c r="K4911" s="130"/>
      <c r="L4911" s="130"/>
      <c r="M4911" s="130"/>
      <c r="N4911" s="130"/>
      <c r="O4911" s="130"/>
    </row>
    <row r="4912" spans="1:15" ht="12.75" customHeight="1">
      <c r="A4912" s="129" t="s">
        <v>4891</v>
      </c>
      <c r="B4912" s="130"/>
      <c r="C4912" s="130"/>
      <c r="D4912" s="130"/>
      <c r="E4912" s="130"/>
      <c r="F4912" s="130"/>
      <c r="G4912" s="130"/>
      <c r="H4912" s="130"/>
      <c r="I4912" s="130"/>
      <c r="J4912" s="130"/>
      <c r="K4912" s="130"/>
      <c r="L4912" s="130"/>
      <c r="M4912" s="130"/>
      <c r="N4912" s="130"/>
      <c r="O4912" s="130"/>
    </row>
    <row r="4913" spans="1:15" ht="12.75" customHeight="1">
      <c r="A4913" s="150"/>
      <c r="B4913" s="130"/>
      <c r="C4913" s="130"/>
      <c r="D4913" s="130"/>
      <c r="E4913" s="130"/>
      <c r="F4913" s="130"/>
      <c r="G4913" s="130"/>
      <c r="H4913" s="130"/>
      <c r="I4913" s="130"/>
      <c r="J4913" s="130"/>
      <c r="K4913" s="130"/>
      <c r="L4913" s="130"/>
      <c r="M4913" s="130"/>
      <c r="N4913" s="130"/>
      <c r="O4913" s="130"/>
    </row>
    <row r="4914" spans="1:15">
      <c r="A4914" s="48">
        <v>41501012</v>
      </c>
      <c r="B4914" s="48" t="s">
        <v>4892</v>
      </c>
      <c r="C4914" s="49">
        <v>1</v>
      </c>
      <c r="D4914" s="49" t="s">
        <v>137</v>
      </c>
      <c r="E4914" s="51">
        <v>0.52</v>
      </c>
      <c r="F4914" s="52"/>
      <c r="G4914" s="52"/>
      <c r="H4914" s="52"/>
      <c r="I4914" s="52"/>
      <c r="J4914" s="52"/>
      <c r="K4914" s="53">
        <f t="shared" ref="K4914:K4929" si="514">VLOOKUP(D4914,Porte2026Geral,24,FALSE)</f>
        <v>104.87</v>
      </c>
      <c r="L4914" s="53">
        <f t="shared" ref="L4914:L4929" si="515">ROUND(C4914*K4914,2)</f>
        <v>104.87</v>
      </c>
      <c r="M4914" s="53">
        <f>IF(E4914&gt;0,ROUND(E4914*UCO!$A$29,2),0)</f>
        <v>9.81</v>
      </c>
      <c r="N4914" s="53">
        <f>IF(I4914&gt;0,ROUND(I4914*Filme!$B$3,2),0)</f>
        <v>0</v>
      </c>
      <c r="O4914" s="53">
        <f t="shared" ref="O4914:O4929" si="516">ROUND(L4914+M4914+N4914,2)</f>
        <v>114.68</v>
      </c>
    </row>
    <row r="4915" spans="1:15">
      <c r="A4915" s="48">
        <v>41501020</v>
      </c>
      <c r="B4915" s="48" t="s">
        <v>4893</v>
      </c>
      <c r="C4915" s="49">
        <v>1</v>
      </c>
      <c r="D4915" s="49" t="s">
        <v>99</v>
      </c>
      <c r="E4915" s="51"/>
      <c r="F4915" s="52"/>
      <c r="G4915" s="52"/>
      <c r="H4915" s="52"/>
      <c r="I4915" s="52"/>
      <c r="J4915" s="52"/>
      <c r="K4915" s="53">
        <f t="shared" si="514"/>
        <v>49.16</v>
      </c>
      <c r="L4915" s="53">
        <f t="shared" si="515"/>
        <v>49.16</v>
      </c>
      <c r="M4915" s="53">
        <f>IF(E4915&gt;0,ROUND(E4915*UCO!$A$29,2),0)</f>
        <v>0</v>
      </c>
      <c r="N4915" s="53">
        <f>IF(I4915&gt;0,ROUND(I4915*Filme!$B$3,2),0)</f>
        <v>0</v>
      </c>
      <c r="O4915" s="53">
        <f t="shared" si="516"/>
        <v>49.16</v>
      </c>
    </row>
    <row r="4916" spans="1:15">
      <c r="A4916" s="48">
        <v>41501047</v>
      </c>
      <c r="B4916" s="48" t="s">
        <v>4894</v>
      </c>
      <c r="C4916" s="49">
        <v>1</v>
      </c>
      <c r="D4916" s="49" t="s">
        <v>65</v>
      </c>
      <c r="E4916" s="51">
        <v>0.38</v>
      </c>
      <c r="F4916" s="52"/>
      <c r="G4916" s="52"/>
      <c r="H4916" s="52"/>
      <c r="I4916" s="52"/>
      <c r="J4916" s="52"/>
      <c r="K4916" s="53">
        <f t="shared" si="514"/>
        <v>65.56</v>
      </c>
      <c r="L4916" s="53">
        <f t="shared" si="515"/>
        <v>65.56</v>
      </c>
      <c r="M4916" s="53">
        <f>IF(E4916&gt;0,ROUND(E4916*UCO!$A$29,2),0)</f>
        <v>7.17</v>
      </c>
      <c r="N4916" s="53">
        <f>IF(I4916&gt;0,ROUND(I4916*Filme!$B$3,2),0)</f>
        <v>0</v>
      </c>
      <c r="O4916" s="53">
        <f t="shared" si="516"/>
        <v>72.73</v>
      </c>
    </row>
    <row r="4917" spans="1:15">
      <c r="A4917" s="48">
        <v>41501063</v>
      </c>
      <c r="B4917" s="48" t="s">
        <v>4895</v>
      </c>
      <c r="C4917" s="49">
        <v>1</v>
      </c>
      <c r="D4917" s="49" t="s">
        <v>51</v>
      </c>
      <c r="E4917" s="51">
        <v>1</v>
      </c>
      <c r="F4917" s="52"/>
      <c r="G4917" s="52"/>
      <c r="H4917" s="52"/>
      <c r="I4917" s="52"/>
      <c r="J4917" s="52"/>
      <c r="K4917" s="53">
        <f t="shared" si="514"/>
        <v>88.48</v>
      </c>
      <c r="L4917" s="53">
        <f t="shared" si="515"/>
        <v>88.48</v>
      </c>
      <c r="M4917" s="53">
        <f>IF(E4917&gt;0,ROUND(E4917*UCO!$A$29,2),0)</f>
        <v>18.86</v>
      </c>
      <c r="N4917" s="53">
        <f>IF(I4917&gt;0,ROUND(I4917*Filme!$B$3,2),0)</f>
        <v>0</v>
      </c>
      <c r="O4917" s="53">
        <f t="shared" si="516"/>
        <v>107.34</v>
      </c>
    </row>
    <row r="4918" spans="1:15">
      <c r="A4918" s="48">
        <v>41501071</v>
      </c>
      <c r="B4918" s="48" t="s">
        <v>4896</v>
      </c>
      <c r="C4918" s="49">
        <v>1</v>
      </c>
      <c r="D4918" s="49" t="s">
        <v>134</v>
      </c>
      <c r="E4918" s="51"/>
      <c r="F4918" s="52"/>
      <c r="G4918" s="52"/>
      <c r="H4918" s="52"/>
      <c r="I4918" s="52"/>
      <c r="J4918" s="52"/>
      <c r="K4918" s="53">
        <f t="shared" si="514"/>
        <v>32.78</v>
      </c>
      <c r="L4918" s="53">
        <f t="shared" si="515"/>
        <v>32.78</v>
      </c>
      <c r="M4918" s="53">
        <f>IF(E4918&gt;0,ROUND(E4918*UCO!$A$29,2),0)</f>
        <v>0</v>
      </c>
      <c r="N4918" s="53">
        <f>IF(I4918&gt;0,ROUND(I4918*Filme!$B$3,2),0)</f>
        <v>0</v>
      </c>
      <c r="O4918" s="53">
        <f t="shared" si="516"/>
        <v>32.78</v>
      </c>
    </row>
    <row r="4919" spans="1:15">
      <c r="A4919" s="48">
        <v>41501080</v>
      </c>
      <c r="B4919" s="48" t="s">
        <v>4897</v>
      </c>
      <c r="C4919" s="49">
        <v>1</v>
      </c>
      <c r="D4919" s="49" t="s">
        <v>134</v>
      </c>
      <c r="E4919" s="51"/>
      <c r="F4919" s="52"/>
      <c r="G4919" s="52"/>
      <c r="H4919" s="52"/>
      <c r="I4919" s="52"/>
      <c r="J4919" s="52"/>
      <c r="K4919" s="53">
        <f t="shared" si="514"/>
        <v>32.78</v>
      </c>
      <c r="L4919" s="53">
        <f t="shared" si="515"/>
        <v>32.78</v>
      </c>
      <c r="M4919" s="53">
        <f>IF(E4919&gt;0,ROUND(E4919*UCO!$A$29,2),0)</f>
        <v>0</v>
      </c>
      <c r="N4919" s="53">
        <f>IF(I4919&gt;0,ROUND(I4919*Filme!$B$3,2),0)</f>
        <v>0</v>
      </c>
      <c r="O4919" s="53">
        <f t="shared" si="516"/>
        <v>32.78</v>
      </c>
    </row>
    <row r="4920" spans="1:15">
      <c r="A4920" s="48">
        <v>41501098</v>
      </c>
      <c r="B4920" s="48" t="s">
        <v>4898</v>
      </c>
      <c r="C4920" s="49">
        <v>1</v>
      </c>
      <c r="D4920" s="49" t="s">
        <v>65</v>
      </c>
      <c r="E4920" s="51">
        <v>7.16</v>
      </c>
      <c r="F4920" s="52"/>
      <c r="G4920" s="52"/>
      <c r="H4920" s="52"/>
      <c r="I4920" s="52"/>
      <c r="J4920" s="52"/>
      <c r="K4920" s="53">
        <f t="shared" si="514"/>
        <v>65.56</v>
      </c>
      <c r="L4920" s="53">
        <f t="shared" si="515"/>
        <v>65.56</v>
      </c>
      <c r="M4920" s="53">
        <f>IF(E4920&gt;0,ROUND(E4920*UCO!$A$29,2),0)</f>
        <v>135.04</v>
      </c>
      <c r="N4920" s="53">
        <f>IF(I4920&gt;0,ROUND(I4920*Filme!$B$3,2),0)</f>
        <v>0</v>
      </c>
      <c r="O4920" s="53">
        <f t="shared" si="516"/>
        <v>200.6</v>
      </c>
    </row>
    <row r="4921" spans="1:15">
      <c r="A4921" s="48">
        <v>41501101</v>
      </c>
      <c r="B4921" s="48" t="s">
        <v>4899</v>
      </c>
      <c r="C4921" s="49">
        <v>1</v>
      </c>
      <c r="D4921" s="49" t="s">
        <v>99</v>
      </c>
      <c r="E4921" s="51"/>
      <c r="F4921" s="52"/>
      <c r="G4921" s="52"/>
      <c r="H4921" s="52"/>
      <c r="I4921" s="52"/>
      <c r="J4921" s="52"/>
      <c r="K4921" s="53">
        <f t="shared" si="514"/>
        <v>49.16</v>
      </c>
      <c r="L4921" s="53">
        <f t="shared" si="515"/>
        <v>49.16</v>
      </c>
      <c r="M4921" s="53">
        <f>IF(E4921&gt;0,ROUND(E4921*UCO!$A$29,2),0)</f>
        <v>0</v>
      </c>
      <c r="N4921" s="53">
        <f>IF(I4921&gt;0,ROUND(I4921*Filme!$B$3,2),0)</f>
        <v>0</v>
      </c>
      <c r="O4921" s="53">
        <f t="shared" si="516"/>
        <v>49.16</v>
      </c>
    </row>
    <row r="4922" spans="1:15">
      <c r="A4922" s="48">
        <v>41501110</v>
      </c>
      <c r="B4922" s="48" t="s">
        <v>4900</v>
      </c>
      <c r="C4922" s="49">
        <v>1</v>
      </c>
      <c r="D4922" s="49" t="s">
        <v>65</v>
      </c>
      <c r="E4922" s="51">
        <v>1</v>
      </c>
      <c r="F4922" s="52"/>
      <c r="G4922" s="52"/>
      <c r="H4922" s="52"/>
      <c r="I4922" s="52"/>
      <c r="J4922" s="52"/>
      <c r="K4922" s="53">
        <f t="shared" si="514"/>
        <v>65.56</v>
      </c>
      <c r="L4922" s="53">
        <f t="shared" si="515"/>
        <v>65.56</v>
      </c>
      <c r="M4922" s="53">
        <f>IF(E4922&gt;0,ROUND(E4922*UCO!$A$29,2),0)</f>
        <v>18.86</v>
      </c>
      <c r="N4922" s="53">
        <f>IF(I4922&gt;0,ROUND(I4922*Filme!$B$3,2),0)</f>
        <v>0</v>
      </c>
      <c r="O4922" s="53">
        <f t="shared" si="516"/>
        <v>84.42</v>
      </c>
    </row>
    <row r="4923" spans="1:15">
      <c r="A4923" s="48">
        <v>41501128</v>
      </c>
      <c r="B4923" s="48" t="s">
        <v>4901</v>
      </c>
      <c r="C4923" s="49">
        <v>1</v>
      </c>
      <c r="D4923" s="49" t="s">
        <v>65</v>
      </c>
      <c r="E4923" s="51">
        <v>0.52</v>
      </c>
      <c r="F4923" s="52"/>
      <c r="G4923" s="52"/>
      <c r="H4923" s="52"/>
      <c r="I4923" s="52"/>
      <c r="J4923" s="52"/>
      <c r="K4923" s="53">
        <f t="shared" si="514"/>
        <v>65.56</v>
      </c>
      <c r="L4923" s="53">
        <f t="shared" si="515"/>
        <v>65.56</v>
      </c>
      <c r="M4923" s="53">
        <f>IF(E4923&gt;0,ROUND(E4923*UCO!$A$29,2),0)</f>
        <v>9.81</v>
      </c>
      <c r="N4923" s="53">
        <f>IF(I4923&gt;0,ROUND(I4923*Filme!$B$3,2),0)</f>
        <v>0</v>
      </c>
      <c r="O4923" s="53">
        <f t="shared" si="516"/>
        <v>75.37</v>
      </c>
    </row>
    <row r="4924" spans="1:15">
      <c r="A4924" s="48">
        <v>41501136</v>
      </c>
      <c r="B4924" s="48" t="s">
        <v>4902</v>
      </c>
      <c r="C4924" s="49">
        <v>1</v>
      </c>
      <c r="D4924" s="49" t="s">
        <v>129</v>
      </c>
      <c r="E4924" s="51"/>
      <c r="F4924" s="52"/>
      <c r="G4924" s="52"/>
      <c r="H4924" s="52"/>
      <c r="I4924" s="52"/>
      <c r="J4924" s="52"/>
      <c r="K4924" s="53">
        <f t="shared" si="514"/>
        <v>16.38</v>
      </c>
      <c r="L4924" s="53">
        <f t="shared" si="515"/>
        <v>16.38</v>
      </c>
      <c r="M4924" s="53">
        <f>IF(E4924&gt;0,ROUND(E4924*UCO!$A$29,2),0)</f>
        <v>0</v>
      </c>
      <c r="N4924" s="53">
        <f>IF(I4924&gt;0,ROUND(I4924*Filme!$B$3,2),0)</f>
        <v>0</v>
      </c>
      <c r="O4924" s="53">
        <f t="shared" si="516"/>
        <v>16.38</v>
      </c>
    </row>
    <row r="4925" spans="1:15">
      <c r="A4925" s="48">
        <v>41501144</v>
      </c>
      <c r="B4925" s="48" t="s">
        <v>4903</v>
      </c>
      <c r="C4925" s="49">
        <v>1</v>
      </c>
      <c r="D4925" s="49" t="s">
        <v>53</v>
      </c>
      <c r="E4925" s="51">
        <v>8.8000000000000007</v>
      </c>
      <c r="F4925" s="52"/>
      <c r="G4925" s="52"/>
      <c r="H4925" s="52"/>
      <c r="I4925" s="52"/>
      <c r="J4925" s="52"/>
      <c r="K4925" s="53">
        <f t="shared" si="514"/>
        <v>144.19999999999999</v>
      </c>
      <c r="L4925" s="53">
        <f t="shared" si="515"/>
        <v>144.19999999999999</v>
      </c>
      <c r="M4925" s="53">
        <f>IF(E4925&gt;0,ROUND(E4925*UCO!$A$29,2),0)</f>
        <v>165.97</v>
      </c>
      <c r="N4925" s="53">
        <f>IF(I4925&gt;0,ROUND(I4925*Filme!$B$3,2),0)</f>
        <v>0</v>
      </c>
      <c r="O4925" s="53">
        <f t="shared" si="516"/>
        <v>310.17</v>
      </c>
    </row>
    <row r="4926" spans="1:15">
      <c r="A4926" s="48">
        <v>41501179</v>
      </c>
      <c r="B4926" s="48" t="s">
        <v>4904</v>
      </c>
      <c r="C4926" s="49">
        <v>1</v>
      </c>
      <c r="D4926" s="49" t="s">
        <v>65</v>
      </c>
      <c r="E4926" s="51">
        <v>1.8</v>
      </c>
      <c r="F4926" s="52"/>
      <c r="G4926" s="52"/>
      <c r="H4926" s="52"/>
      <c r="I4926" s="52"/>
      <c r="J4926" s="52"/>
      <c r="K4926" s="53">
        <f t="shared" si="514"/>
        <v>65.56</v>
      </c>
      <c r="L4926" s="53">
        <f t="shared" si="515"/>
        <v>65.56</v>
      </c>
      <c r="M4926" s="53">
        <f>IF(E4926&gt;0,ROUND(E4926*UCO!$A$29,2),0)</f>
        <v>33.950000000000003</v>
      </c>
      <c r="N4926" s="53">
        <f>IF(I4926&gt;0,ROUND(I4926*Filme!$B$3,2),0)</f>
        <v>0</v>
      </c>
      <c r="O4926" s="53">
        <f t="shared" si="516"/>
        <v>99.51</v>
      </c>
    </row>
    <row r="4927" spans="1:15">
      <c r="A4927" s="48">
        <v>41501187</v>
      </c>
      <c r="B4927" s="48" t="s">
        <v>4905</v>
      </c>
      <c r="C4927" s="49">
        <v>1</v>
      </c>
      <c r="D4927" s="49" t="s">
        <v>99</v>
      </c>
      <c r="E4927" s="51">
        <v>1.8</v>
      </c>
      <c r="F4927" s="52"/>
      <c r="G4927" s="52"/>
      <c r="H4927" s="52"/>
      <c r="I4927" s="52"/>
      <c r="J4927" s="52"/>
      <c r="K4927" s="53">
        <f t="shared" si="514"/>
        <v>49.16</v>
      </c>
      <c r="L4927" s="53">
        <f t="shared" si="515"/>
        <v>49.16</v>
      </c>
      <c r="M4927" s="53">
        <f>IF(E4927&gt;0,ROUND(E4927*UCO!$A$29,2),0)</f>
        <v>33.950000000000003</v>
      </c>
      <c r="N4927" s="53">
        <f>IF(I4927&gt;0,ROUND(I4927*Filme!$B$3,2),0)</f>
        <v>0</v>
      </c>
      <c r="O4927" s="53">
        <f t="shared" si="516"/>
        <v>83.11</v>
      </c>
    </row>
    <row r="4928" spans="1:15">
      <c r="A4928" s="48">
        <v>41501195</v>
      </c>
      <c r="B4928" s="48" t="s">
        <v>4906</v>
      </c>
      <c r="C4928" s="49">
        <v>1</v>
      </c>
      <c r="D4928" s="49" t="s">
        <v>65</v>
      </c>
      <c r="E4928" s="51">
        <v>1.8</v>
      </c>
      <c r="F4928" s="52"/>
      <c r="G4928" s="52"/>
      <c r="H4928" s="52"/>
      <c r="I4928" s="52"/>
      <c r="J4928" s="52"/>
      <c r="K4928" s="53">
        <f t="shared" si="514"/>
        <v>65.56</v>
      </c>
      <c r="L4928" s="53">
        <f t="shared" si="515"/>
        <v>65.56</v>
      </c>
      <c r="M4928" s="53">
        <f>IF(E4928&gt;0,ROUND(E4928*UCO!$A$29,2),0)</f>
        <v>33.950000000000003</v>
      </c>
      <c r="N4928" s="53">
        <f>IF(I4928&gt;0,ROUND(I4928*Filme!$B$3,2),0)</f>
        <v>0</v>
      </c>
      <c r="O4928" s="53">
        <f t="shared" si="516"/>
        <v>99.51</v>
      </c>
    </row>
    <row r="4929" spans="1:18">
      <c r="A4929" s="48">
        <v>41501209</v>
      </c>
      <c r="B4929" s="48" t="s">
        <v>4907</v>
      </c>
      <c r="C4929" s="49">
        <v>1</v>
      </c>
      <c r="D4929" s="49" t="s">
        <v>72</v>
      </c>
      <c r="E4929" s="51">
        <v>11.5</v>
      </c>
      <c r="F4929" s="52"/>
      <c r="G4929" s="52"/>
      <c r="H4929" s="52"/>
      <c r="I4929" s="52"/>
      <c r="J4929" s="52"/>
      <c r="K4929" s="53">
        <f t="shared" si="514"/>
        <v>309.68</v>
      </c>
      <c r="L4929" s="53">
        <f t="shared" si="515"/>
        <v>309.68</v>
      </c>
      <c r="M4929" s="53">
        <f>IF(E4929&gt;0,ROUND(E4929*UCO!$A$29,2),0)</f>
        <v>216.89</v>
      </c>
      <c r="N4929" s="53">
        <f>IF(I4929&gt;0,ROUND(I4929*Filme!$B$3,2),0)</f>
        <v>0</v>
      </c>
      <c r="O4929" s="53">
        <f t="shared" si="516"/>
        <v>526.57000000000005</v>
      </c>
    </row>
    <row r="4930" spans="1:18" ht="12.75" customHeight="1">
      <c r="A4930" s="129" t="s">
        <v>4908</v>
      </c>
      <c r="B4930" s="130"/>
      <c r="C4930" s="130"/>
      <c r="D4930" s="130"/>
      <c r="E4930" s="130"/>
      <c r="F4930" s="130"/>
      <c r="G4930" s="130"/>
      <c r="H4930" s="130"/>
      <c r="I4930" s="130"/>
      <c r="J4930" s="130"/>
      <c r="K4930" s="130"/>
      <c r="L4930" s="130"/>
      <c r="M4930" s="130"/>
      <c r="N4930" s="130"/>
      <c r="O4930" s="130"/>
    </row>
    <row r="4931" spans="1:18" ht="12.75" customHeight="1">
      <c r="A4931" s="129" t="s">
        <v>4909</v>
      </c>
      <c r="B4931" s="130"/>
      <c r="C4931" s="130"/>
      <c r="D4931" s="130"/>
      <c r="E4931" s="130"/>
      <c r="F4931" s="130"/>
      <c r="G4931" s="130"/>
      <c r="H4931" s="130"/>
      <c r="I4931" s="130"/>
      <c r="J4931" s="130"/>
      <c r="K4931" s="130"/>
      <c r="L4931" s="130"/>
      <c r="M4931" s="130"/>
      <c r="N4931" s="130"/>
      <c r="O4931" s="130"/>
    </row>
    <row r="4932" spans="1:18">
      <c r="A4932" s="129" t="s">
        <v>4818</v>
      </c>
      <c r="B4932" s="130"/>
      <c r="C4932" s="130"/>
      <c r="D4932" s="130"/>
      <c r="E4932" s="130"/>
      <c r="F4932" s="130"/>
      <c r="G4932" s="130"/>
      <c r="H4932" s="130"/>
      <c r="I4932" s="130"/>
      <c r="J4932" s="130"/>
      <c r="K4932" s="130"/>
      <c r="L4932" s="130"/>
      <c r="M4932" s="130"/>
      <c r="N4932" s="130"/>
      <c r="O4932" s="130"/>
    </row>
    <row r="4933" spans="1:18" ht="12.75" hidden="1" customHeight="1">
      <c r="A4933" s="129" t="s">
        <v>4818</v>
      </c>
      <c r="B4933" s="130"/>
      <c r="C4933" s="130"/>
      <c r="D4933" s="130"/>
      <c r="E4933" s="130"/>
      <c r="F4933" s="130"/>
      <c r="G4933" s="130"/>
      <c r="H4933" s="130"/>
      <c r="I4933" s="130"/>
      <c r="J4933" s="130"/>
      <c r="K4933" s="130"/>
      <c r="L4933" s="130"/>
      <c r="M4933" s="130"/>
      <c r="N4933" s="130"/>
      <c r="O4933" s="130"/>
      <c r="R4933" t="str">
        <f>IF(B4933=P4933,"IGUAL","DIFERENTE")</f>
        <v>IGUAL</v>
      </c>
    </row>
    <row r="4934" spans="1:18" ht="36" customHeight="1">
      <c r="A4934" s="137" t="s">
        <v>4910</v>
      </c>
      <c r="B4934" s="132"/>
      <c r="C4934" s="132"/>
      <c r="D4934" s="132"/>
      <c r="E4934" s="132"/>
      <c r="F4934" s="132"/>
      <c r="G4934" s="132"/>
      <c r="H4934" s="132"/>
      <c r="I4934" s="132"/>
      <c r="J4934" s="132"/>
      <c r="K4934" s="132"/>
      <c r="L4934" s="132"/>
      <c r="M4934" s="132"/>
      <c r="N4934" s="132"/>
      <c r="O4934" s="132"/>
    </row>
    <row r="4935" spans="1:18">
      <c r="A4935" s="123">
        <v>90700005</v>
      </c>
      <c r="B4935" s="123" t="s">
        <v>5013</v>
      </c>
      <c r="C4935" s="127"/>
      <c r="D4935" s="127"/>
      <c r="E4935" s="118"/>
      <c r="F4935" s="118"/>
      <c r="G4935" s="127"/>
      <c r="H4935" s="127"/>
      <c r="I4935" s="127"/>
      <c r="J4935" s="128"/>
      <c r="K4935" s="53">
        <v>0</v>
      </c>
      <c r="L4935" s="53">
        <v>0</v>
      </c>
      <c r="M4935" s="53">
        <v>0</v>
      </c>
      <c r="N4935" s="53">
        <v>0</v>
      </c>
      <c r="O4935" s="122">
        <v>121.33680000000001</v>
      </c>
      <c r="P4935" s="119"/>
    </row>
    <row r="4936" spans="1:18">
      <c r="A4936" s="123">
        <v>90700013</v>
      </c>
      <c r="B4936" s="123" t="s">
        <v>4911</v>
      </c>
      <c r="C4936" s="120"/>
      <c r="D4936" s="120"/>
      <c r="E4936" s="118"/>
      <c r="F4936" s="118"/>
      <c r="G4936" s="127"/>
      <c r="H4936" s="127"/>
      <c r="I4936" s="127"/>
      <c r="J4936" s="128"/>
      <c r="K4936" s="53">
        <v>0</v>
      </c>
      <c r="L4936" s="53">
        <v>0</v>
      </c>
      <c r="M4936" s="53">
        <v>0</v>
      </c>
      <c r="N4936" s="53">
        <v>0</v>
      </c>
      <c r="O4936" s="122">
        <v>118.4248</v>
      </c>
      <c r="P4936" s="119"/>
    </row>
    <row r="4937" spans="1:18">
      <c r="A4937" s="123">
        <v>90700027</v>
      </c>
      <c r="B4937" s="123" t="s">
        <v>5014</v>
      </c>
      <c r="C4937" s="120"/>
      <c r="D4937" s="120"/>
      <c r="E4937" s="124"/>
      <c r="F4937" s="124"/>
      <c r="G4937" s="125"/>
      <c r="H4937" s="125"/>
      <c r="I4937" s="125"/>
      <c r="J4937" s="126"/>
      <c r="K4937" s="53">
        <v>0</v>
      </c>
      <c r="L4937" s="53">
        <v>0</v>
      </c>
      <c r="M4937" s="53">
        <v>0</v>
      </c>
      <c r="N4937" s="53">
        <v>0</v>
      </c>
      <c r="O4937" s="122">
        <v>106.4024</v>
      </c>
      <c r="P4937" s="119"/>
    </row>
    <row r="4938" spans="1:18">
      <c r="A4938" s="123">
        <v>90700030</v>
      </c>
      <c r="B4938" s="123" t="s">
        <v>5015</v>
      </c>
      <c r="C4938" s="120"/>
      <c r="D4938" s="120"/>
      <c r="E4938" s="124"/>
      <c r="F4938" s="124"/>
      <c r="G4938" s="125"/>
      <c r="H4938" s="125"/>
      <c r="I4938" s="125"/>
      <c r="J4938" s="126"/>
      <c r="K4938" s="53">
        <v>0</v>
      </c>
      <c r="L4938" s="53">
        <v>0</v>
      </c>
      <c r="M4938" s="53">
        <v>0</v>
      </c>
      <c r="N4938" s="53">
        <v>0</v>
      </c>
      <c r="O4938" s="122">
        <v>132.21520000000001</v>
      </c>
      <c r="P4938" s="119"/>
    </row>
    <row r="4939" spans="1:18">
      <c r="A4939" s="123">
        <v>90700007</v>
      </c>
      <c r="B4939" s="123" t="s">
        <v>5012</v>
      </c>
      <c r="C4939" s="120"/>
      <c r="D4939" s="120"/>
      <c r="E4939" s="124"/>
      <c r="F4939" s="124"/>
      <c r="G4939" s="125"/>
      <c r="H4939" s="125"/>
      <c r="I4939" s="125"/>
      <c r="J4939" s="126"/>
      <c r="K4939" s="53">
        <v>0</v>
      </c>
      <c r="L4939" s="53">
        <v>0</v>
      </c>
      <c r="M4939" s="53">
        <v>0</v>
      </c>
      <c r="N4939" s="53">
        <v>0</v>
      </c>
      <c r="O4939" s="122">
        <v>98.810400000000016</v>
      </c>
      <c r="P4939" s="119"/>
    </row>
    <row r="4940" spans="1:18">
      <c r="A4940" s="123">
        <v>90700048</v>
      </c>
      <c r="B4940" s="123" t="s">
        <v>4912</v>
      </c>
      <c r="C4940" s="120"/>
      <c r="D4940" s="120"/>
      <c r="E4940" s="124"/>
      <c r="F4940" s="124"/>
      <c r="G4940" s="125"/>
      <c r="H4940" s="125"/>
      <c r="I4940" s="125"/>
      <c r="J4940" s="126"/>
      <c r="K4940" s="53">
        <v>0</v>
      </c>
      <c r="L4940" s="53">
        <v>0</v>
      </c>
      <c r="M4940" s="53">
        <v>0</v>
      </c>
      <c r="N4940" s="53">
        <v>0</v>
      </c>
      <c r="O4940" s="122">
        <v>106.4024</v>
      </c>
      <c r="P4940" s="119"/>
    </row>
    <row r="4941" spans="1:18">
      <c r="A4941" s="123">
        <v>90700051</v>
      </c>
      <c r="B4941" s="123" t="s">
        <v>5016</v>
      </c>
      <c r="C4941" s="120"/>
      <c r="D4941" s="120"/>
      <c r="E4941" s="124"/>
      <c r="F4941" s="124"/>
      <c r="G4941" s="125"/>
      <c r="H4941" s="125"/>
      <c r="I4941" s="125"/>
      <c r="J4941" s="126"/>
      <c r="K4941" s="53">
        <v>0</v>
      </c>
      <c r="L4941" s="53">
        <v>0</v>
      </c>
      <c r="M4941" s="53">
        <v>0</v>
      </c>
      <c r="N4941" s="53">
        <v>0</v>
      </c>
      <c r="O4941" s="122">
        <v>121.33680000000001</v>
      </c>
      <c r="P4941" s="119"/>
    </row>
    <row r="4942" spans="1:18">
      <c r="A4942" s="123">
        <v>90700069</v>
      </c>
      <c r="B4942" s="123" t="s">
        <v>5011</v>
      </c>
      <c r="C4942" s="120"/>
      <c r="D4942" s="120"/>
      <c r="E4942" s="124"/>
      <c r="F4942" s="124"/>
      <c r="G4942" s="125"/>
      <c r="H4942" s="125"/>
      <c r="I4942" s="125"/>
      <c r="J4942" s="126"/>
      <c r="K4942" s="53">
        <v>0</v>
      </c>
      <c r="L4942" s="53">
        <v>0</v>
      </c>
      <c r="M4942" s="53">
        <v>0</v>
      </c>
      <c r="N4942" s="53">
        <v>0</v>
      </c>
      <c r="O4942" s="122">
        <v>86.652799999999999</v>
      </c>
      <c r="P4942" s="119"/>
    </row>
    <row r="4943" spans="1:18">
      <c r="A4943" s="123">
        <v>90700072</v>
      </c>
      <c r="B4943" s="123" t="s">
        <v>5017</v>
      </c>
      <c r="C4943" s="120"/>
      <c r="D4943" s="120"/>
      <c r="E4943" s="124"/>
      <c r="F4943" s="124"/>
      <c r="G4943" s="125"/>
      <c r="H4943" s="125"/>
      <c r="I4943" s="125"/>
      <c r="J4943" s="126"/>
      <c r="K4943" s="53">
        <v>0</v>
      </c>
      <c r="L4943" s="53">
        <v>0</v>
      </c>
      <c r="M4943" s="53">
        <v>0</v>
      </c>
      <c r="N4943" s="53">
        <v>0</v>
      </c>
      <c r="O4943" s="122">
        <v>106.4024</v>
      </c>
      <c r="P4943" s="119"/>
    </row>
    <row r="4944" spans="1:18">
      <c r="A4944" s="123">
        <v>90700096</v>
      </c>
      <c r="B4944" s="123" t="s">
        <v>5018</v>
      </c>
      <c r="C4944" s="120"/>
      <c r="D4944" s="120"/>
      <c r="E4944" s="124"/>
      <c r="F4944" s="124"/>
      <c r="G4944" s="125"/>
      <c r="H4944" s="125"/>
      <c r="I4944" s="125"/>
      <c r="J4944" s="126"/>
      <c r="K4944" s="53">
        <v>0</v>
      </c>
      <c r="L4944" s="53">
        <v>0</v>
      </c>
      <c r="M4944" s="53">
        <v>0</v>
      </c>
      <c r="N4944" s="53">
        <v>0</v>
      </c>
      <c r="O4944" s="122">
        <v>86.652799999999999</v>
      </c>
      <c r="P4944" s="119"/>
    </row>
    <row r="4945" spans="1:16">
      <c r="A4945" s="123">
        <v>90700100</v>
      </c>
      <c r="B4945" s="123" t="s">
        <v>5019</v>
      </c>
      <c r="C4945" s="120"/>
      <c r="D4945" s="120"/>
      <c r="E4945" s="124"/>
      <c r="F4945" s="124"/>
      <c r="G4945" s="125"/>
      <c r="H4945" s="125"/>
      <c r="I4945" s="125"/>
      <c r="J4945" s="126"/>
      <c r="K4945" s="53">
        <v>0</v>
      </c>
      <c r="L4945" s="53">
        <v>0</v>
      </c>
      <c r="M4945" s="53">
        <v>0</v>
      </c>
      <c r="N4945" s="53">
        <v>0</v>
      </c>
      <c r="O4945" s="122">
        <v>121.33680000000001</v>
      </c>
      <c r="P4945" s="119"/>
    </row>
    <row r="4946" spans="1:16">
      <c r="A4946" s="123">
        <v>90700114</v>
      </c>
      <c r="B4946" s="123" t="s">
        <v>5020</v>
      </c>
      <c r="C4946" s="120"/>
      <c r="D4946" s="120"/>
      <c r="E4946" s="124"/>
      <c r="F4946" s="124"/>
      <c r="G4946" s="125"/>
      <c r="H4946" s="125"/>
      <c r="I4946" s="125"/>
      <c r="J4946" s="126"/>
      <c r="K4946" s="53">
        <v>0</v>
      </c>
      <c r="L4946" s="53">
        <v>0</v>
      </c>
      <c r="M4946" s="53">
        <v>0</v>
      </c>
      <c r="N4946" s="53">
        <v>0</v>
      </c>
      <c r="O4946" s="122">
        <v>86.652799999999999</v>
      </c>
      <c r="P4946" s="119"/>
    </row>
    <row r="4947" spans="1:16">
      <c r="A4947" s="123">
        <v>90700116</v>
      </c>
      <c r="B4947" s="123" t="s">
        <v>5021</v>
      </c>
      <c r="C4947" s="120"/>
      <c r="D4947" s="120"/>
      <c r="E4947" s="124"/>
      <c r="F4947" s="124"/>
      <c r="G4947" s="125"/>
      <c r="H4947" s="125"/>
      <c r="I4947" s="125"/>
      <c r="J4947" s="126"/>
      <c r="K4947" s="53">
        <v>0</v>
      </c>
      <c r="L4947" s="53">
        <v>0</v>
      </c>
      <c r="M4947" s="53">
        <v>0</v>
      </c>
      <c r="N4947" s="53">
        <v>0</v>
      </c>
      <c r="O4947" s="122">
        <v>82.336800000000011</v>
      </c>
      <c r="P4947" s="119"/>
    </row>
    <row r="4948" spans="1:16">
      <c r="A4948" s="123">
        <v>90700125</v>
      </c>
      <c r="B4948" s="123" t="s">
        <v>5022</v>
      </c>
      <c r="C4948" s="120"/>
      <c r="D4948" s="120"/>
      <c r="E4948" s="124"/>
      <c r="F4948" s="124"/>
      <c r="G4948" s="125"/>
      <c r="H4948" s="125"/>
      <c r="I4948" s="125"/>
      <c r="J4948" s="126"/>
      <c r="K4948" s="53">
        <v>0</v>
      </c>
      <c r="L4948" s="53">
        <v>0</v>
      </c>
      <c r="M4948" s="53">
        <v>0</v>
      </c>
      <c r="N4948" s="53">
        <v>0</v>
      </c>
      <c r="O4948" s="122">
        <v>155.0224</v>
      </c>
      <c r="P4948" s="119"/>
    </row>
    <row r="4949" spans="1:16">
      <c r="A4949" s="123">
        <v>90700138</v>
      </c>
      <c r="B4949" s="123" t="s">
        <v>5023</v>
      </c>
      <c r="C4949" s="120"/>
      <c r="D4949" s="120"/>
      <c r="E4949" s="124"/>
      <c r="F4949" s="124"/>
      <c r="G4949" s="125"/>
      <c r="H4949" s="125"/>
      <c r="I4949" s="125"/>
      <c r="J4949" s="126"/>
      <c r="K4949" s="53">
        <v>0</v>
      </c>
      <c r="L4949" s="53">
        <v>0</v>
      </c>
      <c r="M4949" s="53">
        <v>0</v>
      </c>
      <c r="N4949" s="53">
        <v>0</v>
      </c>
      <c r="O4949" s="122">
        <v>206.67920000000001</v>
      </c>
      <c r="P4949" s="119"/>
    </row>
    <row r="4950" spans="1:16">
      <c r="A4950" s="123">
        <v>90700141</v>
      </c>
      <c r="B4950" s="123" t="s">
        <v>5024</v>
      </c>
      <c r="C4950" s="120"/>
      <c r="D4950" s="120"/>
      <c r="E4950" s="124"/>
      <c r="F4950" s="124"/>
      <c r="G4950" s="125"/>
      <c r="H4950" s="125"/>
      <c r="I4950" s="125"/>
      <c r="J4950" s="126"/>
      <c r="K4950" s="53">
        <v>0</v>
      </c>
      <c r="L4950" s="53">
        <v>0</v>
      </c>
      <c r="M4950" s="53">
        <v>0</v>
      </c>
      <c r="N4950" s="53">
        <v>0</v>
      </c>
      <c r="O4950" s="122">
        <v>121.33680000000001</v>
      </c>
      <c r="P4950" s="119"/>
    </row>
    <row r="4951" spans="1:16">
      <c r="A4951" s="123">
        <v>90700157</v>
      </c>
      <c r="B4951" s="123" t="s">
        <v>4913</v>
      </c>
      <c r="C4951" s="120"/>
      <c r="D4951" s="120"/>
      <c r="E4951" s="124"/>
      <c r="F4951" s="124"/>
      <c r="G4951" s="125"/>
      <c r="H4951" s="125"/>
      <c r="I4951" s="125"/>
      <c r="J4951" s="126"/>
      <c r="K4951" s="53">
        <v>0</v>
      </c>
      <c r="L4951" s="53">
        <v>0</v>
      </c>
      <c r="M4951" s="53">
        <v>0</v>
      </c>
      <c r="N4951" s="53">
        <v>0</v>
      </c>
      <c r="O4951" s="122">
        <v>106.4024</v>
      </c>
      <c r="P4951" s="119"/>
    </row>
    <row r="4952" spans="1:16">
      <c r="A4952" s="123">
        <v>90700163</v>
      </c>
      <c r="B4952" s="123" t="s">
        <v>4914</v>
      </c>
      <c r="C4952" s="120"/>
      <c r="D4952" s="120"/>
      <c r="E4952" s="124"/>
      <c r="F4952" s="124"/>
      <c r="G4952" s="125"/>
      <c r="H4952" s="125"/>
      <c r="I4952" s="125"/>
      <c r="J4952" s="126"/>
      <c r="K4952" s="53">
        <v>0</v>
      </c>
      <c r="L4952" s="53">
        <v>0</v>
      </c>
      <c r="M4952" s="53">
        <v>0</v>
      </c>
      <c r="N4952" s="53">
        <v>0</v>
      </c>
      <c r="O4952" s="122">
        <v>106.4024</v>
      </c>
      <c r="P4952" s="119"/>
    </row>
    <row r="4953" spans="1:16">
      <c r="A4953" s="123">
        <v>90700170</v>
      </c>
      <c r="B4953" s="123" t="s">
        <v>4915</v>
      </c>
      <c r="C4953" s="120"/>
      <c r="D4953" s="120"/>
      <c r="E4953" s="124"/>
      <c r="F4953" s="124"/>
      <c r="G4953" s="125"/>
      <c r="H4953" s="125"/>
      <c r="I4953" s="125"/>
      <c r="J4953" s="126"/>
      <c r="K4953" s="53">
        <v>0</v>
      </c>
      <c r="L4953" s="53">
        <v>0</v>
      </c>
      <c r="M4953" s="53">
        <v>0</v>
      </c>
      <c r="N4953" s="53">
        <v>0</v>
      </c>
      <c r="O4953" s="122">
        <v>106.4024</v>
      </c>
      <c r="P4953" s="119"/>
    </row>
    <row r="4954" spans="1:16">
      <c r="A4954" s="123">
        <v>90700188</v>
      </c>
      <c r="B4954" s="123" t="s">
        <v>4916</v>
      </c>
      <c r="C4954" s="120"/>
      <c r="D4954" s="120"/>
      <c r="E4954" s="124"/>
      <c r="F4954" s="124"/>
      <c r="G4954" s="125"/>
      <c r="H4954" s="125"/>
      <c r="I4954" s="125"/>
      <c r="J4954" s="126"/>
      <c r="K4954" s="53">
        <v>0</v>
      </c>
      <c r="L4954" s="53">
        <v>0</v>
      </c>
      <c r="M4954" s="53">
        <v>0</v>
      </c>
      <c r="N4954" s="53">
        <v>0</v>
      </c>
      <c r="O4954" s="122">
        <v>86.652799999999999</v>
      </c>
      <c r="P4954" s="119"/>
    </row>
    <row r="4955" spans="1:16">
      <c r="A4955" s="123">
        <v>90700194</v>
      </c>
      <c r="B4955" s="123" t="s">
        <v>5025</v>
      </c>
      <c r="C4955" s="127"/>
      <c r="D4955" s="127"/>
      <c r="E4955" s="118"/>
      <c r="F4955" s="118"/>
      <c r="G4955" s="127"/>
      <c r="H4955" s="127"/>
      <c r="I4955" s="127"/>
      <c r="J4955" s="128"/>
      <c r="K4955" s="53">
        <v>0</v>
      </c>
      <c r="L4955" s="53">
        <v>0</v>
      </c>
      <c r="M4955" s="53">
        <v>0</v>
      </c>
      <c r="N4955" s="53">
        <v>0</v>
      </c>
      <c r="O4955" s="122">
        <v>121.33680000000001</v>
      </c>
      <c r="P4955" s="119"/>
    </row>
    <row r="4956" spans="1:16">
      <c r="A4956" s="123">
        <v>90700202</v>
      </c>
      <c r="B4956" s="123" t="s">
        <v>5026</v>
      </c>
      <c r="C4956" s="120"/>
      <c r="D4956" s="120"/>
      <c r="E4956" s="124"/>
      <c r="F4956" s="124"/>
      <c r="G4956" s="125"/>
      <c r="H4956" s="125"/>
      <c r="I4956" s="125"/>
      <c r="J4956" s="126"/>
      <c r="K4956" s="53">
        <v>0</v>
      </c>
      <c r="L4956" s="53">
        <v>0</v>
      </c>
      <c r="M4956" s="53">
        <v>0</v>
      </c>
      <c r="N4956" s="53">
        <v>0</v>
      </c>
      <c r="O4956" s="122">
        <v>86.652799999999999</v>
      </c>
      <c r="P4956" s="119"/>
    </row>
    <row r="4957" spans="1:16">
      <c r="A4957" s="123">
        <v>90700216</v>
      </c>
      <c r="B4957" s="123" t="s">
        <v>4917</v>
      </c>
      <c r="C4957" s="120"/>
      <c r="D4957" s="120"/>
      <c r="E4957" s="124"/>
      <c r="F4957" s="124"/>
      <c r="G4957" s="125"/>
      <c r="H4957" s="125"/>
      <c r="I4957" s="125"/>
      <c r="J4957" s="126"/>
      <c r="K4957" s="53">
        <v>0</v>
      </c>
      <c r="L4957" s="53">
        <v>0</v>
      </c>
      <c r="M4957" s="53">
        <v>0</v>
      </c>
      <c r="N4957" s="53">
        <v>0</v>
      </c>
      <c r="O4957" s="122">
        <v>86.652799999999999</v>
      </c>
      <c r="P4957" s="119"/>
    </row>
    <row r="4958" spans="1:16">
      <c r="A4958" s="123">
        <v>90700229</v>
      </c>
      <c r="B4958" s="123" t="s">
        <v>5027</v>
      </c>
      <c r="C4958" s="120"/>
      <c r="D4958" s="120"/>
      <c r="E4958" s="124"/>
      <c r="F4958" s="124"/>
      <c r="G4958" s="125"/>
      <c r="H4958" s="125"/>
      <c r="I4958" s="125"/>
      <c r="J4958" s="126"/>
      <c r="K4958" s="53">
        <v>0</v>
      </c>
      <c r="L4958" s="53">
        <v>0</v>
      </c>
      <c r="M4958" s="53">
        <v>0</v>
      </c>
      <c r="N4958" s="53">
        <v>0</v>
      </c>
      <c r="O4958" s="122">
        <v>121.33680000000001</v>
      </c>
      <c r="P4958" s="119"/>
    </row>
    <row r="4959" spans="1:16">
      <c r="A4959" s="123">
        <v>90700237</v>
      </c>
      <c r="B4959" s="123" t="s">
        <v>4918</v>
      </c>
      <c r="C4959" s="120"/>
      <c r="D4959" s="120"/>
      <c r="E4959" s="124"/>
      <c r="F4959" s="124"/>
      <c r="G4959" s="125"/>
      <c r="H4959" s="125"/>
      <c r="I4959" s="125"/>
      <c r="J4959" s="126"/>
      <c r="K4959" s="53">
        <v>0</v>
      </c>
      <c r="L4959" s="53">
        <v>0</v>
      </c>
      <c r="M4959" s="53">
        <v>0</v>
      </c>
      <c r="N4959" s="53">
        <v>0</v>
      </c>
      <c r="O4959" s="122">
        <v>140.74320000000003</v>
      </c>
      <c r="P4959" s="119"/>
    </row>
    <row r="4960" spans="1:16">
      <c r="A4960" s="123">
        <v>90700245</v>
      </c>
      <c r="B4960" s="123" t="s">
        <v>4919</v>
      </c>
      <c r="C4960" s="120"/>
      <c r="D4960" s="120"/>
      <c r="E4960" s="124"/>
      <c r="F4960" s="124"/>
      <c r="G4960" s="125"/>
      <c r="H4960" s="125"/>
      <c r="I4960" s="125"/>
      <c r="J4960" s="126"/>
      <c r="K4960" s="53">
        <v>0</v>
      </c>
      <c r="L4960" s="53">
        <v>0</v>
      </c>
      <c r="M4960" s="53">
        <v>0</v>
      </c>
      <c r="N4960" s="53">
        <v>0</v>
      </c>
      <c r="O4960" s="122">
        <v>164.14320000000001</v>
      </c>
      <c r="P4960" s="119"/>
    </row>
    <row r="4961" spans="1:16">
      <c r="A4961" s="123">
        <v>90700250</v>
      </c>
      <c r="B4961" s="123" t="s">
        <v>5028</v>
      </c>
      <c r="C4961" s="120"/>
      <c r="D4961" s="120"/>
      <c r="E4961" s="118"/>
      <c r="F4961" s="118"/>
      <c r="G4961" s="127"/>
      <c r="H4961" s="127"/>
      <c r="I4961" s="127"/>
      <c r="J4961" s="128"/>
      <c r="K4961" s="53">
        <v>0</v>
      </c>
      <c r="L4961" s="53">
        <v>0</v>
      </c>
      <c r="M4961" s="53">
        <v>0</v>
      </c>
      <c r="N4961" s="53">
        <v>0</v>
      </c>
      <c r="O4961" s="122">
        <v>106.4024</v>
      </c>
      <c r="P4961" s="119"/>
    </row>
    <row r="4962" spans="1:16">
      <c r="A4962" s="123">
        <v>90700268</v>
      </c>
      <c r="B4962" s="123" t="s">
        <v>4920</v>
      </c>
      <c r="C4962" s="120"/>
      <c r="D4962" s="120"/>
      <c r="E4962" s="124"/>
      <c r="F4962" s="124"/>
      <c r="G4962" s="125"/>
      <c r="H4962" s="125"/>
      <c r="I4962" s="125"/>
      <c r="J4962" s="126"/>
      <c r="K4962" s="53">
        <v>0</v>
      </c>
      <c r="L4962" s="53">
        <v>0</v>
      </c>
      <c r="M4962" s="53">
        <v>0</v>
      </c>
      <c r="N4962" s="53">
        <v>0</v>
      </c>
      <c r="O4962" s="122">
        <v>86.652799999999999</v>
      </c>
      <c r="P4962" s="119"/>
    </row>
    <row r="4963" spans="1:16">
      <c r="A4963" s="123">
        <v>90700271</v>
      </c>
      <c r="B4963" s="123" t="s">
        <v>4921</v>
      </c>
      <c r="C4963" s="120"/>
      <c r="D4963" s="120"/>
      <c r="E4963" s="124"/>
      <c r="F4963" s="124"/>
      <c r="G4963" s="125"/>
      <c r="H4963" s="125"/>
      <c r="I4963" s="125"/>
      <c r="J4963" s="126"/>
      <c r="K4963" s="53">
        <v>0</v>
      </c>
      <c r="L4963" s="53">
        <v>0</v>
      </c>
      <c r="M4963" s="53">
        <v>0</v>
      </c>
      <c r="N4963" s="53">
        <v>0</v>
      </c>
      <c r="O4963" s="122">
        <v>130.7072</v>
      </c>
      <c r="P4963" s="119"/>
    </row>
    <row r="4964" spans="1:16">
      <c r="A4964" s="123">
        <v>90700283</v>
      </c>
      <c r="B4964" s="123" t="s">
        <v>4922</v>
      </c>
      <c r="C4964" s="120"/>
      <c r="D4964" s="120"/>
      <c r="E4964" s="124"/>
      <c r="F4964" s="124"/>
      <c r="G4964" s="125"/>
      <c r="H4964" s="125"/>
      <c r="I4964" s="125"/>
      <c r="J4964" s="126"/>
      <c r="K4964" s="53">
        <v>0</v>
      </c>
      <c r="L4964" s="53">
        <v>0</v>
      </c>
      <c r="M4964" s="53">
        <v>0</v>
      </c>
      <c r="N4964" s="53">
        <v>0</v>
      </c>
      <c r="O4964" s="122">
        <v>164.14320000000001</v>
      </c>
      <c r="P4964" s="119"/>
    </row>
    <row r="4965" spans="1:16">
      <c r="A4965" s="123">
        <v>90700295</v>
      </c>
      <c r="B4965" s="123" t="s">
        <v>5029</v>
      </c>
      <c r="C4965" s="120"/>
      <c r="D4965" s="120"/>
      <c r="E4965" s="118"/>
      <c r="F4965" s="118"/>
      <c r="G4965" s="127"/>
      <c r="H4965" s="127"/>
      <c r="I4965" s="127"/>
      <c r="J4965" s="128"/>
      <c r="K4965" s="53">
        <v>0</v>
      </c>
      <c r="L4965" s="53">
        <v>0</v>
      </c>
      <c r="M4965" s="53">
        <v>0</v>
      </c>
      <c r="N4965" s="53">
        <v>0</v>
      </c>
      <c r="O4965" s="122">
        <v>106.4024</v>
      </c>
      <c r="P4965" s="119"/>
    </row>
    <row r="4966" spans="1:16">
      <c r="A4966" s="123">
        <v>90700307</v>
      </c>
      <c r="B4966" s="123" t="s">
        <v>5030</v>
      </c>
      <c r="C4966" s="127"/>
      <c r="D4966" s="127"/>
      <c r="E4966" s="118"/>
      <c r="F4966" s="118"/>
      <c r="G4966" s="127"/>
      <c r="H4966" s="127"/>
      <c r="I4966" s="127"/>
      <c r="J4966" s="128"/>
      <c r="K4966" s="53">
        <v>0</v>
      </c>
      <c r="L4966" s="53">
        <v>0</v>
      </c>
      <c r="M4966" s="53">
        <v>0</v>
      </c>
      <c r="N4966" s="53">
        <v>0</v>
      </c>
      <c r="O4966" s="122">
        <v>121.33680000000001</v>
      </c>
      <c r="P4966" s="119"/>
    </row>
    <row r="4967" spans="1:16" ht="22.5">
      <c r="A4967" s="123">
        <v>90700319</v>
      </c>
      <c r="B4967" s="123" t="s">
        <v>4923</v>
      </c>
      <c r="C4967" s="120"/>
      <c r="D4967" s="120"/>
      <c r="E4967" s="118"/>
      <c r="F4967" s="118"/>
      <c r="G4967" s="127"/>
      <c r="H4967" s="127"/>
      <c r="I4967" s="127"/>
      <c r="J4967" s="128"/>
      <c r="K4967" s="53">
        <v>0</v>
      </c>
      <c r="L4967" s="53">
        <v>0</v>
      </c>
      <c r="M4967" s="53">
        <v>0</v>
      </c>
      <c r="N4967" s="53">
        <v>0</v>
      </c>
      <c r="O4967" s="122">
        <v>86.652799999999999</v>
      </c>
      <c r="P4967" s="119"/>
    </row>
    <row r="4968" spans="1:16" ht="12.75" customHeight="1">
      <c r="A4968" s="151" t="s">
        <v>4924</v>
      </c>
      <c r="B4968" s="130"/>
      <c r="C4968" s="130"/>
      <c r="D4968" s="130"/>
      <c r="E4968" s="130"/>
      <c r="F4968" s="130"/>
      <c r="G4968" s="130"/>
      <c r="H4968" s="130"/>
      <c r="I4968" s="130"/>
      <c r="J4968" s="130"/>
      <c r="K4968" s="130"/>
      <c r="L4968" s="130"/>
      <c r="M4968" s="130"/>
      <c r="N4968" s="130"/>
      <c r="O4968" s="130"/>
    </row>
    <row r="4969" spans="1:16" ht="12.75" customHeight="1">
      <c r="A4969" s="152" t="s">
        <v>4925</v>
      </c>
      <c r="B4969" s="139"/>
      <c r="C4969" s="139"/>
      <c r="D4969" s="139"/>
      <c r="E4969" s="139"/>
      <c r="F4969" s="139"/>
      <c r="G4969" s="139"/>
      <c r="H4969" s="139"/>
      <c r="I4969" s="139"/>
      <c r="J4969" s="139"/>
      <c r="K4969" s="139"/>
      <c r="L4969" s="139"/>
      <c r="M4969" s="139"/>
      <c r="N4969" s="139"/>
      <c r="O4969" s="139"/>
    </row>
    <row r="4970" spans="1:16" ht="25.5" customHeight="1">
      <c r="A4970" s="153" t="s">
        <v>4926</v>
      </c>
      <c r="B4970" s="130"/>
      <c r="C4970" s="130"/>
      <c r="D4970" s="130"/>
      <c r="E4970" s="130"/>
      <c r="F4970" s="130"/>
      <c r="G4970" s="130"/>
      <c r="H4970" s="130"/>
      <c r="I4970" s="130"/>
      <c r="J4970" s="130"/>
      <c r="K4970" s="130"/>
      <c r="L4970" s="130"/>
      <c r="M4970" s="130"/>
      <c r="N4970" s="130"/>
      <c r="O4970" s="130"/>
    </row>
    <row r="4971" spans="1:16" ht="36" customHeight="1">
      <c r="A4971" s="151" t="s">
        <v>4927</v>
      </c>
      <c r="B4971" s="130"/>
      <c r="C4971" s="130"/>
      <c r="D4971" s="130"/>
      <c r="E4971" s="130"/>
      <c r="F4971" s="130"/>
      <c r="G4971" s="130"/>
      <c r="H4971" s="130"/>
      <c r="I4971" s="130"/>
      <c r="J4971" s="130"/>
      <c r="K4971" s="130"/>
      <c r="L4971" s="130"/>
      <c r="M4971" s="130"/>
      <c r="N4971" s="130"/>
      <c r="O4971" s="130"/>
    </row>
  </sheetData>
  <mergeCells count="551">
    <mergeCell ref="A4911:O4911"/>
    <mergeCell ref="A4971:O4971"/>
    <mergeCell ref="A4905:O4905"/>
    <mergeCell ref="A4906:O4906"/>
    <mergeCell ref="A4907:O4907"/>
    <mergeCell ref="A4908:O4908"/>
    <mergeCell ref="A4909:O4909"/>
    <mergeCell ref="A4912:O4912"/>
    <mergeCell ref="A4913:O4913"/>
    <mergeCell ref="A4930:O4930"/>
    <mergeCell ref="A4931:O4931"/>
    <mergeCell ref="A4932:O4932"/>
    <mergeCell ref="A4933:O4933"/>
    <mergeCell ref="A4934:O4934"/>
    <mergeCell ref="A4968:O4968"/>
    <mergeCell ref="A4969:O4969"/>
    <mergeCell ref="A4970:O4970"/>
    <mergeCell ref="A4900:O4900"/>
    <mergeCell ref="A4901:O4901"/>
    <mergeCell ref="A4899:O4899"/>
    <mergeCell ref="A4838:O4838"/>
    <mergeCell ref="A4839:O4839"/>
    <mergeCell ref="A4902:O4902"/>
    <mergeCell ref="A4903:O4903"/>
    <mergeCell ref="A4904:O4904"/>
    <mergeCell ref="A4910:O4910"/>
    <mergeCell ref="A4840:O4840"/>
    <mergeCell ref="A4672:O4672"/>
    <mergeCell ref="A4673:O4673"/>
    <mergeCell ref="A4727:O4727"/>
    <mergeCell ref="A4669:O4669"/>
    <mergeCell ref="A4670:O4670"/>
    <mergeCell ref="A4671:O4671"/>
    <mergeCell ref="A4729:O4729"/>
    <mergeCell ref="A4730:O4730"/>
    <mergeCell ref="A4731:O4731"/>
    <mergeCell ref="A4732:O4732"/>
    <mergeCell ref="A4734:O4734"/>
    <mergeCell ref="A4756:O4756"/>
    <mergeCell ref="A4733:O4733"/>
    <mergeCell ref="A4790:O4790"/>
    <mergeCell ref="A4837:O4837"/>
    <mergeCell ref="A4758:O4758"/>
    <mergeCell ref="A4769:O4769"/>
    <mergeCell ref="A4782:O4782"/>
    <mergeCell ref="A4757:O4757"/>
    <mergeCell ref="A4615:O4615"/>
    <mergeCell ref="A4616:O4616"/>
    <mergeCell ref="A4617:O4617"/>
    <mergeCell ref="A4618:O4618"/>
    <mergeCell ref="A4387:O4387"/>
    <mergeCell ref="A4390:O4390"/>
    <mergeCell ref="A4368:O4368"/>
    <mergeCell ref="A4382:O4382"/>
    <mergeCell ref="A4836:O4836"/>
    <mergeCell ref="A4735:O4735"/>
    <mergeCell ref="A4660:O4660"/>
    <mergeCell ref="A4666:O4666"/>
    <mergeCell ref="A4667:O4667"/>
    <mergeCell ref="A4668:O4668"/>
    <mergeCell ref="A4664:O4664"/>
    <mergeCell ref="A4665:O4665"/>
    <mergeCell ref="A4531:O4531"/>
    <mergeCell ref="A4534:O4534"/>
    <mergeCell ref="A4535:O4535"/>
    <mergeCell ref="A4596:O4596"/>
    <mergeCell ref="A4609:O4609"/>
    <mergeCell ref="A4619:O4619"/>
    <mergeCell ref="A4613:O4613"/>
    <mergeCell ref="A4614:O4614"/>
    <mergeCell ref="A4344:O4344"/>
    <mergeCell ref="A4524:O4524"/>
    <mergeCell ref="A4405:O4405"/>
    <mergeCell ref="A4612:O4612"/>
    <mergeCell ref="A4406:O4406"/>
    <mergeCell ref="A4287:O4287"/>
    <mergeCell ref="A4253:O4253"/>
    <mergeCell ref="A4233:O4233"/>
    <mergeCell ref="A4164:O4164"/>
    <mergeCell ref="A4177:O4177"/>
    <mergeCell ref="A4610:O4610"/>
    <mergeCell ref="A4611:O4611"/>
    <mergeCell ref="A4532:O4532"/>
    <mergeCell ref="A4533:O4533"/>
    <mergeCell ref="A4248:O4248"/>
    <mergeCell ref="A4324:O4324"/>
    <mergeCell ref="A4336:O4336"/>
    <mergeCell ref="A4525:O4525"/>
    <mergeCell ref="A4526:O4526"/>
    <mergeCell ref="A4407:O4407"/>
    <mergeCell ref="A4522:O4522"/>
    <mergeCell ref="A4523:O4523"/>
    <mergeCell ref="A4527:O4527"/>
    <mergeCell ref="A4528:O4528"/>
    <mergeCell ref="A4529:O4529"/>
    <mergeCell ref="A4530:O4530"/>
    <mergeCell ref="A3713:O3713"/>
    <mergeCell ref="A4143:O4143"/>
    <mergeCell ref="A4140:O4140"/>
    <mergeCell ref="A4079:O4079"/>
    <mergeCell ref="A4035:O4035"/>
    <mergeCell ref="A4147:O4147"/>
    <mergeCell ref="A4302:O4302"/>
    <mergeCell ref="A4316:O4316"/>
    <mergeCell ref="A4246:O4246"/>
    <mergeCell ref="A4243:O4243"/>
    <mergeCell ref="A4148:O4148"/>
    <mergeCell ref="A4254:O4254"/>
    <mergeCell ref="A4275:O4275"/>
    <mergeCell ref="A4249:O4249"/>
    <mergeCell ref="A4250:O4250"/>
    <mergeCell ref="A4195:O4195"/>
    <mergeCell ref="A4202:O4202"/>
    <mergeCell ref="A4205:O4205"/>
    <mergeCell ref="A4247:O4247"/>
    <mergeCell ref="A4228:O4228"/>
    <mergeCell ref="A4229:O4229"/>
    <mergeCell ref="A4227:O4227"/>
    <mergeCell ref="A2899:O2899"/>
    <mergeCell ref="A2898:O2898"/>
    <mergeCell ref="A4251:O4251"/>
    <mergeCell ref="A4252:O4252"/>
    <mergeCell ref="A4030:O4030"/>
    <mergeCell ref="A4031:O4031"/>
    <mergeCell ref="A4032:O4032"/>
    <mergeCell ref="A4033:O4033"/>
    <mergeCell ref="A4142:O4142"/>
    <mergeCell ref="A3882:O3882"/>
    <mergeCell ref="A4165:O4165"/>
    <mergeCell ref="A4214:O4214"/>
    <mergeCell ref="A4186:O4186"/>
    <mergeCell ref="A4145:O4145"/>
    <mergeCell ref="A4146:O4146"/>
    <mergeCell ref="A4144:O4144"/>
    <mergeCell ref="A4103:O4103"/>
    <mergeCell ref="A4136:O4136"/>
    <mergeCell ref="A2918:O2918"/>
    <mergeCell ref="A2951:O2951"/>
    <mergeCell ref="A2906:O2906"/>
    <mergeCell ref="A4139:O4139"/>
    <mergeCell ref="A3326:O3326"/>
    <mergeCell ref="A3368:O3368"/>
    <mergeCell ref="A2917:O2917"/>
    <mergeCell ref="A3128:O3128"/>
    <mergeCell ref="A3021:O3021"/>
    <mergeCell ref="A3022:O3022"/>
    <mergeCell ref="A3026:O3026"/>
    <mergeCell ref="A4137:O4137"/>
    <mergeCell ref="A3730:O3730"/>
    <mergeCell ref="A3765:O3765"/>
    <mergeCell ref="A3902:O3902"/>
    <mergeCell ref="A4138:O4138"/>
    <mergeCell ref="A4163:O4163"/>
    <mergeCell ref="A4141:O4141"/>
    <mergeCell ref="A2815:O2815"/>
    <mergeCell ref="A2826:O2826"/>
    <mergeCell ref="A2784:O2784"/>
    <mergeCell ref="A2787:B2787"/>
    <mergeCell ref="A2799:O2799"/>
    <mergeCell ref="A2804:O2804"/>
    <mergeCell ref="A2805:O2805"/>
    <mergeCell ref="A2809:O2809"/>
    <mergeCell ref="A2800:O2800"/>
    <mergeCell ref="A2801:O2801"/>
    <mergeCell ref="A2802:O2802"/>
    <mergeCell ref="A4029:O4029"/>
    <mergeCell ref="A3232:O3232"/>
    <mergeCell ref="A2897:O2897"/>
    <mergeCell ref="A2916:O2916"/>
    <mergeCell ref="A2808:O2808"/>
    <mergeCell ref="A2900:O2900"/>
    <mergeCell ref="A3369:O3369"/>
    <mergeCell ref="A3028:O3028"/>
    <mergeCell ref="A3325:O3325"/>
    <mergeCell ref="A3885:O3885"/>
    <mergeCell ref="A2786:O2786"/>
    <mergeCell ref="A2676:O2676"/>
    <mergeCell ref="A2718:O2718"/>
    <mergeCell ref="A2785:O2785"/>
    <mergeCell ref="A2680:O2680"/>
    <mergeCell ref="A2745:O2745"/>
    <mergeCell ref="A4059:O4059"/>
    <mergeCell ref="A4034:O4034"/>
    <mergeCell ref="A4036:O4036"/>
    <mergeCell ref="A3370:O3370"/>
    <mergeCell ref="A3023:O3023"/>
    <mergeCell ref="A3024:O3024"/>
    <mergeCell ref="A3025:O3025"/>
    <mergeCell ref="A3020:O3020"/>
    <mergeCell ref="A3027:O3027"/>
    <mergeCell ref="A3324:O3324"/>
    <mergeCell ref="A3598:O3598"/>
    <mergeCell ref="A3629:O3629"/>
    <mergeCell ref="A3212:O3212"/>
    <mergeCell ref="A3672:O3672"/>
    <mergeCell ref="A2797:O2797"/>
    <mergeCell ref="A2806:O2806"/>
    <mergeCell ref="A2807:O2807"/>
    <mergeCell ref="A2803:O2803"/>
    <mergeCell ref="A2748:O2748"/>
    <mergeCell ref="A2473:O2473"/>
    <mergeCell ref="A2781:O2781"/>
    <mergeCell ref="A2722:O2722"/>
    <mergeCell ref="A2503:O2503"/>
    <mergeCell ref="A2644:O2644"/>
    <mergeCell ref="A2570:O2570"/>
    <mergeCell ref="A2643:O2643"/>
    <mergeCell ref="A2617:O2617"/>
    <mergeCell ref="A2612:O2612"/>
    <mergeCell ref="A2729:O2729"/>
    <mergeCell ref="A2732:O2732"/>
    <mergeCell ref="A2735:O2735"/>
    <mergeCell ref="A2738:O2738"/>
    <mergeCell ref="A2501:O2501"/>
    <mergeCell ref="A2502:O2502"/>
    <mergeCell ref="A2430:O2430"/>
    <mergeCell ref="A2682:O2682"/>
    <mergeCell ref="A2641:O2641"/>
    <mergeCell ref="A2584:O2584"/>
    <mergeCell ref="A2681:O2681"/>
    <mergeCell ref="A2474:O2474"/>
    <mergeCell ref="A2642:O2642"/>
    <mergeCell ref="A2571:O2571"/>
    <mergeCell ref="A2475:O2475"/>
    <mergeCell ref="A2517:O2517"/>
    <mergeCell ref="A2531:O2531"/>
    <mergeCell ref="A2559:O2559"/>
    <mergeCell ref="A2569:O2569"/>
    <mergeCell ref="A2575:O2575"/>
    <mergeCell ref="A2433:O2433"/>
    <mergeCell ref="A2439:O2439"/>
    <mergeCell ref="A2455:O2455"/>
    <mergeCell ref="A2462:O2462"/>
    <mergeCell ref="A2469:O2469"/>
    <mergeCell ref="A2470:O2470"/>
    <mergeCell ref="A2471:O2471"/>
    <mergeCell ref="A2431:O2431"/>
    <mergeCell ref="A2432:O2432"/>
    <mergeCell ref="A2783:O2783"/>
    <mergeCell ref="A2798:O2798"/>
    <mergeCell ref="A2782:O2782"/>
    <mergeCell ref="A2741:O2741"/>
    <mergeCell ref="A2726:O2726"/>
    <mergeCell ref="A2472:O2472"/>
    <mergeCell ref="A1885:O1885"/>
    <mergeCell ref="A1890:O1890"/>
    <mergeCell ref="A1891:O1891"/>
    <mergeCell ref="A1892:O1892"/>
    <mergeCell ref="A1893:O1893"/>
    <mergeCell ref="A1894:O1894"/>
    <mergeCell ref="A1905:O1905"/>
    <mergeCell ref="A1940:O1940"/>
    <mergeCell ref="A2429:O2429"/>
    <mergeCell ref="A2428:O2428"/>
    <mergeCell ref="A2088:O2088"/>
    <mergeCell ref="A2155:O2155"/>
    <mergeCell ref="A2410:O2410"/>
    <mergeCell ref="A1978:O1978"/>
    <mergeCell ref="A2054:O2054"/>
    <mergeCell ref="A2190:O2190"/>
    <mergeCell ref="A2280:O2280"/>
    <mergeCell ref="A2384:O2384"/>
    <mergeCell ref="A1814:O1814"/>
    <mergeCell ref="A1843:O1843"/>
    <mergeCell ref="A2329:O2329"/>
    <mergeCell ref="A2171:O2171"/>
    <mergeCell ref="A2179:O2179"/>
    <mergeCell ref="A2411:O2411"/>
    <mergeCell ref="A2412:O2412"/>
    <mergeCell ref="A2223:O2223"/>
    <mergeCell ref="A1859:O1859"/>
    <mergeCell ref="A1876:O1876"/>
    <mergeCell ref="A1883:O1883"/>
    <mergeCell ref="A1844:O1844"/>
    <mergeCell ref="A1845:O1845"/>
    <mergeCell ref="A1846:O1846"/>
    <mergeCell ref="A1847:O1847"/>
    <mergeCell ref="A1895:O1895"/>
    <mergeCell ref="A1896:O1896"/>
    <mergeCell ref="A1756:O1756"/>
    <mergeCell ref="A1749:O1749"/>
    <mergeCell ref="A1753:O1753"/>
    <mergeCell ref="A1752:O1752"/>
    <mergeCell ref="A1751:O1751"/>
    <mergeCell ref="A1750:O1750"/>
    <mergeCell ref="A1812:O1812"/>
    <mergeCell ref="A1813:O1813"/>
    <mergeCell ref="A1757:O1757"/>
    <mergeCell ref="A1758:O1758"/>
    <mergeCell ref="A1759:O1759"/>
    <mergeCell ref="A1770:O1770"/>
    <mergeCell ref="A1775:O1775"/>
    <mergeCell ref="A1776:O1776"/>
    <mergeCell ref="A1777:O1777"/>
    <mergeCell ref="A1778:O1778"/>
    <mergeCell ref="A1793:O1793"/>
    <mergeCell ref="A1810:O1810"/>
    <mergeCell ref="A1811:O1811"/>
    <mergeCell ref="A691:O691"/>
    <mergeCell ref="A704:O704"/>
    <mergeCell ref="A710:O710"/>
    <mergeCell ref="A724:O724"/>
    <mergeCell ref="A1734:O1734"/>
    <mergeCell ref="A1754:O1754"/>
    <mergeCell ref="A1755:O1755"/>
    <mergeCell ref="A876:O876"/>
    <mergeCell ref="A877:O877"/>
    <mergeCell ref="A878:O878"/>
    <mergeCell ref="A731:O731"/>
    <mergeCell ref="A948:O948"/>
    <mergeCell ref="A1283:O1283"/>
    <mergeCell ref="A970:O970"/>
    <mergeCell ref="A881:O881"/>
    <mergeCell ref="A882:O882"/>
    <mergeCell ref="A883:O883"/>
    <mergeCell ref="A884:O884"/>
    <mergeCell ref="A885:O885"/>
    <mergeCell ref="A886:O886"/>
    <mergeCell ref="A1540:O1540"/>
    <mergeCell ref="A1541:O1541"/>
    <mergeCell ref="A1542:O1542"/>
    <mergeCell ref="A1545:O1545"/>
    <mergeCell ref="A11:O11"/>
    <mergeCell ref="A27:O27"/>
    <mergeCell ref="A21:O21"/>
    <mergeCell ref="A278:O278"/>
    <mergeCell ref="A421:O421"/>
    <mergeCell ref="A384:O384"/>
    <mergeCell ref="A385:O385"/>
    <mergeCell ref="A285:O285"/>
    <mergeCell ref="A286:O286"/>
    <mergeCell ref="A382:O382"/>
    <mergeCell ref="A383:O383"/>
    <mergeCell ref="A287:O287"/>
    <mergeCell ref="A279:O279"/>
    <mergeCell ref="A280:O280"/>
    <mergeCell ref="A281:O281"/>
    <mergeCell ref="A402:O402"/>
    <mergeCell ref="A284:O284"/>
    <mergeCell ref="A386:O386"/>
    <mergeCell ref="A387:O387"/>
    <mergeCell ref="A388:O388"/>
    <mergeCell ref="A389:O389"/>
    <mergeCell ref="A282:O282"/>
    <mergeCell ref="A30:O30"/>
    <mergeCell ref="A31:O31"/>
    <mergeCell ref="A3:O3"/>
    <mergeCell ref="A5:O5"/>
    <mergeCell ref="A6:O6"/>
    <mergeCell ref="A7:O7"/>
    <mergeCell ref="A8:O8"/>
    <mergeCell ref="I4:J4"/>
    <mergeCell ref="A9:O9"/>
    <mergeCell ref="A10:O10"/>
    <mergeCell ref="C2:O2"/>
    <mergeCell ref="A32:O32"/>
    <mergeCell ref="A33:O33"/>
    <mergeCell ref="A34:O34"/>
    <mergeCell ref="A35:O35"/>
    <mergeCell ref="A29:O29"/>
    <mergeCell ref="A12:O12"/>
    <mergeCell ref="A13:O13"/>
    <mergeCell ref="A14:O14"/>
    <mergeCell ref="A15:O15"/>
    <mergeCell ref="A16:O16"/>
    <mergeCell ref="A28:O28"/>
    <mergeCell ref="A22:O22"/>
    <mergeCell ref="A23:O23"/>
    <mergeCell ref="A24:O24"/>
    <mergeCell ref="A25:O25"/>
    <mergeCell ref="A26:O26"/>
    <mergeCell ref="A17:O17"/>
    <mergeCell ref="A18:O18"/>
    <mergeCell ref="A19:O19"/>
    <mergeCell ref="A20:O20"/>
    <mergeCell ref="A36:O36"/>
    <mergeCell ref="A37:O37"/>
    <mergeCell ref="A41:O41"/>
    <mergeCell ref="A59:O59"/>
    <mergeCell ref="A42:O42"/>
    <mergeCell ref="A48:O48"/>
    <mergeCell ref="A57:O57"/>
    <mergeCell ref="A58:O58"/>
    <mergeCell ref="A53:O53"/>
    <mergeCell ref="A43:O43"/>
    <mergeCell ref="A44:O44"/>
    <mergeCell ref="A45:O45"/>
    <mergeCell ref="A46:O46"/>
    <mergeCell ref="A49:O49"/>
    <mergeCell ref="A71:O71"/>
    <mergeCell ref="A96:O96"/>
    <mergeCell ref="A68:O68"/>
    <mergeCell ref="A69:O69"/>
    <mergeCell ref="A85:O85"/>
    <mergeCell ref="A87:O87"/>
    <mergeCell ref="A47:O47"/>
    <mergeCell ref="A101:O101"/>
    <mergeCell ref="A62:O62"/>
    <mergeCell ref="A83:O83"/>
    <mergeCell ref="A84:O84"/>
    <mergeCell ref="A70:O70"/>
    <mergeCell ref="A92:O92"/>
    <mergeCell ref="A98:O98"/>
    <mergeCell ref="A63:O63"/>
    <mergeCell ref="A91:O91"/>
    <mergeCell ref="A95:O95"/>
    <mergeCell ref="A97:O97"/>
    <mergeCell ref="A93:O93"/>
    <mergeCell ref="A94:O94"/>
    <mergeCell ref="A90:O90"/>
    <mergeCell ref="A61:O61"/>
    <mergeCell ref="A66:O66"/>
    <mergeCell ref="A67:O67"/>
    <mergeCell ref="A105:O105"/>
    <mergeCell ref="A100:O100"/>
    <mergeCell ref="A253:O253"/>
    <mergeCell ref="A88:O88"/>
    <mergeCell ref="A232:O232"/>
    <mergeCell ref="A77:O77"/>
    <mergeCell ref="A252:O252"/>
    <mergeCell ref="A99:O99"/>
    <mergeCell ref="A237:O237"/>
    <mergeCell ref="A89:O89"/>
    <mergeCell ref="A103:O103"/>
    <mergeCell ref="A238:O238"/>
    <mergeCell ref="A236:O236"/>
    <mergeCell ref="A121:O121"/>
    <mergeCell ref="A233:O233"/>
    <mergeCell ref="A234:O234"/>
    <mergeCell ref="A127:O127"/>
    <mergeCell ref="A198:O198"/>
    <mergeCell ref="A102:O102"/>
    <mergeCell ref="A104:O104"/>
    <mergeCell ref="A229:O229"/>
    <mergeCell ref="A627:O627"/>
    <mergeCell ref="A1033:O1033"/>
    <mergeCell ref="A784:O784"/>
    <mergeCell ref="A836:O836"/>
    <mergeCell ref="A871:O871"/>
    <mergeCell ref="A872:O872"/>
    <mergeCell ref="A288:O288"/>
    <mergeCell ref="A379:O379"/>
    <mergeCell ref="A1021:O1021"/>
    <mergeCell ref="A1022:O1022"/>
    <mergeCell ref="A1029:O1029"/>
    <mergeCell ref="A482:O482"/>
    <mergeCell ref="A417:O417"/>
    <mergeCell ref="A380:O380"/>
    <mergeCell ref="A381:O381"/>
    <mergeCell ref="A663:O663"/>
    <mergeCell ref="A390:O390"/>
    <mergeCell ref="A432:O432"/>
    <mergeCell ref="A586:O586"/>
    <mergeCell ref="A639:O639"/>
    <mergeCell ref="A650:O650"/>
    <mergeCell ref="A655:O655"/>
    <mergeCell ref="A505:O505"/>
    <mergeCell ref="A458:O458"/>
    <mergeCell ref="A569:O569"/>
    <mergeCell ref="A575:O575"/>
    <mergeCell ref="A584:O584"/>
    <mergeCell ref="A585:O585"/>
    <mergeCell ref="A264:O264"/>
    <mergeCell ref="A256:O256"/>
    <mergeCell ref="A270:O270"/>
    <mergeCell ref="A277:O277"/>
    <mergeCell ref="A519:O519"/>
    <mergeCell ref="A525:O525"/>
    <mergeCell ref="A60:O60"/>
    <mergeCell ref="A51:O51"/>
    <mergeCell ref="A52:O52"/>
    <mergeCell ref="A235:O235"/>
    <mergeCell ref="A1537:O1537"/>
    <mergeCell ref="A1522:O1522"/>
    <mergeCell ref="A254:O254"/>
    <mergeCell ref="A86:O86"/>
    <mergeCell ref="A1453:O1453"/>
    <mergeCell ref="A1067:O1067"/>
    <mergeCell ref="A1113:O1113"/>
    <mergeCell ref="A1140:O1140"/>
    <mergeCell ref="A1154:O1154"/>
    <mergeCell ref="A538:O538"/>
    <mergeCell ref="A678:O678"/>
    <mergeCell ref="A681:O681"/>
    <mergeCell ref="A679:O679"/>
    <mergeCell ref="A613:O613"/>
    <mergeCell ref="A239:O239"/>
    <mergeCell ref="A283:O283"/>
    <mergeCell ref="A257:O257"/>
    <mergeCell ref="A255:O255"/>
    <mergeCell ref="A543:O543"/>
    <mergeCell ref="A563:O563"/>
    <mergeCell ref="A1569:O1569"/>
    <mergeCell ref="A1690:O1690"/>
    <mergeCell ref="A1593:O1593"/>
    <mergeCell ref="A1617:O1617"/>
    <mergeCell ref="A1563:O1563"/>
    <mergeCell ref="A1642:O1642"/>
    <mergeCell ref="A1671:O1671"/>
    <mergeCell ref="A1683:O1683"/>
    <mergeCell ref="A1648:O1648"/>
    <mergeCell ref="A1660:O1660"/>
    <mergeCell ref="A1666:O1666"/>
    <mergeCell ref="A1546:O1546"/>
    <mergeCell ref="A1071:O1071"/>
    <mergeCell ref="A682:O682"/>
    <mergeCell ref="A1039:O1039"/>
    <mergeCell ref="A1043:O1043"/>
    <mergeCell ref="A1058:O1058"/>
    <mergeCell ref="A873:O873"/>
    <mergeCell ref="A874:O874"/>
    <mergeCell ref="A680:O680"/>
    <mergeCell ref="A732:O732"/>
    <mergeCell ref="A733:O733"/>
    <mergeCell ref="A998:O998"/>
    <mergeCell ref="A1007:O1007"/>
    <mergeCell ref="A879:O879"/>
    <mergeCell ref="A880:O880"/>
    <mergeCell ref="A1016:O1016"/>
    <mergeCell ref="A1020:O1020"/>
    <mergeCell ref="A979:O979"/>
    <mergeCell ref="A744:O744"/>
    <mergeCell ref="A754:O754"/>
    <mergeCell ref="A770:O770"/>
    <mergeCell ref="A875:O875"/>
    <mergeCell ref="A683:O683"/>
    <mergeCell ref="A687:O687"/>
    <mergeCell ref="A1544:O1544"/>
    <mergeCell ref="A1477:O1477"/>
    <mergeCell ref="A1487:O1487"/>
    <mergeCell ref="A1498:O1498"/>
    <mergeCell ref="A1110:O1110"/>
    <mergeCell ref="A1530:O1530"/>
    <mergeCell ref="A1292:O1292"/>
    <mergeCell ref="A1321:O1321"/>
    <mergeCell ref="A1112:O1112"/>
    <mergeCell ref="A1130:O1130"/>
    <mergeCell ref="A1111:O1111"/>
    <mergeCell ref="A1543:O1543"/>
    <mergeCell ref="A1172:O1172"/>
    <mergeCell ref="A1539:O1539"/>
    <mergeCell ref="A1440:O1440"/>
    <mergeCell ref="A1338:O1338"/>
    <mergeCell ref="A1369:O1369"/>
    <mergeCell ref="A1388:O1388"/>
    <mergeCell ref="A1406:O1406"/>
    <mergeCell ref="A1198:O1198"/>
    <mergeCell ref="A1538:O1538"/>
    <mergeCell ref="A1505:O1505"/>
    <mergeCell ref="A1515:O1515"/>
    <mergeCell ref="A1536:O1536"/>
  </mergeCells>
  <phoneticPr fontId="7" type="noConversion"/>
  <pageMargins left="0.7" right="0.7" top="0.75" bottom="0.75" header="0" footer="0"/>
  <pageSetup orientation="landscape" r:id="rId1"/>
  <ignoredErrors>
    <ignoredError sqref="L351 M351:O351 O3857" 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8E90-4D16-4119-83E2-2AF0D2254A32}">
  <dimension ref="A1:AB3892"/>
  <sheetViews>
    <sheetView showGridLines="0" topLeftCell="R14" workbookViewId="0">
      <selection activeCell="X5" sqref="X5"/>
    </sheetView>
  </sheetViews>
  <sheetFormatPr defaultColWidth="16.42578125" defaultRowHeight="31.5" customHeight="1"/>
  <cols>
    <col min="1" max="1" width="21.7109375" customWidth="1"/>
    <col min="2" max="2" width="0.28515625" hidden="1" customWidth="1"/>
    <col min="3" max="3" width="17.140625" hidden="1" customWidth="1"/>
    <col min="4" max="4" width="9.5703125" hidden="1" customWidth="1"/>
    <col min="5" max="5" width="12.42578125" hidden="1" customWidth="1"/>
    <col min="6" max="6" width="15.85546875" hidden="1" customWidth="1"/>
    <col min="7" max="7" width="0.5703125" hidden="1" customWidth="1"/>
    <col min="8" max="8" width="14.28515625" hidden="1" customWidth="1"/>
    <col min="9" max="9" width="19" hidden="1" customWidth="1"/>
    <col min="10" max="10" width="15.5703125" hidden="1" customWidth="1"/>
    <col min="11" max="11" width="13.140625" hidden="1" customWidth="1"/>
    <col min="12" max="12" width="0" hidden="1" customWidth="1"/>
    <col min="13" max="13" width="14.7109375" hidden="1" customWidth="1"/>
    <col min="14" max="14" width="17.42578125" customWidth="1"/>
    <col min="15" max="15" width="0.28515625" customWidth="1"/>
    <col min="16" max="17" width="0.140625" hidden="1" customWidth="1"/>
    <col min="18" max="18" width="17.140625" customWidth="1"/>
    <col min="19" max="19" width="14.42578125" customWidth="1"/>
    <col min="20" max="20" width="24.140625" customWidth="1"/>
    <col min="25" max="25" width="20.28515625" customWidth="1"/>
    <col min="26" max="26" width="19" customWidth="1"/>
    <col min="27" max="27" width="21.5703125" customWidth="1"/>
    <col min="28" max="28" width="29.85546875" customWidth="1"/>
  </cols>
  <sheetData>
    <row r="1" spans="1:28" ht="59.25" customHeight="1">
      <c r="A1" s="12" t="s">
        <v>4928</v>
      </c>
      <c r="B1" s="12" t="s">
        <v>4929</v>
      </c>
      <c r="C1" s="12" t="s">
        <v>4930</v>
      </c>
      <c r="D1" s="12" t="s">
        <v>4931</v>
      </c>
      <c r="E1" s="13" t="s">
        <v>4932</v>
      </c>
      <c r="F1" s="13" t="s">
        <v>4933</v>
      </c>
      <c r="G1" s="13" t="s">
        <v>4934</v>
      </c>
      <c r="H1" s="13" t="s">
        <v>4935</v>
      </c>
      <c r="I1" s="13" t="s">
        <v>4936</v>
      </c>
      <c r="J1" s="14" t="s">
        <v>4937</v>
      </c>
      <c r="K1" s="14" t="s">
        <v>4938</v>
      </c>
      <c r="L1" s="14" t="s">
        <v>4939</v>
      </c>
      <c r="M1" s="14" t="s">
        <v>4940</v>
      </c>
      <c r="N1" s="14" t="s">
        <v>4941</v>
      </c>
      <c r="O1" s="14" t="s">
        <v>4942</v>
      </c>
      <c r="P1" s="14" t="s">
        <v>4943</v>
      </c>
      <c r="Q1" s="14" t="s">
        <v>4944</v>
      </c>
      <c r="R1" s="14" t="s">
        <v>4945</v>
      </c>
      <c r="S1" s="14" t="s">
        <v>4946</v>
      </c>
      <c r="T1" s="14" t="s">
        <v>4947</v>
      </c>
      <c r="U1" s="14" t="s">
        <v>4948</v>
      </c>
      <c r="V1" s="14" t="s">
        <v>4949</v>
      </c>
      <c r="W1" s="14" t="s">
        <v>4950</v>
      </c>
      <c r="X1" s="14" t="s">
        <v>4951</v>
      </c>
      <c r="Y1" s="14" t="s">
        <v>4952</v>
      </c>
      <c r="Z1" s="14" t="s">
        <v>4953</v>
      </c>
      <c r="AA1" s="14" t="s">
        <v>4954</v>
      </c>
      <c r="AB1" s="14" t="s">
        <v>4955</v>
      </c>
    </row>
    <row r="2" spans="1:28" ht="19.5" customHeight="1">
      <c r="A2" s="15">
        <v>0</v>
      </c>
      <c r="B2" s="16">
        <v>0</v>
      </c>
      <c r="C2" s="16">
        <v>0</v>
      </c>
      <c r="D2" s="17"/>
      <c r="E2" s="18">
        <v>0</v>
      </c>
      <c r="F2" s="18">
        <v>0</v>
      </c>
      <c r="G2" s="18">
        <v>0</v>
      </c>
      <c r="H2" s="18">
        <v>0</v>
      </c>
      <c r="I2" s="34">
        <f t="shared" ref="I2:I44" si="0">ROUND(H2*1.0364,2)</f>
        <v>0</v>
      </c>
      <c r="J2" s="19">
        <f t="shared" ref="J2:J44" si="1">ROUND(I2*1.03,2)</f>
        <v>0</v>
      </c>
      <c r="K2" s="19">
        <f t="shared" ref="K2:K44" si="2">ROUND(E2*1.03,2)</f>
        <v>0</v>
      </c>
      <c r="L2" s="19">
        <f>ROUND(J2*1.045,2)</f>
        <v>0</v>
      </c>
      <c r="M2" s="19">
        <f>ROUND(K2*1.045,2)</f>
        <v>0</v>
      </c>
      <c r="N2" s="19">
        <f>ROUND(F2*1.045,2)</f>
        <v>0</v>
      </c>
      <c r="O2" s="19">
        <f>ROUND(I2*1.045,2)</f>
        <v>0</v>
      </c>
      <c r="P2" s="19">
        <f>ROUND(H2*1.045,2)</f>
        <v>0</v>
      </c>
      <c r="Q2" s="19">
        <f>ROUND(L2*1.02,2)</f>
        <v>0</v>
      </c>
      <c r="R2" s="19">
        <f>ROUND(M2*1.045,2)</f>
        <v>0</v>
      </c>
      <c r="S2" s="19">
        <f>ROUND(N2*1.045,2)</f>
        <v>0</v>
      </c>
      <c r="T2" s="19">
        <f>ROUND(R2*1.043,2)</f>
        <v>0</v>
      </c>
      <c r="U2" s="57">
        <f>ROUND(T2*1.043,2)</f>
        <v>0</v>
      </c>
      <c r="V2" s="57">
        <f>ROUND(M2*1.043,2)</f>
        <v>0</v>
      </c>
      <c r="W2" s="57">
        <f>ROUND(S2*1.043,2)</f>
        <v>0</v>
      </c>
      <c r="X2" s="57">
        <f>ROUND(W2* 1.04,2)</f>
        <v>0</v>
      </c>
      <c r="Y2" s="57">
        <f>ROUND(V2*1.04,2)</f>
        <v>0</v>
      </c>
      <c r="Z2" s="57">
        <f>ROUND(U2*1.04,2)</f>
        <v>0</v>
      </c>
      <c r="AA2" s="57">
        <f>ROUND(N2*1.4,2)</f>
        <v>0</v>
      </c>
      <c r="AB2" s="57">
        <f>ROUND(S2*1.04,2)</f>
        <v>0</v>
      </c>
    </row>
    <row r="3" spans="1:28" ht="16.5" customHeight="1">
      <c r="A3" s="15" t="s">
        <v>129</v>
      </c>
      <c r="B3" s="16">
        <v>10</v>
      </c>
      <c r="C3" s="16">
        <v>12.86</v>
      </c>
      <c r="D3" s="20">
        <f t="shared" ref="D3:D44" si="3">(C3*100/B3)-100</f>
        <v>28.599999999999994</v>
      </c>
      <c r="E3" s="18">
        <v>10.917655999999999</v>
      </c>
      <c r="F3" s="18">
        <v>11.46</v>
      </c>
      <c r="G3" s="18">
        <v>12.2049</v>
      </c>
      <c r="H3" s="18">
        <v>12.416044769999999</v>
      </c>
      <c r="I3" s="34">
        <f t="shared" si="0"/>
        <v>12.87</v>
      </c>
      <c r="J3" s="19">
        <f t="shared" si="1"/>
        <v>13.26</v>
      </c>
      <c r="K3" s="19">
        <f t="shared" si="2"/>
        <v>11.25</v>
      </c>
      <c r="L3" s="19">
        <f>ROUND(J3*1.045,2)</f>
        <v>13.86</v>
      </c>
      <c r="M3" s="19">
        <f t="shared" ref="M3:M44" si="4">ROUND(K3*1.045,2)</f>
        <v>11.76</v>
      </c>
      <c r="N3" s="19">
        <f>ROUND(F3*1.045,2)</f>
        <v>11.98</v>
      </c>
      <c r="O3" s="19">
        <f>ROUND(I3*1.045,2)</f>
        <v>13.45</v>
      </c>
      <c r="P3" s="19">
        <f t="shared" ref="P3:P44" si="5">ROUND(H3*1.045,2)</f>
        <v>12.97</v>
      </c>
      <c r="Q3" s="19">
        <f>ROUND(L3*1.045,2)</f>
        <v>14.48</v>
      </c>
      <c r="R3" s="19">
        <f>ROUND(M3*1.045,2)</f>
        <v>12.29</v>
      </c>
      <c r="S3" s="19">
        <f>ROUND(Q3*1.043,2)</f>
        <v>15.1</v>
      </c>
      <c r="T3" s="19">
        <f t="shared" ref="T3:T44" si="6">ROUND(R3*1.043,2)</f>
        <v>12.82</v>
      </c>
      <c r="U3" s="57">
        <f t="shared" ref="U3:U44" si="7">ROUND(T3*1.043,2)</f>
        <v>13.37</v>
      </c>
      <c r="V3" s="57">
        <f t="shared" ref="V3:V44" si="8">ROUND(M3*1.043,2)</f>
        <v>12.27</v>
      </c>
      <c r="W3" s="57">
        <f t="shared" ref="W3:W44" si="9">ROUND(S3*1.043,2)</f>
        <v>15.75</v>
      </c>
      <c r="X3" s="57">
        <f t="shared" ref="X3:X44" si="10">ROUND(W3* 1.04,2)</f>
        <v>16.38</v>
      </c>
      <c r="Y3" s="57">
        <f t="shared" ref="Y3:Y44" si="11">ROUND(V3*1.04,2)</f>
        <v>12.76</v>
      </c>
      <c r="Z3" s="57">
        <f t="shared" ref="Z3:Z44" si="12">ROUND(U3*1.04,2)</f>
        <v>13.9</v>
      </c>
      <c r="AA3" s="57">
        <f>ROUND(N3*1.04,2)</f>
        <v>12.46</v>
      </c>
      <c r="AB3" s="57">
        <f t="shared" ref="AB3:AB44" si="13">ROUND(S3*1.04,2)</f>
        <v>15.7</v>
      </c>
    </row>
    <row r="4" spans="1:28" ht="17.25" customHeight="1">
      <c r="A4" s="15" t="s">
        <v>134</v>
      </c>
      <c r="B4" s="16">
        <v>20</v>
      </c>
      <c r="C4" s="16">
        <v>25.72</v>
      </c>
      <c r="D4" s="20">
        <f t="shared" si="3"/>
        <v>28.599999999999994</v>
      </c>
      <c r="E4" s="18">
        <v>21.845690000000001</v>
      </c>
      <c r="F4" s="18">
        <v>22.94</v>
      </c>
      <c r="G4" s="18">
        <v>24.431100000000001</v>
      </c>
      <c r="H4" s="18">
        <v>24.853758030000002</v>
      </c>
      <c r="I4" s="34">
        <f t="shared" si="0"/>
        <v>25.76</v>
      </c>
      <c r="J4" s="19">
        <f t="shared" si="1"/>
        <v>26.53</v>
      </c>
      <c r="K4" s="19">
        <f t="shared" si="2"/>
        <v>22.5</v>
      </c>
      <c r="L4" s="19">
        <f>ROUND(J4*1.045,2)</f>
        <v>27.72</v>
      </c>
      <c r="M4" s="19">
        <f t="shared" si="4"/>
        <v>23.51</v>
      </c>
      <c r="N4" s="19">
        <f t="shared" ref="N4:N44" si="14">ROUND(F4*1.045,2)</f>
        <v>23.97</v>
      </c>
      <c r="O4" s="19">
        <f>ROUND(I4*1.045,2)</f>
        <v>26.92</v>
      </c>
      <c r="P4" s="19">
        <f t="shared" si="5"/>
        <v>25.97</v>
      </c>
      <c r="Q4" s="19">
        <f t="shared" ref="Q4:Q44" si="15">ROUND(L4*1.045,2)</f>
        <v>28.97</v>
      </c>
      <c r="R4" s="19">
        <f t="shared" ref="R4:R44" si="16">ROUND(M4*1.045,2)</f>
        <v>24.57</v>
      </c>
      <c r="S4" s="19">
        <f>ROUND(Q4*1.043,2)</f>
        <v>30.22</v>
      </c>
      <c r="T4" s="19">
        <f t="shared" si="6"/>
        <v>25.63</v>
      </c>
      <c r="U4" s="57">
        <f t="shared" si="7"/>
        <v>26.73</v>
      </c>
      <c r="V4" s="57">
        <f t="shared" si="8"/>
        <v>24.52</v>
      </c>
      <c r="W4" s="57">
        <f t="shared" si="9"/>
        <v>31.52</v>
      </c>
      <c r="X4" s="57">
        <f t="shared" si="10"/>
        <v>32.78</v>
      </c>
      <c r="Y4" s="57">
        <f t="shared" si="11"/>
        <v>25.5</v>
      </c>
      <c r="Z4" s="57">
        <f t="shared" si="12"/>
        <v>27.8</v>
      </c>
      <c r="AA4" s="57">
        <f t="shared" ref="AA4:AA44" si="17">ROUND(N4*1.04,2)</f>
        <v>24.93</v>
      </c>
      <c r="AB4" s="57">
        <f t="shared" si="13"/>
        <v>31.43</v>
      </c>
    </row>
    <row r="5" spans="1:28" ht="18.75" customHeight="1">
      <c r="A5" s="15" t="s">
        <v>99</v>
      </c>
      <c r="B5" s="16">
        <v>30</v>
      </c>
      <c r="C5" s="16">
        <v>38.58</v>
      </c>
      <c r="D5" s="20">
        <f t="shared" si="3"/>
        <v>28.599999999999994</v>
      </c>
      <c r="E5" s="18">
        <v>32.763345999999999</v>
      </c>
      <c r="F5" s="18">
        <v>34.4</v>
      </c>
      <c r="G5" s="18">
        <v>36.636000000000003</v>
      </c>
      <c r="H5" s="18">
        <v>37.269802800000001</v>
      </c>
      <c r="I5" s="34">
        <f t="shared" si="0"/>
        <v>38.630000000000003</v>
      </c>
      <c r="J5" s="19">
        <f t="shared" si="1"/>
        <v>39.79</v>
      </c>
      <c r="K5" s="19">
        <f t="shared" si="2"/>
        <v>33.75</v>
      </c>
      <c r="L5" s="19">
        <f t="shared" ref="L5:L44" si="18">ROUND(J5*1.045,2)</f>
        <v>41.58</v>
      </c>
      <c r="M5" s="19">
        <f t="shared" si="4"/>
        <v>35.270000000000003</v>
      </c>
      <c r="N5" s="19">
        <f t="shared" si="14"/>
        <v>35.950000000000003</v>
      </c>
      <c r="O5" s="19">
        <f t="shared" ref="O5:O44" si="19">ROUND(I5*1.045,2)</f>
        <v>40.369999999999997</v>
      </c>
      <c r="P5" s="19">
        <f t="shared" si="5"/>
        <v>38.950000000000003</v>
      </c>
      <c r="Q5" s="19">
        <f t="shared" si="15"/>
        <v>43.45</v>
      </c>
      <c r="R5" s="19">
        <f t="shared" si="16"/>
        <v>36.86</v>
      </c>
      <c r="S5" s="19">
        <f t="shared" ref="S5:S44" si="20">ROUND(Q5*1.043,2)</f>
        <v>45.32</v>
      </c>
      <c r="T5" s="19">
        <f t="shared" si="6"/>
        <v>38.44</v>
      </c>
      <c r="U5" s="57">
        <f t="shared" si="7"/>
        <v>40.090000000000003</v>
      </c>
      <c r="V5" s="57">
        <f t="shared" si="8"/>
        <v>36.79</v>
      </c>
      <c r="W5" s="57">
        <f t="shared" si="9"/>
        <v>47.27</v>
      </c>
      <c r="X5" s="57">
        <f t="shared" si="10"/>
        <v>49.16</v>
      </c>
      <c r="Y5" s="57">
        <f t="shared" si="11"/>
        <v>38.26</v>
      </c>
      <c r="Z5" s="57">
        <f t="shared" si="12"/>
        <v>41.69</v>
      </c>
      <c r="AA5" s="57">
        <f t="shared" si="17"/>
        <v>37.39</v>
      </c>
      <c r="AB5" s="57">
        <f t="shared" si="13"/>
        <v>47.13</v>
      </c>
    </row>
    <row r="6" spans="1:28" ht="15.75" customHeight="1">
      <c r="A6" s="15" t="s">
        <v>65</v>
      </c>
      <c r="B6" s="16">
        <v>40</v>
      </c>
      <c r="C6" s="16">
        <v>51.45</v>
      </c>
      <c r="D6" s="20">
        <f t="shared" si="3"/>
        <v>28.625</v>
      </c>
      <c r="E6" s="18">
        <v>43.681001999999999</v>
      </c>
      <c r="F6" s="18">
        <v>45.87</v>
      </c>
      <c r="G6" s="18">
        <v>48.851550000000003</v>
      </c>
      <c r="H6" s="18">
        <v>49.696681814999998</v>
      </c>
      <c r="I6" s="34">
        <f t="shared" si="0"/>
        <v>51.51</v>
      </c>
      <c r="J6" s="19">
        <f t="shared" si="1"/>
        <v>53.06</v>
      </c>
      <c r="K6" s="19">
        <f t="shared" si="2"/>
        <v>44.99</v>
      </c>
      <c r="L6" s="19">
        <f t="shared" si="18"/>
        <v>55.45</v>
      </c>
      <c r="M6" s="19">
        <f t="shared" si="4"/>
        <v>47.01</v>
      </c>
      <c r="N6" s="19">
        <f t="shared" si="14"/>
        <v>47.93</v>
      </c>
      <c r="O6" s="19">
        <f t="shared" si="19"/>
        <v>53.83</v>
      </c>
      <c r="P6" s="19">
        <f t="shared" si="5"/>
        <v>51.93</v>
      </c>
      <c r="Q6" s="19">
        <f t="shared" si="15"/>
        <v>57.95</v>
      </c>
      <c r="R6" s="19">
        <f t="shared" si="16"/>
        <v>49.13</v>
      </c>
      <c r="S6" s="19">
        <f t="shared" si="20"/>
        <v>60.44</v>
      </c>
      <c r="T6" s="19">
        <f t="shared" si="6"/>
        <v>51.24</v>
      </c>
      <c r="U6" s="57">
        <f t="shared" si="7"/>
        <v>53.44</v>
      </c>
      <c r="V6" s="57">
        <f t="shared" si="8"/>
        <v>49.03</v>
      </c>
      <c r="W6" s="57">
        <f t="shared" si="9"/>
        <v>63.04</v>
      </c>
      <c r="X6" s="57">
        <f t="shared" si="10"/>
        <v>65.56</v>
      </c>
      <c r="Y6" s="57">
        <f t="shared" si="11"/>
        <v>50.99</v>
      </c>
      <c r="Z6" s="57">
        <f t="shared" si="12"/>
        <v>55.58</v>
      </c>
      <c r="AA6" s="57">
        <f t="shared" si="17"/>
        <v>49.85</v>
      </c>
      <c r="AB6" s="57">
        <f t="shared" si="13"/>
        <v>62.86</v>
      </c>
    </row>
    <row r="7" spans="1:28" ht="21" customHeight="1">
      <c r="A7" s="15" t="s">
        <v>51</v>
      </c>
      <c r="B7" s="16">
        <v>54</v>
      </c>
      <c r="C7" s="16">
        <v>67.819999999999993</v>
      </c>
      <c r="D7" s="20">
        <f t="shared" si="3"/>
        <v>25.592592592592581</v>
      </c>
      <c r="E7" s="18">
        <v>58.967796</v>
      </c>
      <c r="F7" s="18">
        <v>61.92</v>
      </c>
      <c r="G7" s="18">
        <v>65.944800000000001</v>
      </c>
      <c r="H7" s="18">
        <v>67.085645040000003</v>
      </c>
      <c r="I7" s="34">
        <f t="shared" si="0"/>
        <v>69.53</v>
      </c>
      <c r="J7" s="19">
        <f t="shared" si="1"/>
        <v>71.62</v>
      </c>
      <c r="K7" s="19">
        <f t="shared" si="2"/>
        <v>60.74</v>
      </c>
      <c r="L7" s="19">
        <f t="shared" si="18"/>
        <v>74.84</v>
      </c>
      <c r="M7" s="19">
        <f t="shared" si="4"/>
        <v>63.47</v>
      </c>
      <c r="N7" s="19">
        <f t="shared" si="14"/>
        <v>64.709999999999994</v>
      </c>
      <c r="O7" s="19">
        <f t="shared" si="19"/>
        <v>72.66</v>
      </c>
      <c r="P7" s="19">
        <f t="shared" si="5"/>
        <v>70.099999999999994</v>
      </c>
      <c r="Q7" s="19">
        <f t="shared" si="15"/>
        <v>78.209999999999994</v>
      </c>
      <c r="R7" s="19">
        <f t="shared" si="16"/>
        <v>66.33</v>
      </c>
      <c r="S7" s="19">
        <f t="shared" si="20"/>
        <v>81.569999999999993</v>
      </c>
      <c r="T7" s="19">
        <f t="shared" si="6"/>
        <v>69.180000000000007</v>
      </c>
      <c r="U7" s="57">
        <f t="shared" si="7"/>
        <v>72.150000000000006</v>
      </c>
      <c r="V7" s="57">
        <f t="shared" si="8"/>
        <v>66.2</v>
      </c>
      <c r="W7" s="57">
        <f t="shared" si="9"/>
        <v>85.08</v>
      </c>
      <c r="X7" s="57">
        <f t="shared" si="10"/>
        <v>88.48</v>
      </c>
      <c r="Y7" s="57">
        <f t="shared" si="11"/>
        <v>68.849999999999994</v>
      </c>
      <c r="Z7" s="57">
        <f t="shared" si="12"/>
        <v>75.040000000000006</v>
      </c>
      <c r="AA7" s="57">
        <f t="shared" si="17"/>
        <v>67.3</v>
      </c>
      <c r="AB7" s="57">
        <f t="shared" si="13"/>
        <v>84.83</v>
      </c>
    </row>
    <row r="8" spans="1:28" ht="18.75" customHeight="1">
      <c r="A8" s="15" t="s">
        <v>137</v>
      </c>
      <c r="B8" s="16">
        <v>64</v>
      </c>
      <c r="C8" s="16">
        <v>80.260000000000005</v>
      </c>
      <c r="D8" s="20">
        <f t="shared" si="3"/>
        <v>25.406250000000014</v>
      </c>
      <c r="E8" s="18">
        <v>69.895830000000004</v>
      </c>
      <c r="F8" s="18">
        <v>73.39</v>
      </c>
      <c r="G8" s="18">
        <v>78.160349999999994</v>
      </c>
      <c r="H8" s="18">
        <v>79.512524055</v>
      </c>
      <c r="I8" s="34">
        <f t="shared" si="0"/>
        <v>82.41</v>
      </c>
      <c r="J8" s="19">
        <f t="shared" si="1"/>
        <v>84.88</v>
      </c>
      <c r="K8" s="19">
        <f t="shared" si="2"/>
        <v>71.989999999999995</v>
      </c>
      <c r="L8" s="19">
        <f t="shared" si="18"/>
        <v>88.7</v>
      </c>
      <c r="M8" s="19">
        <f t="shared" si="4"/>
        <v>75.23</v>
      </c>
      <c r="N8" s="19">
        <f t="shared" si="14"/>
        <v>76.69</v>
      </c>
      <c r="O8" s="19">
        <f t="shared" si="19"/>
        <v>86.12</v>
      </c>
      <c r="P8" s="19">
        <f t="shared" si="5"/>
        <v>83.09</v>
      </c>
      <c r="Q8" s="19">
        <f t="shared" si="15"/>
        <v>92.69</v>
      </c>
      <c r="R8" s="19">
        <f t="shared" si="16"/>
        <v>78.62</v>
      </c>
      <c r="S8" s="19">
        <f t="shared" si="20"/>
        <v>96.68</v>
      </c>
      <c r="T8" s="19">
        <f t="shared" si="6"/>
        <v>82</v>
      </c>
      <c r="U8" s="57">
        <f t="shared" si="7"/>
        <v>85.53</v>
      </c>
      <c r="V8" s="57">
        <f t="shared" si="8"/>
        <v>78.459999999999994</v>
      </c>
      <c r="W8" s="57">
        <f t="shared" si="9"/>
        <v>100.84</v>
      </c>
      <c r="X8" s="57">
        <f t="shared" si="10"/>
        <v>104.87</v>
      </c>
      <c r="Y8" s="57">
        <f t="shared" si="11"/>
        <v>81.599999999999994</v>
      </c>
      <c r="Z8" s="57">
        <f t="shared" si="12"/>
        <v>88.95</v>
      </c>
      <c r="AA8" s="57">
        <f t="shared" si="17"/>
        <v>79.760000000000005</v>
      </c>
      <c r="AB8" s="57">
        <f t="shared" si="13"/>
        <v>100.55</v>
      </c>
    </row>
    <row r="9" spans="1:28" ht="18" customHeight="1">
      <c r="A9" s="15" t="s">
        <v>53</v>
      </c>
      <c r="B9" s="16">
        <v>88</v>
      </c>
      <c r="C9" s="16">
        <v>109.67</v>
      </c>
      <c r="D9" s="20">
        <f t="shared" si="3"/>
        <v>24.625</v>
      </c>
      <c r="E9" s="18">
        <v>96.100279999999998</v>
      </c>
      <c r="F9" s="18">
        <v>100.91</v>
      </c>
      <c r="G9" s="18">
        <v>107.46915</v>
      </c>
      <c r="H9" s="18">
        <v>109.328366295</v>
      </c>
      <c r="I9" s="34">
        <f t="shared" si="0"/>
        <v>113.31</v>
      </c>
      <c r="J9" s="19">
        <f t="shared" si="1"/>
        <v>116.71</v>
      </c>
      <c r="K9" s="19">
        <f t="shared" si="2"/>
        <v>98.98</v>
      </c>
      <c r="L9" s="19">
        <f t="shared" si="18"/>
        <v>121.96</v>
      </c>
      <c r="M9" s="19">
        <f t="shared" si="4"/>
        <v>103.43</v>
      </c>
      <c r="N9" s="19">
        <f t="shared" si="14"/>
        <v>105.45</v>
      </c>
      <c r="O9" s="19">
        <f t="shared" si="19"/>
        <v>118.41</v>
      </c>
      <c r="P9" s="19">
        <f t="shared" si="5"/>
        <v>114.25</v>
      </c>
      <c r="Q9" s="19">
        <f t="shared" si="15"/>
        <v>127.45</v>
      </c>
      <c r="R9" s="19">
        <f t="shared" si="16"/>
        <v>108.08</v>
      </c>
      <c r="S9" s="19">
        <f t="shared" si="20"/>
        <v>132.93</v>
      </c>
      <c r="T9" s="19">
        <f t="shared" si="6"/>
        <v>112.73</v>
      </c>
      <c r="U9" s="57">
        <f t="shared" si="7"/>
        <v>117.58</v>
      </c>
      <c r="V9" s="57">
        <f t="shared" si="8"/>
        <v>107.88</v>
      </c>
      <c r="W9" s="57">
        <f t="shared" si="9"/>
        <v>138.65</v>
      </c>
      <c r="X9" s="57">
        <f t="shared" si="10"/>
        <v>144.19999999999999</v>
      </c>
      <c r="Y9" s="57">
        <f t="shared" si="11"/>
        <v>112.2</v>
      </c>
      <c r="Z9" s="57">
        <f t="shared" si="12"/>
        <v>122.28</v>
      </c>
      <c r="AA9" s="57">
        <f t="shared" si="17"/>
        <v>109.67</v>
      </c>
      <c r="AB9" s="57">
        <f t="shared" si="13"/>
        <v>138.25</v>
      </c>
    </row>
    <row r="10" spans="1:28" ht="21" customHeight="1">
      <c r="A10" s="15" t="s">
        <v>102</v>
      </c>
      <c r="B10" s="16">
        <v>112</v>
      </c>
      <c r="C10" s="16">
        <v>140.13999999999999</v>
      </c>
      <c r="D10" s="20">
        <f t="shared" si="3"/>
        <v>25.124999999999986</v>
      </c>
      <c r="E10" s="18">
        <v>122.315108</v>
      </c>
      <c r="F10" s="18">
        <v>128.43</v>
      </c>
      <c r="G10" s="18">
        <v>136.77795</v>
      </c>
      <c r="H10" s="18">
        <v>139.14420853499999</v>
      </c>
      <c r="I10" s="34">
        <f t="shared" si="0"/>
        <v>144.21</v>
      </c>
      <c r="J10" s="19">
        <f t="shared" si="1"/>
        <v>148.54</v>
      </c>
      <c r="K10" s="19">
        <f t="shared" si="2"/>
        <v>125.98</v>
      </c>
      <c r="L10" s="19">
        <f t="shared" si="18"/>
        <v>155.22</v>
      </c>
      <c r="M10" s="19">
        <f t="shared" si="4"/>
        <v>131.65</v>
      </c>
      <c r="N10" s="19">
        <f t="shared" si="14"/>
        <v>134.21</v>
      </c>
      <c r="O10" s="19">
        <f t="shared" si="19"/>
        <v>150.69999999999999</v>
      </c>
      <c r="P10" s="19">
        <f t="shared" si="5"/>
        <v>145.41</v>
      </c>
      <c r="Q10" s="19">
        <f t="shared" si="15"/>
        <v>162.19999999999999</v>
      </c>
      <c r="R10" s="19">
        <f t="shared" si="16"/>
        <v>137.57</v>
      </c>
      <c r="S10" s="19">
        <f t="shared" si="20"/>
        <v>169.17</v>
      </c>
      <c r="T10" s="19">
        <f t="shared" si="6"/>
        <v>143.49</v>
      </c>
      <c r="U10" s="57">
        <f t="shared" si="7"/>
        <v>149.66</v>
      </c>
      <c r="V10" s="57">
        <f t="shared" si="8"/>
        <v>137.31</v>
      </c>
      <c r="W10" s="57">
        <f t="shared" si="9"/>
        <v>176.44</v>
      </c>
      <c r="X10" s="57">
        <f t="shared" si="10"/>
        <v>183.5</v>
      </c>
      <c r="Y10" s="57">
        <f t="shared" si="11"/>
        <v>142.80000000000001</v>
      </c>
      <c r="Z10" s="57">
        <f t="shared" si="12"/>
        <v>155.65</v>
      </c>
      <c r="AA10" s="57">
        <f t="shared" si="17"/>
        <v>139.58000000000001</v>
      </c>
      <c r="AB10" s="57">
        <f t="shared" si="13"/>
        <v>175.94</v>
      </c>
    </row>
    <row r="11" spans="1:28" ht="17.25" customHeight="1">
      <c r="A11" s="15" t="s">
        <v>70</v>
      </c>
      <c r="B11" s="16">
        <v>128</v>
      </c>
      <c r="C11" s="16">
        <v>160.52000000000001</v>
      </c>
      <c r="D11" s="20">
        <f t="shared" si="3"/>
        <v>25.406250000000014</v>
      </c>
      <c r="E11" s="18">
        <v>139.781282</v>
      </c>
      <c r="F11" s="18">
        <v>146.77000000000001</v>
      </c>
      <c r="G11" s="18">
        <v>156.31004999999999</v>
      </c>
      <c r="H11" s="18">
        <v>159.01421386499999</v>
      </c>
      <c r="I11" s="34">
        <f t="shared" si="0"/>
        <v>164.8</v>
      </c>
      <c r="J11" s="19">
        <f t="shared" si="1"/>
        <v>169.74</v>
      </c>
      <c r="K11" s="19">
        <f t="shared" si="2"/>
        <v>143.97</v>
      </c>
      <c r="L11" s="19">
        <f t="shared" si="18"/>
        <v>177.38</v>
      </c>
      <c r="M11" s="19">
        <f t="shared" si="4"/>
        <v>150.44999999999999</v>
      </c>
      <c r="N11" s="19">
        <f t="shared" si="14"/>
        <v>153.37</v>
      </c>
      <c r="O11" s="19">
        <f t="shared" si="19"/>
        <v>172.22</v>
      </c>
      <c r="P11" s="19">
        <f t="shared" si="5"/>
        <v>166.17</v>
      </c>
      <c r="Q11" s="19">
        <f t="shared" si="15"/>
        <v>185.36</v>
      </c>
      <c r="R11" s="19">
        <f t="shared" si="16"/>
        <v>157.22</v>
      </c>
      <c r="S11" s="19">
        <f t="shared" si="20"/>
        <v>193.33</v>
      </c>
      <c r="T11" s="19">
        <f t="shared" si="6"/>
        <v>163.98</v>
      </c>
      <c r="U11" s="57">
        <f t="shared" si="7"/>
        <v>171.03</v>
      </c>
      <c r="V11" s="57">
        <f t="shared" si="8"/>
        <v>156.91999999999999</v>
      </c>
      <c r="W11" s="57">
        <f t="shared" si="9"/>
        <v>201.64</v>
      </c>
      <c r="X11" s="57">
        <f t="shared" si="10"/>
        <v>209.71</v>
      </c>
      <c r="Y11" s="57">
        <f t="shared" si="11"/>
        <v>163.19999999999999</v>
      </c>
      <c r="Z11" s="57">
        <f t="shared" si="12"/>
        <v>177.87</v>
      </c>
      <c r="AA11" s="57">
        <f t="shared" si="17"/>
        <v>159.5</v>
      </c>
      <c r="AB11" s="57">
        <f t="shared" si="13"/>
        <v>201.06</v>
      </c>
    </row>
    <row r="12" spans="1:28" ht="17.25" customHeight="1">
      <c r="A12" s="15" t="s">
        <v>93</v>
      </c>
      <c r="B12" s="16">
        <v>153</v>
      </c>
      <c r="C12" s="16">
        <v>191.04</v>
      </c>
      <c r="D12" s="20">
        <f t="shared" si="3"/>
        <v>24.862745098039213</v>
      </c>
      <c r="E12" s="18">
        <v>167.08580000000001</v>
      </c>
      <c r="F12" s="18">
        <v>175.44</v>
      </c>
      <c r="G12" s="18">
        <v>186.84360000000001</v>
      </c>
      <c r="H12" s="18">
        <v>190.07599428</v>
      </c>
      <c r="I12" s="34">
        <f t="shared" si="0"/>
        <v>196.99</v>
      </c>
      <c r="J12" s="19">
        <f t="shared" si="1"/>
        <v>202.9</v>
      </c>
      <c r="K12" s="19">
        <f t="shared" si="2"/>
        <v>172.1</v>
      </c>
      <c r="L12" s="19">
        <f t="shared" si="18"/>
        <v>212.03</v>
      </c>
      <c r="M12" s="19">
        <f t="shared" si="4"/>
        <v>179.84</v>
      </c>
      <c r="N12" s="19">
        <f t="shared" si="14"/>
        <v>183.33</v>
      </c>
      <c r="O12" s="19">
        <f t="shared" si="19"/>
        <v>205.85</v>
      </c>
      <c r="P12" s="19">
        <f t="shared" si="5"/>
        <v>198.63</v>
      </c>
      <c r="Q12" s="19">
        <f t="shared" si="15"/>
        <v>221.57</v>
      </c>
      <c r="R12" s="19">
        <f t="shared" si="16"/>
        <v>187.93</v>
      </c>
      <c r="S12" s="19">
        <f t="shared" si="20"/>
        <v>231.1</v>
      </c>
      <c r="T12" s="19">
        <f t="shared" si="6"/>
        <v>196.01</v>
      </c>
      <c r="U12" s="57">
        <f t="shared" si="7"/>
        <v>204.44</v>
      </c>
      <c r="V12" s="57">
        <f t="shared" si="8"/>
        <v>187.57</v>
      </c>
      <c r="W12" s="57">
        <f t="shared" si="9"/>
        <v>241.04</v>
      </c>
      <c r="X12" s="57">
        <f t="shared" si="10"/>
        <v>250.68</v>
      </c>
      <c r="Y12" s="57">
        <f t="shared" si="11"/>
        <v>195.07</v>
      </c>
      <c r="Z12" s="57">
        <f t="shared" si="12"/>
        <v>212.62</v>
      </c>
      <c r="AA12" s="57">
        <f t="shared" si="17"/>
        <v>190.66</v>
      </c>
      <c r="AB12" s="57">
        <f t="shared" si="13"/>
        <v>240.34</v>
      </c>
    </row>
    <row r="13" spans="1:28" ht="19.5" customHeight="1">
      <c r="A13" s="15" t="s">
        <v>245</v>
      </c>
      <c r="B13" s="16">
        <v>168</v>
      </c>
      <c r="C13" s="16">
        <v>209.13</v>
      </c>
      <c r="D13" s="20">
        <f t="shared" si="3"/>
        <v>24.482142857142861</v>
      </c>
      <c r="E13" s="18">
        <v>183.47266200000001</v>
      </c>
      <c r="F13" s="18">
        <v>192.65</v>
      </c>
      <c r="G13" s="18">
        <v>205.17224999999999</v>
      </c>
      <c r="H13" s="18">
        <v>208.72172992500001</v>
      </c>
      <c r="I13" s="34">
        <f t="shared" si="0"/>
        <v>216.32</v>
      </c>
      <c r="J13" s="19">
        <f t="shared" si="1"/>
        <v>222.81</v>
      </c>
      <c r="K13" s="19">
        <f t="shared" si="2"/>
        <v>188.98</v>
      </c>
      <c r="L13" s="19">
        <f t="shared" si="18"/>
        <v>232.84</v>
      </c>
      <c r="M13" s="19">
        <f t="shared" si="4"/>
        <v>197.48</v>
      </c>
      <c r="N13" s="19">
        <f t="shared" si="14"/>
        <v>201.32</v>
      </c>
      <c r="O13" s="19">
        <f t="shared" si="19"/>
        <v>226.05</v>
      </c>
      <c r="P13" s="19">
        <f t="shared" si="5"/>
        <v>218.11</v>
      </c>
      <c r="Q13" s="19">
        <f t="shared" si="15"/>
        <v>243.32</v>
      </c>
      <c r="R13" s="19">
        <f t="shared" si="16"/>
        <v>206.37</v>
      </c>
      <c r="S13" s="19">
        <f t="shared" si="20"/>
        <v>253.78</v>
      </c>
      <c r="T13" s="19">
        <f t="shared" si="6"/>
        <v>215.24</v>
      </c>
      <c r="U13" s="57">
        <f t="shared" si="7"/>
        <v>224.5</v>
      </c>
      <c r="V13" s="57">
        <f t="shared" si="8"/>
        <v>205.97</v>
      </c>
      <c r="W13" s="57">
        <f t="shared" si="9"/>
        <v>264.69</v>
      </c>
      <c r="X13" s="57">
        <f t="shared" si="10"/>
        <v>275.27999999999997</v>
      </c>
      <c r="Y13" s="57">
        <f t="shared" si="11"/>
        <v>214.21</v>
      </c>
      <c r="Z13" s="57">
        <f t="shared" si="12"/>
        <v>233.48</v>
      </c>
      <c r="AA13" s="57">
        <f t="shared" si="17"/>
        <v>209.37</v>
      </c>
      <c r="AB13" s="57">
        <f t="shared" si="13"/>
        <v>263.93</v>
      </c>
    </row>
    <row r="14" spans="1:28" ht="15.75" customHeight="1">
      <c r="A14" s="15" t="s">
        <v>72</v>
      </c>
      <c r="B14" s="16">
        <v>189</v>
      </c>
      <c r="C14" s="16">
        <v>236.26</v>
      </c>
      <c r="D14" s="20">
        <f t="shared" si="3"/>
        <v>25.005291005290999</v>
      </c>
      <c r="E14" s="18">
        <v>206.39766399999999</v>
      </c>
      <c r="F14" s="18">
        <v>216.72</v>
      </c>
      <c r="G14" s="18">
        <v>230.80680000000001</v>
      </c>
      <c r="H14" s="18">
        <v>234.79975764</v>
      </c>
      <c r="I14" s="34">
        <f t="shared" si="0"/>
        <v>243.35</v>
      </c>
      <c r="J14" s="19">
        <f t="shared" si="1"/>
        <v>250.65</v>
      </c>
      <c r="K14" s="19">
        <f t="shared" si="2"/>
        <v>212.59</v>
      </c>
      <c r="L14" s="19">
        <f t="shared" si="18"/>
        <v>261.93</v>
      </c>
      <c r="M14" s="19">
        <f t="shared" si="4"/>
        <v>222.16</v>
      </c>
      <c r="N14" s="19">
        <f t="shared" si="14"/>
        <v>226.47</v>
      </c>
      <c r="O14" s="19">
        <f t="shared" si="19"/>
        <v>254.3</v>
      </c>
      <c r="P14" s="19">
        <f t="shared" si="5"/>
        <v>245.37</v>
      </c>
      <c r="Q14" s="19">
        <f t="shared" si="15"/>
        <v>273.72000000000003</v>
      </c>
      <c r="R14" s="19">
        <f t="shared" si="16"/>
        <v>232.16</v>
      </c>
      <c r="S14" s="19">
        <f t="shared" si="20"/>
        <v>285.49</v>
      </c>
      <c r="T14" s="19">
        <f t="shared" si="6"/>
        <v>242.14</v>
      </c>
      <c r="U14" s="57">
        <f t="shared" si="7"/>
        <v>252.55</v>
      </c>
      <c r="V14" s="57">
        <f t="shared" si="8"/>
        <v>231.71</v>
      </c>
      <c r="W14" s="57">
        <f t="shared" si="9"/>
        <v>297.77</v>
      </c>
      <c r="X14" s="57">
        <f t="shared" si="10"/>
        <v>309.68</v>
      </c>
      <c r="Y14" s="57">
        <f t="shared" si="11"/>
        <v>240.98</v>
      </c>
      <c r="Z14" s="57">
        <f t="shared" si="12"/>
        <v>262.64999999999998</v>
      </c>
      <c r="AA14" s="57">
        <f t="shared" si="17"/>
        <v>235.53</v>
      </c>
      <c r="AB14" s="57">
        <f t="shared" si="13"/>
        <v>296.91000000000003</v>
      </c>
    </row>
    <row r="15" spans="1:28" ht="16.5" customHeight="1">
      <c r="A15" s="15" t="s">
        <v>368</v>
      </c>
      <c r="B15" s="16">
        <v>204</v>
      </c>
      <c r="C15" s="16">
        <v>254.34</v>
      </c>
      <c r="D15" s="20">
        <f t="shared" si="3"/>
        <v>24.67647058823529</v>
      </c>
      <c r="E15" s="18">
        <v>222.784526</v>
      </c>
      <c r="F15" s="18">
        <v>233.92</v>
      </c>
      <c r="G15" s="18">
        <v>249.12479999999999</v>
      </c>
      <c r="H15" s="18">
        <v>253.43465904000001</v>
      </c>
      <c r="I15" s="34">
        <f t="shared" si="0"/>
        <v>262.66000000000003</v>
      </c>
      <c r="J15" s="19">
        <f t="shared" si="1"/>
        <v>270.54000000000002</v>
      </c>
      <c r="K15" s="19">
        <f t="shared" si="2"/>
        <v>229.47</v>
      </c>
      <c r="L15" s="19">
        <f t="shared" si="18"/>
        <v>282.70999999999998</v>
      </c>
      <c r="M15" s="19">
        <f t="shared" si="4"/>
        <v>239.8</v>
      </c>
      <c r="N15" s="19">
        <f t="shared" si="14"/>
        <v>244.45</v>
      </c>
      <c r="O15" s="19">
        <f t="shared" si="19"/>
        <v>274.48</v>
      </c>
      <c r="P15" s="19">
        <f t="shared" si="5"/>
        <v>264.83999999999997</v>
      </c>
      <c r="Q15" s="19">
        <f t="shared" si="15"/>
        <v>295.43</v>
      </c>
      <c r="R15" s="19">
        <f t="shared" si="16"/>
        <v>250.59</v>
      </c>
      <c r="S15" s="19">
        <f t="shared" si="20"/>
        <v>308.13</v>
      </c>
      <c r="T15" s="19">
        <f t="shared" si="6"/>
        <v>261.37</v>
      </c>
      <c r="U15" s="57">
        <f t="shared" si="7"/>
        <v>272.61</v>
      </c>
      <c r="V15" s="57">
        <f t="shared" si="8"/>
        <v>250.11</v>
      </c>
      <c r="W15" s="57">
        <f t="shared" si="9"/>
        <v>321.38</v>
      </c>
      <c r="X15" s="57">
        <f t="shared" si="10"/>
        <v>334.24</v>
      </c>
      <c r="Y15" s="57">
        <f t="shared" si="11"/>
        <v>260.11</v>
      </c>
      <c r="Z15" s="57">
        <f t="shared" si="12"/>
        <v>283.51</v>
      </c>
      <c r="AA15" s="57">
        <f t="shared" si="17"/>
        <v>254.23</v>
      </c>
      <c r="AB15" s="57">
        <f t="shared" si="13"/>
        <v>320.45999999999998</v>
      </c>
    </row>
    <row r="16" spans="1:28" ht="15" customHeight="1">
      <c r="A16" s="15" t="s">
        <v>74</v>
      </c>
      <c r="B16" s="16">
        <v>220</v>
      </c>
      <c r="C16" s="16">
        <v>274.69</v>
      </c>
      <c r="D16" s="20">
        <f t="shared" si="3"/>
        <v>24.859090909090909</v>
      </c>
      <c r="E16" s="18">
        <v>240.261078</v>
      </c>
      <c r="F16" s="18">
        <v>252.27</v>
      </c>
      <c r="G16" s="18">
        <v>268.66755000000001</v>
      </c>
      <c r="H16" s="18">
        <v>273.31549861500002</v>
      </c>
      <c r="I16" s="34">
        <f t="shared" si="0"/>
        <v>283.26</v>
      </c>
      <c r="J16" s="19">
        <f t="shared" si="1"/>
        <v>291.76</v>
      </c>
      <c r="K16" s="19">
        <f t="shared" si="2"/>
        <v>247.47</v>
      </c>
      <c r="L16" s="19">
        <f t="shared" si="18"/>
        <v>304.89</v>
      </c>
      <c r="M16" s="19">
        <f t="shared" si="4"/>
        <v>258.61</v>
      </c>
      <c r="N16" s="19">
        <f t="shared" si="14"/>
        <v>263.62</v>
      </c>
      <c r="O16" s="19">
        <f t="shared" si="19"/>
        <v>296.01</v>
      </c>
      <c r="P16" s="19">
        <f t="shared" si="5"/>
        <v>285.61</v>
      </c>
      <c r="Q16" s="19">
        <f t="shared" si="15"/>
        <v>318.61</v>
      </c>
      <c r="R16" s="19">
        <f t="shared" si="16"/>
        <v>270.25</v>
      </c>
      <c r="S16" s="19">
        <f t="shared" si="20"/>
        <v>332.31</v>
      </c>
      <c r="T16" s="19">
        <f t="shared" si="6"/>
        <v>281.87</v>
      </c>
      <c r="U16" s="57">
        <f t="shared" si="7"/>
        <v>293.99</v>
      </c>
      <c r="V16" s="57">
        <f t="shared" si="8"/>
        <v>269.73</v>
      </c>
      <c r="W16" s="57">
        <f t="shared" si="9"/>
        <v>346.6</v>
      </c>
      <c r="X16" s="57">
        <f t="shared" si="10"/>
        <v>360.46</v>
      </c>
      <c r="Y16" s="57">
        <f t="shared" si="11"/>
        <v>280.52</v>
      </c>
      <c r="Z16" s="57">
        <f t="shared" si="12"/>
        <v>305.75</v>
      </c>
      <c r="AA16" s="57">
        <f t="shared" si="17"/>
        <v>274.16000000000003</v>
      </c>
      <c r="AB16" s="57">
        <f t="shared" si="13"/>
        <v>345.6</v>
      </c>
    </row>
    <row r="17" spans="1:28" ht="16.5" customHeight="1">
      <c r="A17" s="15" t="s">
        <v>366</v>
      </c>
      <c r="B17" s="16">
        <v>234</v>
      </c>
      <c r="C17" s="16">
        <v>291.64</v>
      </c>
      <c r="D17" s="20">
        <f t="shared" si="3"/>
        <v>24.632478632478637</v>
      </c>
      <c r="E17" s="18">
        <v>255.54787200000001</v>
      </c>
      <c r="F17" s="18">
        <v>268.33</v>
      </c>
      <c r="G17" s="18">
        <v>285.77145000000002</v>
      </c>
      <c r="H17" s="18">
        <v>290.71529608499998</v>
      </c>
      <c r="I17" s="34">
        <f t="shared" si="0"/>
        <v>301.3</v>
      </c>
      <c r="J17" s="19">
        <f t="shared" si="1"/>
        <v>310.33999999999997</v>
      </c>
      <c r="K17" s="19">
        <f t="shared" si="2"/>
        <v>263.20999999999998</v>
      </c>
      <c r="L17" s="19">
        <f t="shared" si="18"/>
        <v>324.31</v>
      </c>
      <c r="M17" s="19">
        <f t="shared" si="4"/>
        <v>275.05</v>
      </c>
      <c r="N17" s="19">
        <f t="shared" si="14"/>
        <v>280.39999999999998</v>
      </c>
      <c r="O17" s="19">
        <f t="shared" si="19"/>
        <v>314.86</v>
      </c>
      <c r="P17" s="19">
        <f t="shared" si="5"/>
        <v>303.8</v>
      </c>
      <c r="Q17" s="19">
        <f t="shared" si="15"/>
        <v>338.9</v>
      </c>
      <c r="R17" s="19">
        <f t="shared" si="16"/>
        <v>287.43</v>
      </c>
      <c r="S17" s="19">
        <f t="shared" si="20"/>
        <v>353.47</v>
      </c>
      <c r="T17" s="19">
        <f t="shared" si="6"/>
        <v>299.79000000000002</v>
      </c>
      <c r="U17" s="57">
        <f t="shared" si="7"/>
        <v>312.68</v>
      </c>
      <c r="V17" s="57">
        <f t="shared" si="8"/>
        <v>286.88</v>
      </c>
      <c r="W17" s="57">
        <f t="shared" si="9"/>
        <v>368.67</v>
      </c>
      <c r="X17" s="57">
        <f t="shared" si="10"/>
        <v>383.42</v>
      </c>
      <c r="Y17" s="57">
        <f t="shared" si="11"/>
        <v>298.36</v>
      </c>
      <c r="Z17" s="57">
        <f t="shared" si="12"/>
        <v>325.19</v>
      </c>
      <c r="AA17" s="57">
        <f t="shared" si="17"/>
        <v>291.62</v>
      </c>
      <c r="AB17" s="57">
        <f t="shared" si="13"/>
        <v>367.61</v>
      </c>
    </row>
    <row r="18" spans="1:28" ht="18.75" customHeight="1">
      <c r="A18" s="15" t="s">
        <v>333</v>
      </c>
      <c r="B18" s="16">
        <v>255</v>
      </c>
      <c r="C18" s="16">
        <v>317.64999999999998</v>
      </c>
      <c r="D18" s="20">
        <f t="shared" si="3"/>
        <v>24.568627450980372</v>
      </c>
      <c r="E18" s="18">
        <v>278.48325199999999</v>
      </c>
      <c r="F18" s="18">
        <v>292.41000000000003</v>
      </c>
      <c r="G18" s="18">
        <v>311.41665</v>
      </c>
      <c r="H18" s="18">
        <v>316.80415804500001</v>
      </c>
      <c r="I18" s="34">
        <f t="shared" si="0"/>
        <v>328.34</v>
      </c>
      <c r="J18" s="19">
        <f t="shared" si="1"/>
        <v>338.19</v>
      </c>
      <c r="K18" s="19">
        <f t="shared" si="2"/>
        <v>286.83999999999997</v>
      </c>
      <c r="L18" s="19">
        <f t="shared" si="18"/>
        <v>353.41</v>
      </c>
      <c r="M18" s="19">
        <f t="shared" si="4"/>
        <v>299.75</v>
      </c>
      <c r="N18" s="19">
        <f t="shared" si="14"/>
        <v>305.57</v>
      </c>
      <c r="O18" s="19">
        <f t="shared" si="19"/>
        <v>343.12</v>
      </c>
      <c r="P18" s="19">
        <f t="shared" si="5"/>
        <v>331.06</v>
      </c>
      <c r="Q18" s="19">
        <f t="shared" si="15"/>
        <v>369.31</v>
      </c>
      <c r="R18" s="19">
        <f t="shared" si="16"/>
        <v>313.24</v>
      </c>
      <c r="S18" s="19">
        <f t="shared" si="20"/>
        <v>385.19</v>
      </c>
      <c r="T18" s="19">
        <f t="shared" si="6"/>
        <v>326.70999999999998</v>
      </c>
      <c r="U18" s="57">
        <f t="shared" si="7"/>
        <v>340.76</v>
      </c>
      <c r="V18" s="57">
        <f t="shared" si="8"/>
        <v>312.64</v>
      </c>
      <c r="W18" s="57">
        <f t="shared" si="9"/>
        <v>401.75</v>
      </c>
      <c r="X18" s="57">
        <f t="shared" si="10"/>
        <v>417.82</v>
      </c>
      <c r="Y18" s="57">
        <f t="shared" si="11"/>
        <v>325.14999999999998</v>
      </c>
      <c r="Z18" s="57">
        <f t="shared" si="12"/>
        <v>354.39</v>
      </c>
      <c r="AA18" s="57">
        <f t="shared" si="17"/>
        <v>317.79000000000002</v>
      </c>
      <c r="AB18" s="57">
        <f t="shared" si="13"/>
        <v>400.6</v>
      </c>
    </row>
    <row r="19" spans="1:28" ht="14.25" customHeight="1">
      <c r="A19" s="15" t="s">
        <v>500</v>
      </c>
      <c r="B19" s="16">
        <v>280</v>
      </c>
      <c r="C19" s="16">
        <v>349.3</v>
      </c>
      <c r="D19" s="20">
        <f t="shared" si="3"/>
        <v>24.75</v>
      </c>
      <c r="E19" s="18">
        <v>305.77739200000002</v>
      </c>
      <c r="F19" s="18">
        <v>321.07</v>
      </c>
      <c r="G19" s="18">
        <v>341.93955</v>
      </c>
      <c r="H19" s="18">
        <v>347.85510421499998</v>
      </c>
      <c r="I19" s="34">
        <f t="shared" si="0"/>
        <v>360.52</v>
      </c>
      <c r="J19" s="19">
        <f t="shared" si="1"/>
        <v>371.34</v>
      </c>
      <c r="K19" s="19">
        <f t="shared" si="2"/>
        <v>314.95</v>
      </c>
      <c r="L19" s="19">
        <f t="shared" si="18"/>
        <v>388.05</v>
      </c>
      <c r="M19" s="19">
        <f t="shared" si="4"/>
        <v>329.12</v>
      </c>
      <c r="N19" s="19">
        <f t="shared" si="14"/>
        <v>335.52</v>
      </c>
      <c r="O19" s="19">
        <f t="shared" si="19"/>
        <v>376.74</v>
      </c>
      <c r="P19" s="19">
        <f t="shared" si="5"/>
        <v>363.51</v>
      </c>
      <c r="Q19" s="19">
        <f t="shared" si="15"/>
        <v>405.51</v>
      </c>
      <c r="R19" s="19">
        <f t="shared" si="16"/>
        <v>343.93</v>
      </c>
      <c r="S19" s="19">
        <f t="shared" si="20"/>
        <v>422.95</v>
      </c>
      <c r="T19" s="19">
        <f t="shared" si="6"/>
        <v>358.72</v>
      </c>
      <c r="U19" s="57">
        <f t="shared" si="7"/>
        <v>374.14</v>
      </c>
      <c r="V19" s="57">
        <f t="shared" si="8"/>
        <v>343.27</v>
      </c>
      <c r="W19" s="57">
        <f t="shared" si="9"/>
        <v>441.14</v>
      </c>
      <c r="X19" s="57">
        <f t="shared" si="10"/>
        <v>458.79</v>
      </c>
      <c r="Y19" s="57">
        <f t="shared" si="11"/>
        <v>357</v>
      </c>
      <c r="Z19" s="57">
        <f t="shared" si="12"/>
        <v>389.11</v>
      </c>
      <c r="AA19" s="57">
        <f t="shared" si="17"/>
        <v>348.94</v>
      </c>
      <c r="AB19" s="57">
        <f t="shared" si="13"/>
        <v>439.87</v>
      </c>
    </row>
    <row r="20" spans="1:28" ht="17.25" customHeight="1">
      <c r="A20" s="15" t="s">
        <v>639</v>
      </c>
      <c r="B20" s="16">
        <v>306</v>
      </c>
      <c r="C20" s="16">
        <v>382.08</v>
      </c>
      <c r="D20" s="20">
        <f t="shared" si="3"/>
        <v>24.862745098039213</v>
      </c>
      <c r="E20" s="18">
        <v>334.17160000000001</v>
      </c>
      <c r="F20" s="18">
        <v>350.88</v>
      </c>
      <c r="G20" s="18">
        <v>373.68720000000002</v>
      </c>
      <c r="H20" s="18">
        <v>380.15198856000001</v>
      </c>
      <c r="I20" s="34">
        <f t="shared" si="0"/>
        <v>393.99</v>
      </c>
      <c r="J20" s="19">
        <f t="shared" si="1"/>
        <v>405.81</v>
      </c>
      <c r="K20" s="19">
        <f t="shared" si="2"/>
        <v>344.2</v>
      </c>
      <c r="L20" s="19">
        <f t="shared" si="18"/>
        <v>424.07</v>
      </c>
      <c r="M20" s="19">
        <f t="shared" si="4"/>
        <v>359.69</v>
      </c>
      <c r="N20" s="19">
        <f t="shared" si="14"/>
        <v>366.67</v>
      </c>
      <c r="O20" s="19">
        <f t="shared" si="19"/>
        <v>411.72</v>
      </c>
      <c r="P20" s="19">
        <f t="shared" si="5"/>
        <v>397.26</v>
      </c>
      <c r="Q20" s="19">
        <f t="shared" si="15"/>
        <v>443.15</v>
      </c>
      <c r="R20" s="19">
        <f t="shared" si="16"/>
        <v>375.88</v>
      </c>
      <c r="S20" s="19">
        <f t="shared" si="20"/>
        <v>462.21</v>
      </c>
      <c r="T20" s="19">
        <f t="shared" si="6"/>
        <v>392.04</v>
      </c>
      <c r="U20" s="57">
        <f t="shared" si="7"/>
        <v>408.9</v>
      </c>
      <c r="V20" s="57">
        <f t="shared" si="8"/>
        <v>375.16</v>
      </c>
      <c r="W20" s="57">
        <f t="shared" si="9"/>
        <v>482.09</v>
      </c>
      <c r="X20" s="57">
        <f t="shared" si="10"/>
        <v>501.37</v>
      </c>
      <c r="Y20" s="57">
        <f t="shared" si="11"/>
        <v>390.17</v>
      </c>
      <c r="Z20" s="57">
        <f t="shared" si="12"/>
        <v>425.26</v>
      </c>
      <c r="AA20" s="57">
        <f t="shared" si="17"/>
        <v>381.34</v>
      </c>
      <c r="AB20" s="57">
        <f t="shared" si="13"/>
        <v>480.7</v>
      </c>
    </row>
    <row r="21" spans="1:28" ht="17.25" customHeight="1">
      <c r="A21" s="15" t="s">
        <v>241</v>
      </c>
      <c r="B21" s="16">
        <v>331</v>
      </c>
      <c r="C21" s="16">
        <v>412.6</v>
      </c>
      <c r="D21" s="20">
        <f t="shared" si="3"/>
        <v>24.65256797583082</v>
      </c>
      <c r="E21" s="18">
        <v>361.47611799999999</v>
      </c>
      <c r="F21" s="18">
        <v>379.55</v>
      </c>
      <c r="G21" s="18">
        <v>404.22075000000001</v>
      </c>
      <c r="H21" s="18">
        <v>411.21376897499999</v>
      </c>
      <c r="I21" s="34">
        <f t="shared" si="0"/>
        <v>426.18</v>
      </c>
      <c r="J21" s="19">
        <f t="shared" si="1"/>
        <v>438.97</v>
      </c>
      <c r="K21" s="19">
        <f t="shared" si="2"/>
        <v>372.32</v>
      </c>
      <c r="L21" s="19">
        <f t="shared" si="18"/>
        <v>458.72</v>
      </c>
      <c r="M21" s="19">
        <f t="shared" si="4"/>
        <v>389.07</v>
      </c>
      <c r="N21" s="19">
        <f t="shared" si="14"/>
        <v>396.63</v>
      </c>
      <c r="O21" s="19">
        <f t="shared" si="19"/>
        <v>445.36</v>
      </c>
      <c r="P21" s="19">
        <f t="shared" si="5"/>
        <v>429.72</v>
      </c>
      <c r="Q21" s="19">
        <f t="shared" si="15"/>
        <v>479.36</v>
      </c>
      <c r="R21" s="19">
        <f t="shared" si="16"/>
        <v>406.58</v>
      </c>
      <c r="S21" s="19">
        <f t="shared" si="20"/>
        <v>499.97</v>
      </c>
      <c r="T21" s="19">
        <f t="shared" si="6"/>
        <v>424.06</v>
      </c>
      <c r="U21" s="57">
        <f t="shared" si="7"/>
        <v>442.29</v>
      </c>
      <c r="V21" s="57">
        <f t="shared" si="8"/>
        <v>405.8</v>
      </c>
      <c r="W21" s="57">
        <f t="shared" si="9"/>
        <v>521.47</v>
      </c>
      <c r="X21" s="57">
        <f t="shared" si="10"/>
        <v>542.33000000000004</v>
      </c>
      <c r="Y21" s="57">
        <f t="shared" si="11"/>
        <v>422.03</v>
      </c>
      <c r="Z21" s="57">
        <f t="shared" si="12"/>
        <v>459.98</v>
      </c>
      <c r="AA21" s="57">
        <f t="shared" si="17"/>
        <v>412.5</v>
      </c>
      <c r="AB21" s="57">
        <f t="shared" si="13"/>
        <v>519.97</v>
      </c>
    </row>
    <row r="22" spans="1:28" ht="19.5" customHeight="1">
      <c r="A22" s="15" t="s">
        <v>596</v>
      </c>
      <c r="B22" s="16">
        <v>366</v>
      </c>
      <c r="C22" s="16">
        <v>456.68</v>
      </c>
      <c r="D22" s="20">
        <f t="shared" si="3"/>
        <v>24.775956284153011</v>
      </c>
      <c r="E22" s="18">
        <v>399.69829199999998</v>
      </c>
      <c r="F22" s="18">
        <v>419.68</v>
      </c>
      <c r="G22" s="18">
        <v>446.95920000000001</v>
      </c>
      <c r="H22" s="18">
        <v>454.69159416000002</v>
      </c>
      <c r="I22" s="34">
        <f t="shared" si="0"/>
        <v>471.24</v>
      </c>
      <c r="J22" s="19">
        <f t="shared" si="1"/>
        <v>485.38</v>
      </c>
      <c r="K22" s="19">
        <f t="shared" si="2"/>
        <v>411.69</v>
      </c>
      <c r="L22" s="19">
        <f t="shared" si="18"/>
        <v>507.22</v>
      </c>
      <c r="M22" s="19">
        <f t="shared" si="4"/>
        <v>430.22</v>
      </c>
      <c r="N22" s="19">
        <f t="shared" si="14"/>
        <v>438.57</v>
      </c>
      <c r="O22" s="19">
        <f t="shared" si="19"/>
        <v>492.45</v>
      </c>
      <c r="P22" s="19">
        <f t="shared" si="5"/>
        <v>475.15</v>
      </c>
      <c r="Q22" s="19">
        <f t="shared" si="15"/>
        <v>530.04</v>
      </c>
      <c r="R22" s="19">
        <f t="shared" si="16"/>
        <v>449.58</v>
      </c>
      <c r="S22" s="19">
        <f t="shared" si="20"/>
        <v>552.83000000000004</v>
      </c>
      <c r="T22" s="19">
        <f t="shared" si="6"/>
        <v>468.91</v>
      </c>
      <c r="U22" s="57">
        <f t="shared" si="7"/>
        <v>489.07</v>
      </c>
      <c r="V22" s="57">
        <f t="shared" si="8"/>
        <v>448.72</v>
      </c>
      <c r="W22" s="57">
        <f t="shared" si="9"/>
        <v>576.6</v>
      </c>
      <c r="X22" s="57">
        <f t="shared" si="10"/>
        <v>599.66</v>
      </c>
      <c r="Y22" s="57">
        <f t="shared" si="11"/>
        <v>466.67</v>
      </c>
      <c r="Z22" s="57">
        <f t="shared" si="12"/>
        <v>508.63</v>
      </c>
      <c r="AA22" s="57">
        <f t="shared" si="17"/>
        <v>456.11</v>
      </c>
      <c r="AB22" s="57">
        <f t="shared" si="13"/>
        <v>574.94000000000005</v>
      </c>
    </row>
    <row r="23" spans="1:28" ht="20.25" customHeight="1">
      <c r="A23" s="15" t="s">
        <v>291</v>
      </c>
      <c r="B23" s="16">
        <v>433</v>
      </c>
      <c r="C23" s="16">
        <v>540.33000000000004</v>
      </c>
      <c r="D23" s="20">
        <f t="shared" si="3"/>
        <v>24.787528868360297</v>
      </c>
      <c r="E23" s="18">
        <v>472.87356999999997</v>
      </c>
      <c r="F23" s="18">
        <v>496.52</v>
      </c>
      <c r="G23" s="18">
        <v>528.79380000000003</v>
      </c>
      <c r="H23" s="18">
        <v>537.94193273999997</v>
      </c>
      <c r="I23" s="34">
        <f t="shared" si="0"/>
        <v>557.52</v>
      </c>
      <c r="J23" s="19">
        <f t="shared" si="1"/>
        <v>574.25</v>
      </c>
      <c r="K23" s="19">
        <f t="shared" si="2"/>
        <v>487.06</v>
      </c>
      <c r="L23" s="19">
        <f t="shared" si="18"/>
        <v>600.09</v>
      </c>
      <c r="M23" s="19">
        <f t="shared" si="4"/>
        <v>508.98</v>
      </c>
      <c r="N23" s="19">
        <f t="shared" si="14"/>
        <v>518.86</v>
      </c>
      <c r="O23" s="19">
        <f t="shared" si="19"/>
        <v>582.61</v>
      </c>
      <c r="P23" s="19">
        <f t="shared" si="5"/>
        <v>562.15</v>
      </c>
      <c r="Q23" s="19">
        <f t="shared" si="15"/>
        <v>627.09</v>
      </c>
      <c r="R23" s="19">
        <f t="shared" si="16"/>
        <v>531.88</v>
      </c>
      <c r="S23" s="19">
        <f t="shared" si="20"/>
        <v>654.04999999999995</v>
      </c>
      <c r="T23" s="19">
        <f t="shared" si="6"/>
        <v>554.75</v>
      </c>
      <c r="U23" s="57">
        <f t="shared" si="7"/>
        <v>578.6</v>
      </c>
      <c r="V23" s="57">
        <f t="shared" si="8"/>
        <v>530.87</v>
      </c>
      <c r="W23" s="57">
        <f t="shared" si="9"/>
        <v>682.17</v>
      </c>
      <c r="X23" s="57">
        <f t="shared" si="10"/>
        <v>709.46</v>
      </c>
      <c r="Y23" s="57">
        <f t="shared" si="11"/>
        <v>552.1</v>
      </c>
      <c r="Z23" s="57">
        <f t="shared" si="12"/>
        <v>601.74</v>
      </c>
      <c r="AA23" s="57">
        <f t="shared" si="17"/>
        <v>539.61</v>
      </c>
      <c r="AB23" s="57">
        <f t="shared" si="13"/>
        <v>680.21</v>
      </c>
    </row>
    <row r="24" spans="1:28" ht="20.25" customHeight="1">
      <c r="A24" s="15" t="s">
        <v>382</v>
      </c>
      <c r="B24" s="16">
        <v>468</v>
      </c>
      <c r="C24" s="16">
        <v>583.29</v>
      </c>
      <c r="D24" s="20">
        <f t="shared" si="3"/>
        <v>24.634615384615387</v>
      </c>
      <c r="E24" s="18">
        <v>511.09574400000002</v>
      </c>
      <c r="F24" s="18">
        <v>536.65</v>
      </c>
      <c r="G24" s="18">
        <v>571.53224999999998</v>
      </c>
      <c r="H24" s="18">
        <v>581.419757925</v>
      </c>
      <c r="I24" s="34">
        <f t="shared" si="0"/>
        <v>602.58000000000004</v>
      </c>
      <c r="J24" s="19">
        <f t="shared" si="1"/>
        <v>620.66</v>
      </c>
      <c r="K24" s="19">
        <f t="shared" si="2"/>
        <v>526.42999999999995</v>
      </c>
      <c r="L24" s="19">
        <f t="shared" si="18"/>
        <v>648.59</v>
      </c>
      <c r="M24" s="19">
        <f t="shared" si="4"/>
        <v>550.12</v>
      </c>
      <c r="N24" s="19">
        <f t="shared" si="14"/>
        <v>560.79999999999995</v>
      </c>
      <c r="O24" s="19">
        <f t="shared" si="19"/>
        <v>629.70000000000005</v>
      </c>
      <c r="P24" s="19">
        <f t="shared" si="5"/>
        <v>607.58000000000004</v>
      </c>
      <c r="Q24" s="19">
        <f t="shared" si="15"/>
        <v>677.78</v>
      </c>
      <c r="R24" s="19">
        <f t="shared" si="16"/>
        <v>574.88</v>
      </c>
      <c r="S24" s="19">
        <f t="shared" si="20"/>
        <v>706.92</v>
      </c>
      <c r="T24" s="19">
        <f t="shared" si="6"/>
        <v>599.6</v>
      </c>
      <c r="U24" s="57">
        <f t="shared" si="7"/>
        <v>625.38</v>
      </c>
      <c r="V24" s="57">
        <f t="shared" si="8"/>
        <v>573.78</v>
      </c>
      <c r="W24" s="57">
        <f t="shared" si="9"/>
        <v>737.32</v>
      </c>
      <c r="X24" s="57">
        <f t="shared" si="10"/>
        <v>766.81</v>
      </c>
      <c r="Y24" s="57">
        <f t="shared" si="11"/>
        <v>596.73</v>
      </c>
      <c r="Z24" s="57">
        <f t="shared" si="12"/>
        <v>650.4</v>
      </c>
      <c r="AA24" s="57">
        <f t="shared" si="17"/>
        <v>583.23</v>
      </c>
      <c r="AB24" s="57">
        <f t="shared" si="13"/>
        <v>735.2</v>
      </c>
    </row>
    <row r="25" spans="1:28" ht="19.5" customHeight="1">
      <c r="A25" s="15" t="s">
        <v>305</v>
      </c>
      <c r="B25" s="16">
        <v>490</v>
      </c>
      <c r="C25" s="16">
        <v>611.54999999999995</v>
      </c>
      <c r="D25" s="20">
        <f t="shared" si="3"/>
        <v>24.806122448979579</v>
      </c>
      <c r="E25" s="18">
        <v>535.120814</v>
      </c>
      <c r="F25" s="18">
        <v>561.88</v>
      </c>
      <c r="G25" s="18">
        <v>598.40219999999999</v>
      </c>
      <c r="H25" s="18">
        <v>608.75455806000002</v>
      </c>
      <c r="I25" s="34">
        <f t="shared" si="0"/>
        <v>630.91</v>
      </c>
      <c r="J25" s="19">
        <f t="shared" si="1"/>
        <v>649.84</v>
      </c>
      <c r="K25" s="19">
        <f t="shared" si="2"/>
        <v>551.16999999999996</v>
      </c>
      <c r="L25" s="19">
        <f t="shared" si="18"/>
        <v>679.08</v>
      </c>
      <c r="M25" s="19">
        <f t="shared" si="4"/>
        <v>575.97</v>
      </c>
      <c r="N25" s="19">
        <f t="shared" si="14"/>
        <v>587.16</v>
      </c>
      <c r="O25" s="19">
        <f t="shared" si="19"/>
        <v>659.3</v>
      </c>
      <c r="P25" s="19">
        <f t="shared" si="5"/>
        <v>636.15</v>
      </c>
      <c r="Q25" s="19">
        <f t="shared" si="15"/>
        <v>709.64</v>
      </c>
      <c r="R25" s="19">
        <f t="shared" si="16"/>
        <v>601.89</v>
      </c>
      <c r="S25" s="19">
        <f t="shared" si="20"/>
        <v>740.15</v>
      </c>
      <c r="T25" s="19">
        <f t="shared" si="6"/>
        <v>627.77</v>
      </c>
      <c r="U25" s="57">
        <f t="shared" si="7"/>
        <v>654.76</v>
      </c>
      <c r="V25" s="57">
        <f t="shared" si="8"/>
        <v>600.74</v>
      </c>
      <c r="W25" s="57">
        <f t="shared" si="9"/>
        <v>771.98</v>
      </c>
      <c r="X25" s="57">
        <f t="shared" si="10"/>
        <v>802.86</v>
      </c>
      <c r="Y25" s="57">
        <f t="shared" si="11"/>
        <v>624.77</v>
      </c>
      <c r="Z25" s="57">
        <f t="shared" si="12"/>
        <v>680.95</v>
      </c>
      <c r="AA25" s="57">
        <f t="shared" si="17"/>
        <v>610.65</v>
      </c>
      <c r="AB25" s="57">
        <f t="shared" si="13"/>
        <v>769.76</v>
      </c>
    </row>
    <row r="26" spans="1:28" ht="19.5" customHeight="1">
      <c r="A26" s="15" t="s">
        <v>259</v>
      </c>
      <c r="B26" s="16">
        <v>520</v>
      </c>
      <c r="C26" s="16">
        <v>648.85</v>
      </c>
      <c r="D26" s="20">
        <f t="shared" si="3"/>
        <v>24.77884615384616</v>
      </c>
      <c r="E26" s="18">
        <v>567.88415999999995</v>
      </c>
      <c r="F26" s="18">
        <v>596.28</v>
      </c>
      <c r="G26" s="18">
        <v>635.03819999999996</v>
      </c>
      <c r="H26" s="18">
        <v>646.02436086</v>
      </c>
      <c r="I26" s="34">
        <f t="shared" si="0"/>
        <v>669.54</v>
      </c>
      <c r="J26" s="19">
        <f t="shared" si="1"/>
        <v>689.63</v>
      </c>
      <c r="K26" s="19">
        <f t="shared" si="2"/>
        <v>584.91999999999996</v>
      </c>
      <c r="L26" s="19">
        <f t="shared" si="18"/>
        <v>720.66</v>
      </c>
      <c r="M26" s="19">
        <f t="shared" si="4"/>
        <v>611.24</v>
      </c>
      <c r="N26" s="19">
        <f t="shared" si="14"/>
        <v>623.11</v>
      </c>
      <c r="O26" s="19">
        <f t="shared" si="19"/>
        <v>699.67</v>
      </c>
      <c r="P26" s="19">
        <f t="shared" si="5"/>
        <v>675.1</v>
      </c>
      <c r="Q26" s="19">
        <f t="shared" si="15"/>
        <v>753.09</v>
      </c>
      <c r="R26" s="19">
        <f t="shared" si="16"/>
        <v>638.75</v>
      </c>
      <c r="S26" s="19">
        <f t="shared" si="20"/>
        <v>785.47</v>
      </c>
      <c r="T26" s="19">
        <f t="shared" si="6"/>
        <v>666.22</v>
      </c>
      <c r="U26" s="57">
        <f t="shared" si="7"/>
        <v>694.87</v>
      </c>
      <c r="V26" s="57">
        <f t="shared" si="8"/>
        <v>637.52</v>
      </c>
      <c r="W26" s="57">
        <f t="shared" si="9"/>
        <v>819.25</v>
      </c>
      <c r="X26" s="57">
        <f t="shared" si="10"/>
        <v>852.02</v>
      </c>
      <c r="Y26" s="57">
        <f t="shared" si="11"/>
        <v>663.02</v>
      </c>
      <c r="Z26" s="57">
        <f t="shared" si="12"/>
        <v>722.66</v>
      </c>
      <c r="AA26" s="57">
        <f t="shared" si="17"/>
        <v>648.03</v>
      </c>
      <c r="AB26" s="57">
        <f t="shared" si="13"/>
        <v>816.89</v>
      </c>
    </row>
    <row r="27" spans="1:28" ht="21" customHeight="1">
      <c r="A27" s="15" t="s">
        <v>339</v>
      </c>
      <c r="B27" s="16">
        <v>555</v>
      </c>
      <c r="C27" s="16">
        <v>689.55</v>
      </c>
      <c r="D27" s="20">
        <f t="shared" si="3"/>
        <v>24.243243243243242</v>
      </c>
      <c r="E27" s="18">
        <v>606.10633399999995</v>
      </c>
      <c r="F27" s="18">
        <v>636.41</v>
      </c>
      <c r="G27" s="18">
        <v>677.77665000000002</v>
      </c>
      <c r="H27" s="18">
        <v>689.50218604500003</v>
      </c>
      <c r="I27" s="34">
        <f t="shared" si="0"/>
        <v>714.6</v>
      </c>
      <c r="J27" s="19">
        <f t="shared" si="1"/>
        <v>736.04</v>
      </c>
      <c r="K27" s="19">
        <f t="shared" si="2"/>
        <v>624.29</v>
      </c>
      <c r="L27" s="19">
        <f t="shared" si="18"/>
        <v>769.16</v>
      </c>
      <c r="M27" s="19">
        <f t="shared" si="4"/>
        <v>652.38</v>
      </c>
      <c r="N27" s="19">
        <f t="shared" si="14"/>
        <v>665.05</v>
      </c>
      <c r="O27" s="19">
        <f t="shared" si="19"/>
        <v>746.76</v>
      </c>
      <c r="P27" s="19">
        <f t="shared" si="5"/>
        <v>720.53</v>
      </c>
      <c r="Q27" s="19">
        <f t="shared" si="15"/>
        <v>803.77</v>
      </c>
      <c r="R27" s="19">
        <f t="shared" si="16"/>
        <v>681.74</v>
      </c>
      <c r="S27" s="19">
        <f t="shared" si="20"/>
        <v>838.33</v>
      </c>
      <c r="T27" s="19">
        <f t="shared" si="6"/>
        <v>711.05</v>
      </c>
      <c r="U27" s="57">
        <f t="shared" si="7"/>
        <v>741.63</v>
      </c>
      <c r="V27" s="57">
        <f t="shared" si="8"/>
        <v>680.43</v>
      </c>
      <c r="W27" s="57">
        <f t="shared" si="9"/>
        <v>874.38</v>
      </c>
      <c r="X27" s="57">
        <f t="shared" si="10"/>
        <v>909.36</v>
      </c>
      <c r="Y27" s="57">
        <f t="shared" si="11"/>
        <v>707.65</v>
      </c>
      <c r="Z27" s="57">
        <f t="shared" si="12"/>
        <v>771.3</v>
      </c>
      <c r="AA27" s="57">
        <f t="shared" si="17"/>
        <v>691.65</v>
      </c>
      <c r="AB27" s="57">
        <f t="shared" si="13"/>
        <v>871.86</v>
      </c>
    </row>
    <row r="28" spans="1:28" ht="20.25" customHeight="1">
      <c r="A28" s="15" t="s">
        <v>335</v>
      </c>
      <c r="B28" s="16">
        <v>605</v>
      </c>
      <c r="C28" s="16">
        <v>753.99</v>
      </c>
      <c r="D28" s="20">
        <f t="shared" si="3"/>
        <v>24.626446280991729</v>
      </c>
      <c r="E28" s="18">
        <v>660.70499199999995</v>
      </c>
      <c r="F28" s="18">
        <v>693.74</v>
      </c>
      <c r="G28" s="18">
        <v>738.83309999999994</v>
      </c>
      <c r="H28" s="18">
        <v>751.61491263000005</v>
      </c>
      <c r="I28" s="34">
        <f t="shared" si="0"/>
        <v>778.97</v>
      </c>
      <c r="J28" s="19">
        <f t="shared" si="1"/>
        <v>802.34</v>
      </c>
      <c r="K28" s="19">
        <f t="shared" si="2"/>
        <v>680.53</v>
      </c>
      <c r="L28" s="19">
        <f t="shared" si="18"/>
        <v>838.45</v>
      </c>
      <c r="M28" s="19">
        <f t="shared" si="4"/>
        <v>711.15</v>
      </c>
      <c r="N28" s="19">
        <f t="shared" si="14"/>
        <v>724.96</v>
      </c>
      <c r="O28" s="19">
        <f t="shared" si="19"/>
        <v>814.02</v>
      </c>
      <c r="P28" s="19">
        <f t="shared" si="5"/>
        <v>785.44</v>
      </c>
      <c r="Q28" s="19">
        <f t="shared" si="15"/>
        <v>876.18</v>
      </c>
      <c r="R28" s="19">
        <f t="shared" si="16"/>
        <v>743.15</v>
      </c>
      <c r="S28" s="19">
        <f t="shared" si="20"/>
        <v>913.86</v>
      </c>
      <c r="T28" s="19">
        <f t="shared" si="6"/>
        <v>775.11</v>
      </c>
      <c r="U28" s="57">
        <f t="shared" si="7"/>
        <v>808.44</v>
      </c>
      <c r="V28" s="57">
        <f t="shared" si="8"/>
        <v>741.73</v>
      </c>
      <c r="W28" s="57">
        <f t="shared" si="9"/>
        <v>953.16</v>
      </c>
      <c r="X28" s="57">
        <f t="shared" si="10"/>
        <v>991.29</v>
      </c>
      <c r="Y28" s="57">
        <f t="shared" si="11"/>
        <v>771.4</v>
      </c>
      <c r="Z28" s="57">
        <f t="shared" si="12"/>
        <v>840.78</v>
      </c>
      <c r="AA28" s="57">
        <f t="shared" si="17"/>
        <v>753.96</v>
      </c>
      <c r="AB28" s="57">
        <f t="shared" si="13"/>
        <v>950.41</v>
      </c>
    </row>
    <row r="29" spans="1:28" ht="18" customHeight="1">
      <c r="A29" s="15" t="s">
        <v>331</v>
      </c>
      <c r="B29" s="16">
        <v>666</v>
      </c>
      <c r="C29" s="16">
        <v>830.84</v>
      </c>
      <c r="D29" s="20">
        <f t="shared" si="3"/>
        <v>24.750750750750754</v>
      </c>
      <c r="E29" s="18">
        <v>727.32137399999999</v>
      </c>
      <c r="F29" s="18">
        <v>763.69</v>
      </c>
      <c r="G29" s="18">
        <v>813.32984999999996</v>
      </c>
      <c r="H29" s="18">
        <v>827.400456405</v>
      </c>
      <c r="I29" s="34">
        <f t="shared" si="0"/>
        <v>857.52</v>
      </c>
      <c r="J29" s="19">
        <f t="shared" si="1"/>
        <v>883.25</v>
      </c>
      <c r="K29" s="19">
        <f t="shared" si="2"/>
        <v>749.14</v>
      </c>
      <c r="L29" s="19">
        <f t="shared" si="18"/>
        <v>923</v>
      </c>
      <c r="M29" s="19">
        <f t="shared" si="4"/>
        <v>782.85</v>
      </c>
      <c r="N29" s="19">
        <f t="shared" si="14"/>
        <v>798.06</v>
      </c>
      <c r="O29" s="19">
        <f t="shared" si="19"/>
        <v>896.11</v>
      </c>
      <c r="P29" s="19">
        <f t="shared" si="5"/>
        <v>864.63</v>
      </c>
      <c r="Q29" s="19">
        <f t="shared" si="15"/>
        <v>964.54</v>
      </c>
      <c r="R29" s="19">
        <f t="shared" si="16"/>
        <v>818.08</v>
      </c>
      <c r="S29" s="19">
        <f t="shared" si="20"/>
        <v>1006.02</v>
      </c>
      <c r="T29" s="19">
        <f t="shared" si="6"/>
        <v>853.26</v>
      </c>
      <c r="U29" s="57">
        <f t="shared" si="7"/>
        <v>889.95</v>
      </c>
      <c r="V29" s="57">
        <f t="shared" si="8"/>
        <v>816.51</v>
      </c>
      <c r="W29" s="57">
        <f t="shared" si="9"/>
        <v>1049.28</v>
      </c>
      <c r="X29" s="57">
        <f t="shared" si="10"/>
        <v>1091.25</v>
      </c>
      <c r="Y29" s="57">
        <f t="shared" si="11"/>
        <v>849.17</v>
      </c>
      <c r="Z29" s="57">
        <f t="shared" si="12"/>
        <v>925.55</v>
      </c>
      <c r="AA29" s="57">
        <f t="shared" si="17"/>
        <v>829.98</v>
      </c>
      <c r="AB29" s="57">
        <f t="shared" si="13"/>
        <v>1046.26</v>
      </c>
    </row>
    <row r="30" spans="1:28" ht="15.75" customHeight="1">
      <c r="A30" s="15" t="s">
        <v>446</v>
      </c>
      <c r="B30" s="16">
        <v>715</v>
      </c>
      <c r="C30" s="16">
        <v>891.89</v>
      </c>
      <c r="D30" s="20">
        <f t="shared" si="3"/>
        <v>24.739860139860141</v>
      </c>
      <c r="E30" s="18">
        <v>780.83034199999997</v>
      </c>
      <c r="F30" s="18">
        <v>819.87</v>
      </c>
      <c r="G30" s="18">
        <v>873.16155000000003</v>
      </c>
      <c r="H30" s="18">
        <v>888.26724481500003</v>
      </c>
      <c r="I30" s="34">
        <f t="shared" si="0"/>
        <v>920.6</v>
      </c>
      <c r="J30" s="19">
        <f t="shared" si="1"/>
        <v>948.22</v>
      </c>
      <c r="K30" s="19">
        <f t="shared" si="2"/>
        <v>804.26</v>
      </c>
      <c r="L30" s="19">
        <f t="shared" si="18"/>
        <v>990.89</v>
      </c>
      <c r="M30" s="19">
        <f t="shared" si="4"/>
        <v>840.45</v>
      </c>
      <c r="N30" s="19">
        <f t="shared" si="14"/>
        <v>856.76</v>
      </c>
      <c r="O30" s="19">
        <f t="shared" si="19"/>
        <v>962.03</v>
      </c>
      <c r="P30" s="19">
        <f t="shared" si="5"/>
        <v>928.24</v>
      </c>
      <c r="Q30" s="19">
        <f t="shared" si="15"/>
        <v>1035.48</v>
      </c>
      <c r="R30" s="19">
        <f t="shared" si="16"/>
        <v>878.27</v>
      </c>
      <c r="S30" s="19">
        <f t="shared" si="20"/>
        <v>1080.01</v>
      </c>
      <c r="T30" s="19">
        <f t="shared" si="6"/>
        <v>916.04</v>
      </c>
      <c r="U30" s="57">
        <f t="shared" si="7"/>
        <v>955.43</v>
      </c>
      <c r="V30" s="57">
        <f t="shared" si="8"/>
        <v>876.59</v>
      </c>
      <c r="W30" s="57">
        <f t="shared" si="9"/>
        <v>1126.45</v>
      </c>
      <c r="X30" s="57">
        <f t="shared" si="10"/>
        <v>1171.51</v>
      </c>
      <c r="Y30" s="57">
        <f t="shared" si="11"/>
        <v>911.65</v>
      </c>
      <c r="Z30" s="57">
        <f t="shared" si="12"/>
        <v>993.65</v>
      </c>
      <c r="AA30" s="57">
        <f t="shared" si="17"/>
        <v>891.03</v>
      </c>
      <c r="AB30" s="57">
        <f t="shared" si="13"/>
        <v>1123.21</v>
      </c>
    </row>
    <row r="31" spans="1:28" ht="18" customHeight="1">
      <c r="A31" s="15" t="s">
        <v>433</v>
      </c>
      <c r="B31" s="16">
        <v>775</v>
      </c>
      <c r="C31" s="16">
        <v>966.5</v>
      </c>
      <c r="D31" s="20">
        <f t="shared" si="3"/>
        <v>24.709677419354833</v>
      </c>
      <c r="E31" s="18">
        <v>846.357034</v>
      </c>
      <c r="F31" s="18">
        <v>888.67</v>
      </c>
      <c r="G31" s="18">
        <v>946.43354999999997</v>
      </c>
      <c r="H31" s="18">
        <v>962.80685041499999</v>
      </c>
      <c r="I31" s="34">
        <f t="shared" si="0"/>
        <v>997.85</v>
      </c>
      <c r="J31" s="19">
        <f t="shared" si="1"/>
        <v>1027.79</v>
      </c>
      <c r="K31" s="19">
        <f t="shared" si="2"/>
        <v>871.75</v>
      </c>
      <c r="L31" s="19">
        <f t="shared" si="18"/>
        <v>1074.04</v>
      </c>
      <c r="M31" s="19">
        <f t="shared" si="4"/>
        <v>910.98</v>
      </c>
      <c r="N31" s="19">
        <f t="shared" si="14"/>
        <v>928.66</v>
      </c>
      <c r="O31" s="19">
        <f t="shared" si="19"/>
        <v>1042.75</v>
      </c>
      <c r="P31" s="19">
        <f t="shared" si="5"/>
        <v>1006.13</v>
      </c>
      <c r="Q31" s="19">
        <f t="shared" si="15"/>
        <v>1122.3699999999999</v>
      </c>
      <c r="R31" s="19">
        <f t="shared" si="16"/>
        <v>951.97</v>
      </c>
      <c r="S31" s="19">
        <f t="shared" si="20"/>
        <v>1170.6300000000001</v>
      </c>
      <c r="T31" s="19">
        <f t="shared" si="6"/>
        <v>992.9</v>
      </c>
      <c r="U31" s="57">
        <f t="shared" si="7"/>
        <v>1035.5899999999999</v>
      </c>
      <c r="V31" s="57">
        <f t="shared" si="8"/>
        <v>950.15</v>
      </c>
      <c r="W31" s="57">
        <f t="shared" si="9"/>
        <v>1220.97</v>
      </c>
      <c r="X31" s="57">
        <f t="shared" si="10"/>
        <v>1269.81</v>
      </c>
      <c r="Y31" s="57">
        <f t="shared" si="11"/>
        <v>988.16</v>
      </c>
      <c r="Z31" s="57">
        <f t="shared" si="12"/>
        <v>1077.01</v>
      </c>
      <c r="AA31" s="57">
        <f t="shared" si="17"/>
        <v>965.81</v>
      </c>
      <c r="AB31" s="57">
        <f t="shared" si="13"/>
        <v>1217.46</v>
      </c>
    </row>
    <row r="32" spans="1:28" ht="15" customHeight="1">
      <c r="A32" s="15" t="s">
        <v>486</v>
      </c>
      <c r="B32" s="16">
        <v>860</v>
      </c>
      <c r="C32" s="16">
        <v>1072.75</v>
      </c>
      <c r="D32" s="20">
        <f t="shared" si="3"/>
        <v>24.738372093023258</v>
      </c>
      <c r="E32" s="18">
        <v>939.18824400000005</v>
      </c>
      <c r="F32" s="18">
        <v>986.15</v>
      </c>
      <c r="G32" s="18">
        <v>1050.2497499999999</v>
      </c>
      <c r="H32" s="18">
        <v>1068.4190706750001</v>
      </c>
      <c r="I32" s="34">
        <f t="shared" si="0"/>
        <v>1107.31</v>
      </c>
      <c r="J32" s="19">
        <f t="shared" si="1"/>
        <v>1140.53</v>
      </c>
      <c r="K32" s="19">
        <f t="shared" si="2"/>
        <v>967.36</v>
      </c>
      <c r="L32" s="19">
        <f t="shared" si="18"/>
        <v>1191.8499999999999</v>
      </c>
      <c r="M32" s="19">
        <f t="shared" si="4"/>
        <v>1010.89</v>
      </c>
      <c r="N32" s="19">
        <f t="shared" si="14"/>
        <v>1030.53</v>
      </c>
      <c r="O32" s="19">
        <f t="shared" si="19"/>
        <v>1157.1400000000001</v>
      </c>
      <c r="P32" s="19">
        <f t="shared" si="5"/>
        <v>1116.5</v>
      </c>
      <c r="Q32" s="19">
        <f t="shared" si="15"/>
        <v>1245.48</v>
      </c>
      <c r="R32" s="19">
        <f t="shared" si="16"/>
        <v>1056.3800000000001</v>
      </c>
      <c r="S32" s="19">
        <f t="shared" si="20"/>
        <v>1299.04</v>
      </c>
      <c r="T32" s="19">
        <f t="shared" si="6"/>
        <v>1101.8</v>
      </c>
      <c r="U32" s="57">
        <f t="shared" si="7"/>
        <v>1149.18</v>
      </c>
      <c r="V32" s="57">
        <f t="shared" si="8"/>
        <v>1054.3599999999999</v>
      </c>
      <c r="W32" s="57">
        <f t="shared" si="9"/>
        <v>1354.9</v>
      </c>
      <c r="X32" s="57">
        <f t="shared" si="10"/>
        <v>1409.1</v>
      </c>
      <c r="Y32" s="57">
        <f t="shared" si="11"/>
        <v>1096.53</v>
      </c>
      <c r="Z32" s="57">
        <f t="shared" si="12"/>
        <v>1195.1500000000001</v>
      </c>
      <c r="AA32" s="57">
        <f t="shared" si="17"/>
        <v>1071.75</v>
      </c>
      <c r="AB32" s="57">
        <f t="shared" si="13"/>
        <v>1351</v>
      </c>
    </row>
    <row r="33" spans="1:28" ht="17.25" customHeight="1">
      <c r="A33" s="15" t="s">
        <v>469</v>
      </c>
      <c r="B33" s="16">
        <v>910</v>
      </c>
      <c r="C33" s="16">
        <v>1134.93</v>
      </c>
      <c r="D33" s="20">
        <f t="shared" si="3"/>
        <v>24.71758241758242</v>
      </c>
      <c r="E33" s="18">
        <v>993.78690200000005</v>
      </c>
      <c r="F33" s="18">
        <v>1043.48</v>
      </c>
      <c r="G33" s="18">
        <v>1111.3062</v>
      </c>
      <c r="H33" s="18">
        <v>1130.5317972600001</v>
      </c>
      <c r="I33" s="34">
        <f t="shared" si="0"/>
        <v>1171.68</v>
      </c>
      <c r="J33" s="19">
        <f t="shared" si="1"/>
        <v>1206.83</v>
      </c>
      <c r="K33" s="19">
        <f t="shared" si="2"/>
        <v>1023.6</v>
      </c>
      <c r="L33" s="19">
        <f t="shared" si="18"/>
        <v>1261.1400000000001</v>
      </c>
      <c r="M33" s="19">
        <f t="shared" si="4"/>
        <v>1069.6600000000001</v>
      </c>
      <c r="N33" s="19">
        <f t="shared" si="14"/>
        <v>1090.44</v>
      </c>
      <c r="O33" s="19">
        <f t="shared" si="19"/>
        <v>1224.4100000000001</v>
      </c>
      <c r="P33" s="19">
        <f t="shared" si="5"/>
        <v>1181.4100000000001</v>
      </c>
      <c r="Q33" s="19">
        <f t="shared" si="15"/>
        <v>1317.89</v>
      </c>
      <c r="R33" s="19">
        <f t="shared" si="16"/>
        <v>1117.79</v>
      </c>
      <c r="S33" s="19">
        <f t="shared" si="20"/>
        <v>1374.56</v>
      </c>
      <c r="T33" s="19">
        <f t="shared" si="6"/>
        <v>1165.8499999999999</v>
      </c>
      <c r="U33" s="57">
        <f t="shared" si="7"/>
        <v>1215.98</v>
      </c>
      <c r="V33" s="57">
        <f t="shared" si="8"/>
        <v>1115.6600000000001</v>
      </c>
      <c r="W33" s="57">
        <f t="shared" si="9"/>
        <v>1433.67</v>
      </c>
      <c r="X33" s="57">
        <f t="shared" si="10"/>
        <v>1491.02</v>
      </c>
      <c r="Y33" s="57">
        <f t="shared" si="11"/>
        <v>1160.29</v>
      </c>
      <c r="Z33" s="57">
        <f t="shared" si="12"/>
        <v>1264.6199999999999</v>
      </c>
      <c r="AA33" s="57">
        <f t="shared" si="17"/>
        <v>1134.06</v>
      </c>
      <c r="AB33" s="57">
        <f t="shared" si="13"/>
        <v>1429.54</v>
      </c>
    </row>
    <row r="34" spans="1:28" ht="17.25" customHeight="1">
      <c r="A34" s="15" t="s">
        <v>257</v>
      </c>
      <c r="B34" s="16">
        <v>998</v>
      </c>
      <c r="C34" s="16">
        <v>1244.58</v>
      </c>
      <c r="D34" s="20">
        <f t="shared" si="3"/>
        <v>24.707414829659314</v>
      </c>
      <c r="E34" s="18">
        <v>1089.8975600000001</v>
      </c>
      <c r="F34" s="18">
        <v>1144.3900000000001</v>
      </c>
      <c r="G34" s="18">
        <v>1218.7753499999999</v>
      </c>
      <c r="H34" s="18">
        <v>1239.8601635550001</v>
      </c>
      <c r="I34" s="34">
        <f t="shared" si="0"/>
        <v>1284.99</v>
      </c>
      <c r="J34" s="19">
        <f t="shared" si="1"/>
        <v>1323.54</v>
      </c>
      <c r="K34" s="19">
        <f t="shared" si="2"/>
        <v>1122.5899999999999</v>
      </c>
      <c r="L34" s="19">
        <f t="shared" si="18"/>
        <v>1383.1</v>
      </c>
      <c r="M34" s="19">
        <f t="shared" si="4"/>
        <v>1173.1099999999999</v>
      </c>
      <c r="N34" s="19">
        <f t="shared" si="14"/>
        <v>1195.8900000000001</v>
      </c>
      <c r="O34" s="19">
        <f t="shared" si="19"/>
        <v>1342.81</v>
      </c>
      <c r="P34" s="19">
        <f t="shared" si="5"/>
        <v>1295.6500000000001</v>
      </c>
      <c r="Q34" s="19">
        <f t="shared" si="15"/>
        <v>1445.34</v>
      </c>
      <c r="R34" s="19">
        <f t="shared" si="16"/>
        <v>1225.9000000000001</v>
      </c>
      <c r="S34" s="19">
        <f t="shared" si="20"/>
        <v>1507.49</v>
      </c>
      <c r="T34" s="19">
        <f t="shared" si="6"/>
        <v>1278.6099999999999</v>
      </c>
      <c r="U34" s="57">
        <f t="shared" si="7"/>
        <v>1333.59</v>
      </c>
      <c r="V34" s="57">
        <f t="shared" si="8"/>
        <v>1223.55</v>
      </c>
      <c r="W34" s="57">
        <f t="shared" si="9"/>
        <v>1572.31</v>
      </c>
      <c r="X34" s="57">
        <f t="shared" si="10"/>
        <v>1635.2</v>
      </c>
      <c r="Y34" s="57">
        <f t="shared" si="11"/>
        <v>1272.49</v>
      </c>
      <c r="Z34" s="57">
        <f t="shared" si="12"/>
        <v>1386.93</v>
      </c>
      <c r="AA34" s="57">
        <f t="shared" si="17"/>
        <v>1243.73</v>
      </c>
      <c r="AB34" s="57">
        <f t="shared" si="13"/>
        <v>1567.79</v>
      </c>
    </row>
    <row r="35" spans="1:28" ht="21.75" customHeight="1">
      <c r="A35" s="15" t="s">
        <v>364</v>
      </c>
      <c r="B35" s="16">
        <v>1095</v>
      </c>
      <c r="C35" s="16">
        <v>1365.54</v>
      </c>
      <c r="D35" s="20">
        <f t="shared" si="3"/>
        <v>24.706849315068496</v>
      </c>
      <c r="E35" s="18">
        <v>1195.8258060000001</v>
      </c>
      <c r="F35" s="18">
        <v>1255.6199999999999</v>
      </c>
      <c r="G35" s="18">
        <v>1337.2353000000001</v>
      </c>
      <c r="H35" s="18">
        <v>1360.3694706900001</v>
      </c>
      <c r="I35" s="34">
        <f t="shared" si="0"/>
        <v>1409.89</v>
      </c>
      <c r="J35" s="19">
        <f t="shared" si="1"/>
        <v>1452.19</v>
      </c>
      <c r="K35" s="19">
        <f t="shared" si="2"/>
        <v>1231.7</v>
      </c>
      <c r="L35" s="19">
        <f t="shared" si="18"/>
        <v>1517.54</v>
      </c>
      <c r="M35" s="19">
        <f t="shared" si="4"/>
        <v>1287.1300000000001</v>
      </c>
      <c r="N35" s="19">
        <f t="shared" si="14"/>
        <v>1312.12</v>
      </c>
      <c r="O35" s="19">
        <f t="shared" si="19"/>
        <v>1473.34</v>
      </c>
      <c r="P35" s="19">
        <f t="shared" si="5"/>
        <v>1421.59</v>
      </c>
      <c r="Q35" s="19">
        <f t="shared" si="15"/>
        <v>1585.83</v>
      </c>
      <c r="R35" s="19">
        <f t="shared" si="16"/>
        <v>1345.05</v>
      </c>
      <c r="S35" s="19">
        <f t="shared" si="20"/>
        <v>1654.02</v>
      </c>
      <c r="T35" s="19">
        <f t="shared" si="6"/>
        <v>1402.89</v>
      </c>
      <c r="U35" s="57">
        <f t="shared" si="7"/>
        <v>1463.21</v>
      </c>
      <c r="V35" s="57">
        <f t="shared" si="8"/>
        <v>1342.48</v>
      </c>
      <c r="W35" s="57">
        <f t="shared" si="9"/>
        <v>1725.14</v>
      </c>
      <c r="X35" s="57">
        <f t="shared" si="10"/>
        <v>1794.15</v>
      </c>
      <c r="Y35" s="57">
        <f t="shared" si="11"/>
        <v>1396.18</v>
      </c>
      <c r="Z35" s="57">
        <f t="shared" si="12"/>
        <v>1521.74</v>
      </c>
      <c r="AA35" s="57">
        <f t="shared" si="17"/>
        <v>1364.6</v>
      </c>
      <c r="AB35" s="57">
        <f t="shared" si="13"/>
        <v>1720.18</v>
      </c>
    </row>
    <row r="36" spans="1:28" ht="17.25" customHeight="1">
      <c r="A36" s="15" t="s">
        <v>959</v>
      </c>
      <c r="B36" s="16">
        <v>1135</v>
      </c>
      <c r="C36" s="16">
        <v>1415.27</v>
      </c>
      <c r="D36" s="20">
        <f t="shared" si="3"/>
        <v>24.693392070484578</v>
      </c>
      <c r="E36" s="18">
        <v>1239.5068080000001</v>
      </c>
      <c r="F36" s="18">
        <v>1301.48</v>
      </c>
      <c r="G36" s="18">
        <v>1386.0762</v>
      </c>
      <c r="H36" s="18">
        <v>1410.0553182599999</v>
      </c>
      <c r="I36" s="34">
        <f t="shared" si="0"/>
        <v>1461.38</v>
      </c>
      <c r="J36" s="19">
        <f t="shared" si="1"/>
        <v>1505.22</v>
      </c>
      <c r="K36" s="19">
        <f t="shared" si="2"/>
        <v>1276.69</v>
      </c>
      <c r="L36" s="19">
        <f t="shared" si="18"/>
        <v>1572.95</v>
      </c>
      <c r="M36" s="19">
        <f t="shared" si="4"/>
        <v>1334.14</v>
      </c>
      <c r="N36" s="19">
        <f t="shared" si="14"/>
        <v>1360.05</v>
      </c>
      <c r="O36" s="19">
        <f t="shared" si="19"/>
        <v>1527.14</v>
      </c>
      <c r="P36" s="19">
        <f t="shared" si="5"/>
        <v>1473.51</v>
      </c>
      <c r="Q36" s="19">
        <f t="shared" si="15"/>
        <v>1643.73</v>
      </c>
      <c r="R36" s="19">
        <f t="shared" si="16"/>
        <v>1394.18</v>
      </c>
      <c r="S36" s="19">
        <f t="shared" si="20"/>
        <v>1714.41</v>
      </c>
      <c r="T36" s="19">
        <f t="shared" si="6"/>
        <v>1454.13</v>
      </c>
      <c r="U36" s="57">
        <f t="shared" si="7"/>
        <v>1516.66</v>
      </c>
      <c r="V36" s="57">
        <f t="shared" si="8"/>
        <v>1391.51</v>
      </c>
      <c r="W36" s="57">
        <f t="shared" si="9"/>
        <v>1788.13</v>
      </c>
      <c r="X36" s="57">
        <f t="shared" si="10"/>
        <v>1859.66</v>
      </c>
      <c r="Y36" s="57">
        <f t="shared" si="11"/>
        <v>1447.17</v>
      </c>
      <c r="Z36" s="57">
        <f t="shared" si="12"/>
        <v>1577.33</v>
      </c>
      <c r="AA36" s="57">
        <f t="shared" si="17"/>
        <v>1414.45</v>
      </c>
      <c r="AB36" s="57">
        <f t="shared" si="13"/>
        <v>1782.99</v>
      </c>
    </row>
    <row r="37" spans="1:28" ht="15" customHeight="1">
      <c r="A37" s="15" t="s">
        <v>488</v>
      </c>
      <c r="B37" s="16">
        <v>1220</v>
      </c>
      <c r="C37" s="16">
        <v>1521.53</v>
      </c>
      <c r="D37" s="20">
        <f t="shared" si="3"/>
        <v>24.715573770491801</v>
      </c>
      <c r="E37" s="18">
        <v>1332.3380179999999</v>
      </c>
      <c r="F37" s="18">
        <v>1398.95</v>
      </c>
      <c r="G37" s="18">
        <v>1489.88175</v>
      </c>
      <c r="H37" s="18">
        <v>1515.656704275</v>
      </c>
      <c r="I37" s="34">
        <f t="shared" si="0"/>
        <v>1570.83</v>
      </c>
      <c r="J37" s="19">
        <f t="shared" si="1"/>
        <v>1617.95</v>
      </c>
      <c r="K37" s="19">
        <f t="shared" si="2"/>
        <v>1372.31</v>
      </c>
      <c r="L37" s="19">
        <f t="shared" si="18"/>
        <v>1690.76</v>
      </c>
      <c r="M37" s="19">
        <f t="shared" si="4"/>
        <v>1434.06</v>
      </c>
      <c r="N37" s="19">
        <f t="shared" si="14"/>
        <v>1461.9</v>
      </c>
      <c r="O37" s="19">
        <f t="shared" si="19"/>
        <v>1641.52</v>
      </c>
      <c r="P37" s="19">
        <f t="shared" si="5"/>
        <v>1583.86</v>
      </c>
      <c r="Q37" s="19">
        <f t="shared" si="15"/>
        <v>1766.84</v>
      </c>
      <c r="R37" s="19">
        <f t="shared" si="16"/>
        <v>1498.59</v>
      </c>
      <c r="S37" s="19">
        <f t="shared" si="20"/>
        <v>1842.81</v>
      </c>
      <c r="T37" s="19">
        <f t="shared" si="6"/>
        <v>1563.03</v>
      </c>
      <c r="U37" s="57">
        <f t="shared" si="7"/>
        <v>1630.24</v>
      </c>
      <c r="V37" s="57">
        <f t="shared" si="8"/>
        <v>1495.72</v>
      </c>
      <c r="W37" s="57">
        <f t="shared" si="9"/>
        <v>1922.05</v>
      </c>
      <c r="X37" s="57">
        <f t="shared" si="10"/>
        <v>1998.93</v>
      </c>
      <c r="Y37" s="57">
        <f t="shared" si="11"/>
        <v>1555.55</v>
      </c>
      <c r="Z37" s="57">
        <f t="shared" si="12"/>
        <v>1695.45</v>
      </c>
      <c r="AA37" s="57">
        <f t="shared" si="17"/>
        <v>1520.38</v>
      </c>
      <c r="AB37" s="57">
        <f t="shared" si="13"/>
        <v>1916.52</v>
      </c>
    </row>
    <row r="38" spans="1:28" ht="21" customHeight="1">
      <c r="A38" s="15" t="s">
        <v>997</v>
      </c>
      <c r="B38" s="16">
        <v>1495</v>
      </c>
      <c r="C38" s="16">
        <v>1864.04</v>
      </c>
      <c r="D38" s="20">
        <f t="shared" si="3"/>
        <v>24.684949832775914</v>
      </c>
      <c r="E38" s="18">
        <v>1632.6565820000001</v>
      </c>
      <c r="F38" s="18">
        <v>1714.29</v>
      </c>
      <c r="G38" s="18">
        <v>1825.71885</v>
      </c>
      <c r="H38" s="18">
        <v>1857.303786105</v>
      </c>
      <c r="I38" s="34">
        <f t="shared" si="0"/>
        <v>1924.91</v>
      </c>
      <c r="J38" s="19">
        <f t="shared" si="1"/>
        <v>1982.66</v>
      </c>
      <c r="K38" s="19">
        <f t="shared" si="2"/>
        <v>1681.64</v>
      </c>
      <c r="L38" s="19">
        <f t="shared" si="18"/>
        <v>2071.88</v>
      </c>
      <c r="M38" s="19">
        <f t="shared" si="4"/>
        <v>1757.31</v>
      </c>
      <c r="N38" s="19">
        <f t="shared" si="14"/>
        <v>1791.43</v>
      </c>
      <c r="O38" s="19">
        <f t="shared" si="19"/>
        <v>2011.53</v>
      </c>
      <c r="P38" s="19">
        <f t="shared" si="5"/>
        <v>1940.88</v>
      </c>
      <c r="Q38" s="19">
        <f t="shared" si="15"/>
        <v>2165.11</v>
      </c>
      <c r="R38" s="19">
        <f t="shared" si="16"/>
        <v>1836.39</v>
      </c>
      <c r="S38" s="19">
        <f t="shared" si="20"/>
        <v>2258.21</v>
      </c>
      <c r="T38" s="19">
        <f t="shared" si="6"/>
        <v>1915.35</v>
      </c>
      <c r="U38" s="57">
        <f t="shared" si="7"/>
        <v>1997.71</v>
      </c>
      <c r="V38" s="57">
        <f t="shared" si="8"/>
        <v>1832.87</v>
      </c>
      <c r="W38" s="57">
        <f t="shared" si="9"/>
        <v>2355.31</v>
      </c>
      <c r="X38" s="57">
        <f t="shared" si="10"/>
        <v>2449.52</v>
      </c>
      <c r="Y38" s="57">
        <f t="shared" si="11"/>
        <v>1906.18</v>
      </c>
      <c r="Z38" s="57">
        <f t="shared" si="12"/>
        <v>2077.62</v>
      </c>
      <c r="AA38" s="57">
        <f t="shared" si="17"/>
        <v>1863.09</v>
      </c>
      <c r="AB38" s="57">
        <f t="shared" si="13"/>
        <v>2348.54</v>
      </c>
    </row>
    <row r="39" spans="1:28" ht="18.75" customHeight="1">
      <c r="A39" s="15" t="s">
        <v>999</v>
      </c>
      <c r="B39" s="16">
        <v>1645</v>
      </c>
      <c r="C39" s="16">
        <v>2051.69</v>
      </c>
      <c r="D39" s="20">
        <f t="shared" si="3"/>
        <v>24.722796352583586</v>
      </c>
      <c r="E39" s="18">
        <v>1796.4629339999999</v>
      </c>
      <c r="F39" s="18">
        <v>1886.29</v>
      </c>
      <c r="G39" s="18">
        <v>2008.89885</v>
      </c>
      <c r="H39" s="18">
        <v>2043.6528001050001</v>
      </c>
      <c r="I39" s="34">
        <f t="shared" si="0"/>
        <v>2118.04</v>
      </c>
      <c r="J39" s="19">
        <f t="shared" si="1"/>
        <v>2181.58</v>
      </c>
      <c r="K39" s="19">
        <f t="shared" si="2"/>
        <v>1850.36</v>
      </c>
      <c r="L39" s="19">
        <f t="shared" si="18"/>
        <v>2279.75</v>
      </c>
      <c r="M39" s="19">
        <f t="shared" si="4"/>
        <v>1933.63</v>
      </c>
      <c r="N39" s="19">
        <f t="shared" si="14"/>
        <v>1971.17</v>
      </c>
      <c r="O39" s="19">
        <f t="shared" si="19"/>
        <v>2213.35</v>
      </c>
      <c r="P39" s="19">
        <f t="shared" si="5"/>
        <v>2135.62</v>
      </c>
      <c r="Q39" s="19">
        <f t="shared" si="15"/>
        <v>2382.34</v>
      </c>
      <c r="R39" s="19">
        <f t="shared" si="16"/>
        <v>2020.64</v>
      </c>
      <c r="S39" s="19">
        <f t="shared" si="20"/>
        <v>2484.7800000000002</v>
      </c>
      <c r="T39" s="19">
        <f t="shared" si="6"/>
        <v>2107.5300000000002</v>
      </c>
      <c r="U39" s="57">
        <f t="shared" si="7"/>
        <v>2198.15</v>
      </c>
      <c r="V39" s="57">
        <f t="shared" si="8"/>
        <v>2016.78</v>
      </c>
      <c r="W39" s="57">
        <f t="shared" si="9"/>
        <v>2591.63</v>
      </c>
      <c r="X39" s="57">
        <f t="shared" si="10"/>
        <v>2695.3</v>
      </c>
      <c r="Y39" s="57">
        <f t="shared" si="11"/>
        <v>2097.4499999999998</v>
      </c>
      <c r="Z39" s="57">
        <f t="shared" si="12"/>
        <v>2286.08</v>
      </c>
      <c r="AA39" s="57">
        <f t="shared" si="17"/>
        <v>2050.02</v>
      </c>
      <c r="AB39" s="57">
        <f t="shared" si="13"/>
        <v>2584.17</v>
      </c>
    </row>
    <row r="40" spans="1:28" ht="18" customHeight="1">
      <c r="A40" s="15" t="s">
        <v>1151</v>
      </c>
      <c r="B40" s="16">
        <v>1805</v>
      </c>
      <c r="C40" s="16">
        <v>2250.64</v>
      </c>
      <c r="D40" s="20">
        <f t="shared" si="3"/>
        <v>24.689196675900277</v>
      </c>
      <c r="E40" s="18">
        <v>1971.19732</v>
      </c>
      <c r="F40" s="18">
        <v>2069.7600000000002</v>
      </c>
      <c r="G40" s="18">
        <v>2204.2944000000002</v>
      </c>
      <c r="H40" s="18">
        <v>2242.4286931199999</v>
      </c>
      <c r="I40" s="34">
        <f t="shared" si="0"/>
        <v>2324.0500000000002</v>
      </c>
      <c r="J40" s="19">
        <f t="shared" si="1"/>
        <v>2393.77</v>
      </c>
      <c r="K40" s="19">
        <f t="shared" si="2"/>
        <v>2030.33</v>
      </c>
      <c r="L40" s="19">
        <f t="shared" si="18"/>
        <v>2501.4899999999998</v>
      </c>
      <c r="M40" s="19">
        <f t="shared" si="4"/>
        <v>2121.69</v>
      </c>
      <c r="N40" s="19">
        <f t="shared" si="14"/>
        <v>2162.9</v>
      </c>
      <c r="O40" s="19">
        <f t="shared" si="19"/>
        <v>2428.63</v>
      </c>
      <c r="P40" s="19">
        <f t="shared" si="5"/>
        <v>2343.34</v>
      </c>
      <c r="Q40" s="19">
        <f t="shared" si="15"/>
        <v>2614.06</v>
      </c>
      <c r="R40" s="19">
        <f t="shared" si="16"/>
        <v>2217.17</v>
      </c>
      <c r="S40" s="19">
        <f t="shared" si="20"/>
        <v>2726.46</v>
      </c>
      <c r="T40" s="19">
        <f t="shared" si="6"/>
        <v>2312.5100000000002</v>
      </c>
      <c r="U40" s="57">
        <f t="shared" si="7"/>
        <v>2411.9499999999998</v>
      </c>
      <c r="V40" s="57">
        <f t="shared" si="8"/>
        <v>2212.92</v>
      </c>
      <c r="W40" s="57">
        <f t="shared" si="9"/>
        <v>2843.7</v>
      </c>
      <c r="X40" s="57">
        <f t="shared" si="10"/>
        <v>2957.45</v>
      </c>
      <c r="Y40" s="57">
        <f t="shared" si="11"/>
        <v>2301.44</v>
      </c>
      <c r="Z40" s="57">
        <f t="shared" si="12"/>
        <v>2508.4299999999998</v>
      </c>
      <c r="AA40" s="57">
        <f t="shared" si="17"/>
        <v>2249.42</v>
      </c>
      <c r="AB40" s="57">
        <f t="shared" si="13"/>
        <v>2835.52</v>
      </c>
    </row>
    <row r="41" spans="1:28" ht="15.75" customHeight="1">
      <c r="A41" s="15" t="s">
        <v>1685</v>
      </c>
      <c r="B41" s="16">
        <v>1996</v>
      </c>
      <c r="C41" s="16">
        <v>2489.16</v>
      </c>
      <c r="D41" s="20">
        <f t="shared" si="3"/>
        <v>24.707414829659314</v>
      </c>
      <c r="E41" s="18">
        <v>2179.7847419999998</v>
      </c>
      <c r="F41" s="18">
        <v>2288.77</v>
      </c>
      <c r="G41" s="18">
        <v>2437.5400500000001</v>
      </c>
      <c r="H41" s="18">
        <v>2479.7094928649999</v>
      </c>
      <c r="I41" s="34">
        <f t="shared" si="0"/>
        <v>2569.9699999999998</v>
      </c>
      <c r="J41" s="19">
        <f t="shared" si="1"/>
        <v>2647.07</v>
      </c>
      <c r="K41" s="19">
        <f t="shared" si="2"/>
        <v>2245.1799999999998</v>
      </c>
      <c r="L41" s="19">
        <f t="shared" si="18"/>
        <v>2766.19</v>
      </c>
      <c r="M41" s="19">
        <f t="shared" si="4"/>
        <v>2346.21</v>
      </c>
      <c r="N41" s="19">
        <f t="shared" si="14"/>
        <v>2391.7600000000002</v>
      </c>
      <c r="O41" s="19">
        <f t="shared" si="19"/>
        <v>2685.62</v>
      </c>
      <c r="P41" s="19">
        <f t="shared" si="5"/>
        <v>2591.3000000000002</v>
      </c>
      <c r="Q41" s="19">
        <f t="shared" si="15"/>
        <v>2890.67</v>
      </c>
      <c r="R41" s="19">
        <f t="shared" si="16"/>
        <v>2451.79</v>
      </c>
      <c r="S41" s="19">
        <f t="shared" si="20"/>
        <v>3014.97</v>
      </c>
      <c r="T41" s="19">
        <f t="shared" si="6"/>
        <v>2557.2199999999998</v>
      </c>
      <c r="U41" s="57">
        <f t="shared" si="7"/>
        <v>2667.18</v>
      </c>
      <c r="V41" s="57">
        <f t="shared" si="8"/>
        <v>2447.1</v>
      </c>
      <c r="W41" s="57">
        <f t="shared" si="9"/>
        <v>3144.61</v>
      </c>
      <c r="X41" s="57">
        <f t="shared" si="10"/>
        <v>3270.39</v>
      </c>
      <c r="Y41" s="57">
        <f t="shared" si="11"/>
        <v>2544.98</v>
      </c>
      <c r="Z41" s="57">
        <f t="shared" si="12"/>
        <v>2773.87</v>
      </c>
      <c r="AA41" s="57">
        <f t="shared" si="17"/>
        <v>2487.4299999999998</v>
      </c>
      <c r="AB41" s="57">
        <f t="shared" si="13"/>
        <v>3135.57</v>
      </c>
    </row>
    <row r="42" spans="1:28" ht="16.5" customHeight="1">
      <c r="A42" s="15" t="s">
        <v>269</v>
      </c>
      <c r="B42" s="16">
        <v>2225</v>
      </c>
      <c r="C42" s="16">
        <v>2774.02</v>
      </c>
      <c r="D42" s="20">
        <f t="shared" si="3"/>
        <v>24.675056179775282</v>
      </c>
      <c r="E42" s="18">
        <v>2429.8737860000001</v>
      </c>
      <c r="F42" s="18">
        <v>2551.37</v>
      </c>
      <c r="G42" s="18">
        <v>2717.2090499999999</v>
      </c>
      <c r="H42" s="18">
        <v>2764.2167665649999</v>
      </c>
      <c r="I42" s="34">
        <f t="shared" si="0"/>
        <v>2864.83</v>
      </c>
      <c r="J42" s="19">
        <f t="shared" si="1"/>
        <v>2950.77</v>
      </c>
      <c r="K42" s="19">
        <f t="shared" si="2"/>
        <v>2502.77</v>
      </c>
      <c r="L42" s="19">
        <f t="shared" si="18"/>
        <v>3083.55</v>
      </c>
      <c r="M42" s="19">
        <f t="shared" si="4"/>
        <v>2615.39</v>
      </c>
      <c r="N42" s="19">
        <f t="shared" si="14"/>
        <v>2666.18</v>
      </c>
      <c r="O42" s="19">
        <f t="shared" si="19"/>
        <v>2993.75</v>
      </c>
      <c r="P42" s="19">
        <f t="shared" si="5"/>
        <v>2888.61</v>
      </c>
      <c r="Q42" s="19">
        <f t="shared" si="15"/>
        <v>3222.31</v>
      </c>
      <c r="R42" s="19">
        <f t="shared" si="16"/>
        <v>2733.08</v>
      </c>
      <c r="S42" s="19">
        <f t="shared" si="20"/>
        <v>3360.87</v>
      </c>
      <c r="T42" s="19">
        <f t="shared" si="6"/>
        <v>2850.6</v>
      </c>
      <c r="U42" s="57">
        <f t="shared" si="7"/>
        <v>2973.18</v>
      </c>
      <c r="V42" s="57">
        <f t="shared" si="8"/>
        <v>2727.85</v>
      </c>
      <c r="W42" s="57">
        <f t="shared" si="9"/>
        <v>3505.39</v>
      </c>
      <c r="X42" s="57">
        <f t="shared" si="10"/>
        <v>3645.61</v>
      </c>
      <c r="Y42" s="57">
        <f t="shared" si="11"/>
        <v>2836.96</v>
      </c>
      <c r="Z42" s="57">
        <f t="shared" si="12"/>
        <v>3092.11</v>
      </c>
      <c r="AA42" s="57">
        <f t="shared" si="17"/>
        <v>2772.83</v>
      </c>
      <c r="AB42" s="57">
        <f t="shared" si="13"/>
        <v>3495.3</v>
      </c>
    </row>
    <row r="43" spans="1:28" ht="20.25" customHeight="1">
      <c r="A43" s="15" t="s">
        <v>1689</v>
      </c>
      <c r="B43" s="16">
        <v>2420</v>
      </c>
      <c r="C43" s="16">
        <v>3018.19</v>
      </c>
      <c r="D43" s="20">
        <f t="shared" si="3"/>
        <v>24.718595041322317</v>
      </c>
      <c r="E43" s="18">
        <v>2642.8303460000002</v>
      </c>
      <c r="F43" s="18">
        <v>2774.97</v>
      </c>
      <c r="G43" s="18">
        <v>2955.3430499999999</v>
      </c>
      <c r="H43" s="18">
        <v>3006.470484765</v>
      </c>
      <c r="I43" s="34">
        <f t="shared" si="0"/>
        <v>3115.91</v>
      </c>
      <c r="J43" s="19">
        <f t="shared" si="1"/>
        <v>3209.39</v>
      </c>
      <c r="K43" s="19">
        <f t="shared" si="2"/>
        <v>2722.12</v>
      </c>
      <c r="L43" s="19">
        <f t="shared" si="18"/>
        <v>3353.81</v>
      </c>
      <c r="M43" s="19">
        <f t="shared" si="4"/>
        <v>2844.62</v>
      </c>
      <c r="N43" s="19">
        <f t="shared" si="14"/>
        <v>2899.84</v>
      </c>
      <c r="O43" s="19">
        <f t="shared" si="19"/>
        <v>3256.13</v>
      </c>
      <c r="P43" s="19">
        <f t="shared" si="5"/>
        <v>3141.76</v>
      </c>
      <c r="Q43" s="19">
        <f t="shared" si="15"/>
        <v>3504.73</v>
      </c>
      <c r="R43" s="19">
        <f t="shared" si="16"/>
        <v>2972.63</v>
      </c>
      <c r="S43" s="19">
        <f t="shared" si="20"/>
        <v>3655.43</v>
      </c>
      <c r="T43" s="19">
        <f t="shared" si="6"/>
        <v>3100.45</v>
      </c>
      <c r="U43" s="57">
        <f t="shared" si="7"/>
        <v>3233.77</v>
      </c>
      <c r="V43" s="57">
        <f t="shared" si="8"/>
        <v>2966.94</v>
      </c>
      <c r="W43" s="57">
        <f t="shared" si="9"/>
        <v>3812.61</v>
      </c>
      <c r="X43" s="57">
        <f t="shared" si="10"/>
        <v>3965.11</v>
      </c>
      <c r="Y43" s="57">
        <f t="shared" si="11"/>
        <v>3085.62</v>
      </c>
      <c r="Z43" s="57">
        <f t="shared" si="12"/>
        <v>3363.12</v>
      </c>
      <c r="AA43" s="57">
        <f t="shared" si="17"/>
        <v>3015.83</v>
      </c>
      <c r="AB43" s="57">
        <f t="shared" si="13"/>
        <v>3801.65</v>
      </c>
    </row>
    <row r="44" spans="1:28" ht="19.5" customHeight="1">
      <c r="A44" s="15" t="s">
        <v>2752</v>
      </c>
      <c r="B44" s="16">
        <v>2670</v>
      </c>
      <c r="C44" s="16">
        <v>3329.05</v>
      </c>
      <c r="D44" s="20">
        <f t="shared" si="3"/>
        <v>24.68352059925094</v>
      </c>
      <c r="E44" s="18">
        <v>2915.844392</v>
      </c>
      <c r="F44" s="18">
        <v>3061.64</v>
      </c>
      <c r="G44" s="18">
        <v>3260.6466</v>
      </c>
      <c r="H44" s="18">
        <v>3317.0557861799998</v>
      </c>
      <c r="I44" s="34">
        <f t="shared" si="0"/>
        <v>3437.8</v>
      </c>
      <c r="J44" s="19">
        <f t="shared" si="1"/>
        <v>3540.93</v>
      </c>
      <c r="K44" s="19">
        <f t="shared" si="2"/>
        <v>3003.32</v>
      </c>
      <c r="L44" s="19">
        <f t="shared" si="18"/>
        <v>3700.27</v>
      </c>
      <c r="M44" s="19">
        <f t="shared" si="4"/>
        <v>3138.47</v>
      </c>
      <c r="N44" s="19">
        <f t="shared" si="14"/>
        <v>3199.41</v>
      </c>
      <c r="O44" s="19">
        <f t="shared" si="19"/>
        <v>3592.5</v>
      </c>
      <c r="P44" s="19">
        <f t="shared" si="5"/>
        <v>3466.32</v>
      </c>
      <c r="Q44" s="19">
        <f t="shared" si="15"/>
        <v>3866.78</v>
      </c>
      <c r="R44" s="19">
        <f t="shared" si="16"/>
        <v>3279.7</v>
      </c>
      <c r="S44" s="19">
        <f t="shared" si="20"/>
        <v>4033.05</v>
      </c>
      <c r="T44" s="19">
        <f t="shared" si="6"/>
        <v>3420.73</v>
      </c>
      <c r="U44" s="57">
        <f t="shared" si="7"/>
        <v>3567.82</v>
      </c>
      <c r="V44" s="57">
        <f t="shared" si="8"/>
        <v>3273.42</v>
      </c>
      <c r="W44" s="57">
        <f t="shared" si="9"/>
        <v>4206.47</v>
      </c>
      <c r="X44" s="57">
        <f t="shared" si="10"/>
        <v>4374.7299999999996</v>
      </c>
      <c r="Y44" s="57">
        <f t="shared" si="11"/>
        <v>3404.36</v>
      </c>
      <c r="Z44" s="57">
        <f t="shared" si="12"/>
        <v>3710.53</v>
      </c>
      <c r="AA44" s="57">
        <f t="shared" si="17"/>
        <v>3327.39</v>
      </c>
      <c r="AB44" s="57">
        <f t="shared" si="13"/>
        <v>4194.37</v>
      </c>
    </row>
    <row r="45" spans="1:28" ht="31.5" customHeight="1">
      <c r="I45" s="21"/>
    </row>
    <row r="46" spans="1:28" ht="31.5" customHeight="1">
      <c r="I46" s="21"/>
    </row>
    <row r="47" spans="1:28" ht="31.5" customHeight="1">
      <c r="I47" s="21"/>
    </row>
    <row r="48" spans="1:28" ht="31.5" customHeight="1">
      <c r="I48" s="21"/>
    </row>
    <row r="49" spans="9:9" ht="31.5" customHeight="1">
      <c r="I49" s="21"/>
    </row>
    <row r="50" spans="9:9" ht="31.5" customHeight="1">
      <c r="I50" s="21"/>
    </row>
    <row r="51" spans="9:9" ht="31.5" customHeight="1">
      <c r="I51" s="21"/>
    </row>
    <row r="52" spans="9:9" ht="31.5" customHeight="1">
      <c r="I52" s="21"/>
    </row>
    <row r="53" spans="9:9" ht="31.5" customHeight="1">
      <c r="I53" s="21"/>
    </row>
    <row r="54" spans="9:9" ht="31.5" customHeight="1">
      <c r="I54" s="21"/>
    </row>
    <row r="55" spans="9:9" ht="31.5" customHeight="1">
      <c r="I55" s="21"/>
    </row>
    <row r="56" spans="9:9" ht="31.5" customHeight="1">
      <c r="I56" s="21"/>
    </row>
    <row r="57" spans="9:9" ht="31.5" customHeight="1">
      <c r="I57" s="21"/>
    </row>
    <row r="58" spans="9:9" ht="31.5" customHeight="1">
      <c r="I58" s="21"/>
    </row>
    <row r="59" spans="9:9" ht="31.5" customHeight="1">
      <c r="I59" s="21"/>
    </row>
    <row r="60" spans="9:9" ht="31.5" customHeight="1">
      <c r="I60" s="21"/>
    </row>
    <row r="61" spans="9:9" ht="31.5" customHeight="1">
      <c r="I61" s="21"/>
    </row>
    <row r="62" spans="9:9" ht="31.5" customHeight="1">
      <c r="I62" s="21"/>
    </row>
    <row r="63" spans="9:9" ht="31.5" customHeight="1">
      <c r="I63" s="21"/>
    </row>
    <row r="64" spans="9:9" ht="31.5" customHeight="1">
      <c r="I64" s="21"/>
    </row>
    <row r="65" spans="9:9" ht="31.5" customHeight="1">
      <c r="I65" s="21"/>
    </row>
    <row r="66" spans="9:9" ht="31.5" customHeight="1">
      <c r="I66" s="21"/>
    </row>
    <row r="67" spans="9:9" ht="31.5" customHeight="1">
      <c r="I67" s="21"/>
    </row>
    <row r="68" spans="9:9" ht="31.5" customHeight="1">
      <c r="I68" s="21"/>
    </row>
    <row r="69" spans="9:9" ht="31.5" customHeight="1">
      <c r="I69" s="21"/>
    </row>
    <row r="70" spans="9:9" ht="31.5" customHeight="1">
      <c r="I70" s="21"/>
    </row>
    <row r="71" spans="9:9" ht="31.5" customHeight="1">
      <c r="I71" s="21"/>
    </row>
    <row r="72" spans="9:9" ht="31.5" customHeight="1">
      <c r="I72" s="21"/>
    </row>
    <row r="73" spans="9:9" ht="31.5" customHeight="1">
      <c r="I73" s="21"/>
    </row>
    <row r="74" spans="9:9" ht="31.5" customHeight="1">
      <c r="I74" s="21"/>
    </row>
    <row r="75" spans="9:9" ht="31.5" customHeight="1">
      <c r="I75" s="21"/>
    </row>
    <row r="76" spans="9:9" ht="31.5" customHeight="1">
      <c r="I76" s="21"/>
    </row>
    <row r="77" spans="9:9" ht="31.5" customHeight="1">
      <c r="I77" s="21"/>
    </row>
    <row r="78" spans="9:9" ht="31.5" customHeight="1">
      <c r="I78" s="21"/>
    </row>
    <row r="79" spans="9:9" ht="31.5" customHeight="1">
      <c r="I79" s="21"/>
    </row>
    <row r="80" spans="9:9" ht="31.5" customHeight="1">
      <c r="I80" s="21"/>
    </row>
    <row r="81" spans="9:9" ht="31.5" customHeight="1">
      <c r="I81" s="21"/>
    </row>
    <row r="82" spans="9:9" ht="31.5" customHeight="1">
      <c r="I82" s="21"/>
    </row>
    <row r="83" spans="9:9" ht="31.5" customHeight="1">
      <c r="I83" s="21"/>
    </row>
    <row r="84" spans="9:9" ht="31.5" customHeight="1">
      <c r="I84" s="21"/>
    </row>
    <row r="85" spans="9:9" ht="31.5" customHeight="1">
      <c r="I85" s="21"/>
    </row>
    <row r="86" spans="9:9" ht="31.5" customHeight="1">
      <c r="I86" s="21"/>
    </row>
    <row r="87" spans="9:9" ht="31.5" customHeight="1">
      <c r="I87" s="21"/>
    </row>
    <row r="88" spans="9:9" ht="31.5" customHeight="1">
      <c r="I88" s="21"/>
    </row>
    <row r="89" spans="9:9" ht="31.5" customHeight="1">
      <c r="I89" s="21"/>
    </row>
    <row r="90" spans="9:9" ht="31.5" customHeight="1">
      <c r="I90" s="21"/>
    </row>
    <row r="91" spans="9:9" ht="31.5" customHeight="1">
      <c r="I91" s="21"/>
    </row>
    <row r="92" spans="9:9" ht="31.5" customHeight="1">
      <c r="I92" s="21"/>
    </row>
    <row r="93" spans="9:9" ht="31.5" customHeight="1">
      <c r="I93" s="21"/>
    </row>
    <row r="94" spans="9:9" ht="31.5" customHeight="1">
      <c r="I94" s="21"/>
    </row>
    <row r="95" spans="9:9" ht="31.5" customHeight="1">
      <c r="I95" s="21"/>
    </row>
    <row r="96" spans="9:9" ht="31.5" customHeight="1">
      <c r="I96" s="21"/>
    </row>
    <row r="97" spans="9:9" ht="31.5" customHeight="1">
      <c r="I97" s="21"/>
    </row>
    <row r="98" spans="9:9" ht="31.5" customHeight="1">
      <c r="I98" s="21"/>
    </row>
    <row r="99" spans="9:9" ht="31.5" customHeight="1">
      <c r="I99" s="21"/>
    </row>
    <row r="100" spans="9:9" ht="31.5" customHeight="1">
      <c r="I100" s="21"/>
    </row>
    <row r="101" spans="9:9" ht="31.5" customHeight="1">
      <c r="I101" s="21"/>
    </row>
    <row r="102" spans="9:9" ht="31.5" customHeight="1">
      <c r="I102" s="21"/>
    </row>
    <row r="103" spans="9:9" ht="31.5" customHeight="1">
      <c r="I103" s="21"/>
    </row>
    <row r="104" spans="9:9" ht="31.5" customHeight="1">
      <c r="I104" s="21"/>
    </row>
    <row r="105" spans="9:9" ht="31.5" customHeight="1">
      <c r="I105" s="21"/>
    </row>
    <row r="106" spans="9:9" ht="31.5" customHeight="1">
      <c r="I106" s="21"/>
    </row>
    <row r="107" spans="9:9" ht="31.5" customHeight="1">
      <c r="I107" s="21"/>
    </row>
    <row r="108" spans="9:9" ht="31.5" customHeight="1">
      <c r="I108" s="21"/>
    </row>
    <row r="109" spans="9:9" ht="31.5" customHeight="1">
      <c r="I109" s="21"/>
    </row>
    <row r="110" spans="9:9" ht="31.5" customHeight="1">
      <c r="I110" s="21"/>
    </row>
    <row r="111" spans="9:9" ht="31.5" customHeight="1">
      <c r="I111" s="21"/>
    </row>
    <row r="112" spans="9:9" ht="31.5" customHeight="1">
      <c r="I112" s="21"/>
    </row>
    <row r="113" spans="9:9" ht="31.5" customHeight="1">
      <c r="I113" s="21"/>
    </row>
    <row r="114" spans="9:9" ht="31.5" customHeight="1">
      <c r="I114" s="21"/>
    </row>
    <row r="115" spans="9:9" ht="31.5" customHeight="1">
      <c r="I115" s="21"/>
    </row>
    <row r="116" spans="9:9" ht="31.5" customHeight="1">
      <c r="I116" s="21"/>
    </row>
    <row r="117" spans="9:9" ht="31.5" customHeight="1">
      <c r="I117" s="21"/>
    </row>
    <row r="118" spans="9:9" ht="31.5" customHeight="1">
      <c r="I118" s="21"/>
    </row>
    <row r="119" spans="9:9" ht="31.5" customHeight="1">
      <c r="I119" s="21"/>
    </row>
    <row r="120" spans="9:9" ht="31.5" customHeight="1">
      <c r="I120" s="21"/>
    </row>
    <row r="121" spans="9:9" ht="31.5" customHeight="1">
      <c r="I121" s="21"/>
    </row>
    <row r="122" spans="9:9" ht="31.5" customHeight="1">
      <c r="I122" s="21"/>
    </row>
    <row r="123" spans="9:9" ht="31.5" customHeight="1">
      <c r="I123" s="21"/>
    </row>
    <row r="124" spans="9:9" ht="31.5" customHeight="1">
      <c r="I124" s="21"/>
    </row>
    <row r="125" spans="9:9" ht="31.5" customHeight="1">
      <c r="I125" s="21"/>
    </row>
    <row r="126" spans="9:9" ht="31.5" customHeight="1">
      <c r="I126" s="21"/>
    </row>
    <row r="127" spans="9:9" ht="31.5" customHeight="1">
      <c r="I127" s="21"/>
    </row>
    <row r="128" spans="9:9" ht="31.5" customHeight="1">
      <c r="I128" s="21"/>
    </row>
    <row r="129" spans="9:9" ht="31.5" customHeight="1">
      <c r="I129" s="21"/>
    </row>
    <row r="130" spans="9:9" ht="31.5" customHeight="1">
      <c r="I130" s="21"/>
    </row>
    <row r="131" spans="9:9" ht="31.5" customHeight="1">
      <c r="I131" s="21"/>
    </row>
    <row r="132" spans="9:9" ht="31.5" customHeight="1">
      <c r="I132" s="21"/>
    </row>
    <row r="133" spans="9:9" ht="31.5" customHeight="1">
      <c r="I133" s="21"/>
    </row>
    <row r="134" spans="9:9" ht="31.5" customHeight="1">
      <c r="I134" s="21"/>
    </row>
    <row r="135" spans="9:9" ht="31.5" customHeight="1">
      <c r="I135" s="21"/>
    </row>
    <row r="136" spans="9:9" ht="31.5" customHeight="1">
      <c r="I136" s="21"/>
    </row>
    <row r="137" spans="9:9" ht="31.5" customHeight="1">
      <c r="I137" s="21"/>
    </row>
    <row r="138" spans="9:9" ht="31.5" customHeight="1">
      <c r="I138" s="21"/>
    </row>
    <row r="139" spans="9:9" ht="31.5" customHeight="1">
      <c r="I139" s="21"/>
    </row>
    <row r="140" spans="9:9" ht="31.5" customHeight="1">
      <c r="I140" s="21"/>
    </row>
    <row r="141" spans="9:9" ht="31.5" customHeight="1">
      <c r="I141" s="21"/>
    </row>
    <row r="142" spans="9:9" ht="31.5" customHeight="1">
      <c r="I142" s="21"/>
    </row>
    <row r="143" spans="9:9" ht="31.5" customHeight="1">
      <c r="I143" s="21"/>
    </row>
    <row r="144" spans="9:9" ht="31.5" customHeight="1">
      <c r="I144" s="21"/>
    </row>
    <row r="145" spans="9:9" ht="31.5" customHeight="1">
      <c r="I145" s="21"/>
    </row>
    <row r="146" spans="9:9" ht="31.5" customHeight="1">
      <c r="I146" s="21"/>
    </row>
    <row r="147" spans="9:9" ht="31.5" customHeight="1">
      <c r="I147" s="21"/>
    </row>
    <row r="148" spans="9:9" ht="31.5" customHeight="1">
      <c r="I148" s="21"/>
    </row>
    <row r="149" spans="9:9" ht="31.5" customHeight="1">
      <c r="I149" s="21"/>
    </row>
    <row r="150" spans="9:9" ht="31.5" customHeight="1">
      <c r="I150" s="21"/>
    </row>
    <row r="151" spans="9:9" ht="31.5" customHeight="1">
      <c r="I151" s="21"/>
    </row>
    <row r="152" spans="9:9" ht="31.5" customHeight="1">
      <c r="I152" s="21"/>
    </row>
    <row r="153" spans="9:9" ht="31.5" customHeight="1">
      <c r="I153" s="21"/>
    </row>
    <row r="154" spans="9:9" ht="31.5" customHeight="1">
      <c r="I154" s="21"/>
    </row>
    <row r="155" spans="9:9" ht="31.5" customHeight="1">
      <c r="I155" s="21"/>
    </row>
    <row r="156" spans="9:9" ht="31.5" customHeight="1">
      <c r="I156" s="21"/>
    </row>
    <row r="157" spans="9:9" ht="31.5" customHeight="1">
      <c r="I157" s="21"/>
    </row>
    <row r="158" spans="9:9" ht="31.5" customHeight="1">
      <c r="I158" s="21"/>
    </row>
    <row r="159" spans="9:9" ht="31.5" customHeight="1">
      <c r="I159" s="21"/>
    </row>
    <row r="160" spans="9:9" ht="31.5" customHeight="1">
      <c r="I160" s="21"/>
    </row>
    <row r="161" spans="9:9" ht="31.5" customHeight="1">
      <c r="I161" s="21"/>
    </row>
    <row r="162" spans="9:9" ht="31.5" customHeight="1">
      <c r="I162" s="21"/>
    </row>
    <row r="163" spans="9:9" ht="31.5" customHeight="1">
      <c r="I163" s="21"/>
    </row>
    <row r="164" spans="9:9" ht="31.5" customHeight="1">
      <c r="I164" s="21"/>
    </row>
    <row r="165" spans="9:9" ht="31.5" customHeight="1">
      <c r="I165" s="21"/>
    </row>
    <row r="166" spans="9:9" ht="31.5" customHeight="1">
      <c r="I166" s="21"/>
    </row>
    <row r="167" spans="9:9" ht="31.5" customHeight="1">
      <c r="I167" s="21"/>
    </row>
    <row r="168" spans="9:9" ht="31.5" customHeight="1">
      <c r="I168" s="21"/>
    </row>
    <row r="169" spans="9:9" ht="31.5" customHeight="1">
      <c r="I169" s="21"/>
    </row>
    <row r="170" spans="9:9" ht="31.5" customHeight="1">
      <c r="I170" s="21"/>
    </row>
    <row r="171" spans="9:9" ht="31.5" customHeight="1">
      <c r="I171" s="21"/>
    </row>
    <row r="172" spans="9:9" ht="31.5" customHeight="1">
      <c r="I172" s="21"/>
    </row>
    <row r="173" spans="9:9" ht="31.5" customHeight="1">
      <c r="I173" s="21"/>
    </row>
    <row r="174" spans="9:9" ht="31.5" customHeight="1">
      <c r="I174" s="21"/>
    </row>
    <row r="175" spans="9:9" ht="31.5" customHeight="1">
      <c r="I175" s="21"/>
    </row>
    <row r="176" spans="9:9" ht="31.5" customHeight="1">
      <c r="I176" s="21"/>
    </row>
    <row r="177" spans="9:9" ht="31.5" customHeight="1">
      <c r="I177" s="21"/>
    </row>
    <row r="178" spans="9:9" ht="31.5" customHeight="1">
      <c r="I178" s="21"/>
    </row>
    <row r="179" spans="9:9" ht="31.5" customHeight="1">
      <c r="I179" s="21"/>
    </row>
    <row r="180" spans="9:9" ht="31.5" customHeight="1">
      <c r="I180" s="21"/>
    </row>
    <row r="181" spans="9:9" ht="31.5" customHeight="1">
      <c r="I181" s="21"/>
    </row>
    <row r="182" spans="9:9" ht="31.5" customHeight="1">
      <c r="I182" s="21"/>
    </row>
    <row r="183" spans="9:9" ht="31.5" customHeight="1">
      <c r="I183" s="21"/>
    </row>
    <row r="184" spans="9:9" ht="31.5" customHeight="1">
      <c r="I184" s="21"/>
    </row>
    <row r="185" spans="9:9" ht="31.5" customHeight="1">
      <c r="I185" s="21"/>
    </row>
    <row r="186" spans="9:9" ht="31.5" customHeight="1">
      <c r="I186" s="21"/>
    </row>
    <row r="187" spans="9:9" ht="31.5" customHeight="1">
      <c r="I187" s="21"/>
    </row>
    <row r="188" spans="9:9" ht="31.5" customHeight="1">
      <c r="I188" s="21"/>
    </row>
    <row r="189" spans="9:9" ht="31.5" customHeight="1">
      <c r="I189" s="21"/>
    </row>
    <row r="190" spans="9:9" ht="31.5" customHeight="1">
      <c r="I190" s="21"/>
    </row>
    <row r="191" spans="9:9" ht="31.5" customHeight="1">
      <c r="I191" s="21"/>
    </row>
    <row r="192" spans="9:9" ht="31.5" customHeight="1">
      <c r="I192" s="21"/>
    </row>
    <row r="193" spans="9:9" ht="31.5" customHeight="1">
      <c r="I193" s="21"/>
    </row>
    <row r="194" spans="9:9" ht="31.5" customHeight="1">
      <c r="I194" s="21"/>
    </row>
    <row r="195" spans="9:9" ht="31.5" customHeight="1">
      <c r="I195" s="21"/>
    </row>
    <row r="196" spans="9:9" ht="31.5" customHeight="1">
      <c r="I196" s="21"/>
    </row>
    <row r="197" spans="9:9" ht="31.5" customHeight="1">
      <c r="I197" s="21"/>
    </row>
    <row r="198" spans="9:9" ht="31.5" customHeight="1">
      <c r="I198" s="21"/>
    </row>
    <row r="199" spans="9:9" ht="31.5" customHeight="1">
      <c r="I199" s="21"/>
    </row>
    <row r="200" spans="9:9" ht="31.5" customHeight="1">
      <c r="I200" s="21"/>
    </row>
    <row r="201" spans="9:9" ht="31.5" customHeight="1">
      <c r="I201" s="21"/>
    </row>
    <row r="202" spans="9:9" ht="31.5" customHeight="1">
      <c r="I202" s="21"/>
    </row>
    <row r="203" spans="9:9" ht="31.5" customHeight="1">
      <c r="I203" s="21"/>
    </row>
    <row r="204" spans="9:9" ht="31.5" customHeight="1">
      <c r="I204" s="21"/>
    </row>
    <row r="205" spans="9:9" ht="31.5" customHeight="1">
      <c r="I205" s="21"/>
    </row>
    <row r="206" spans="9:9" ht="31.5" customHeight="1">
      <c r="I206" s="21"/>
    </row>
    <row r="207" spans="9:9" ht="31.5" customHeight="1">
      <c r="I207" s="21"/>
    </row>
    <row r="208" spans="9:9" ht="31.5" customHeight="1">
      <c r="I208" s="21"/>
    </row>
    <row r="209" spans="9:9" ht="31.5" customHeight="1">
      <c r="I209" s="21"/>
    </row>
    <row r="210" spans="9:9" ht="31.5" customHeight="1">
      <c r="I210" s="21"/>
    </row>
    <row r="211" spans="9:9" ht="31.5" customHeight="1">
      <c r="I211" s="21"/>
    </row>
    <row r="212" spans="9:9" ht="31.5" customHeight="1">
      <c r="I212" s="21"/>
    </row>
    <row r="213" spans="9:9" ht="31.5" customHeight="1">
      <c r="I213" s="21"/>
    </row>
    <row r="214" spans="9:9" ht="31.5" customHeight="1">
      <c r="I214" s="21"/>
    </row>
    <row r="215" spans="9:9" ht="31.5" customHeight="1">
      <c r="I215" s="21"/>
    </row>
    <row r="216" spans="9:9" ht="31.5" customHeight="1">
      <c r="I216" s="21"/>
    </row>
    <row r="217" spans="9:9" ht="31.5" customHeight="1">
      <c r="I217" s="21"/>
    </row>
    <row r="218" spans="9:9" ht="31.5" customHeight="1">
      <c r="I218" s="21"/>
    </row>
    <row r="219" spans="9:9" ht="31.5" customHeight="1">
      <c r="I219" s="21"/>
    </row>
    <row r="220" spans="9:9" ht="31.5" customHeight="1">
      <c r="I220" s="21"/>
    </row>
    <row r="221" spans="9:9" ht="31.5" customHeight="1">
      <c r="I221" s="21"/>
    </row>
    <row r="222" spans="9:9" ht="31.5" customHeight="1">
      <c r="I222" s="21"/>
    </row>
    <row r="223" spans="9:9" ht="31.5" customHeight="1">
      <c r="I223" s="21"/>
    </row>
    <row r="224" spans="9:9" ht="31.5" customHeight="1">
      <c r="I224" s="21"/>
    </row>
    <row r="225" spans="9:9" ht="31.5" customHeight="1">
      <c r="I225" s="21"/>
    </row>
    <row r="226" spans="9:9" ht="31.5" customHeight="1">
      <c r="I226" s="21"/>
    </row>
    <row r="227" spans="9:9" ht="31.5" customHeight="1">
      <c r="I227" s="21"/>
    </row>
    <row r="228" spans="9:9" ht="31.5" customHeight="1">
      <c r="I228" s="21"/>
    </row>
    <row r="229" spans="9:9" ht="31.5" customHeight="1">
      <c r="I229" s="21"/>
    </row>
    <row r="230" spans="9:9" ht="31.5" customHeight="1">
      <c r="I230" s="21"/>
    </row>
    <row r="231" spans="9:9" ht="31.5" customHeight="1">
      <c r="I231" s="21"/>
    </row>
    <row r="232" spans="9:9" ht="31.5" customHeight="1">
      <c r="I232" s="21"/>
    </row>
    <row r="233" spans="9:9" ht="31.5" customHeight="1">
      <c r="I233" s="21"/>
    </row>
    <row r="234" spans="9:9" ht="31.5" customHeight="1">
      <c r="I234" s="21"/>
    </row>
    <row r="235" spans="9:9" ht="31.5" customHeight="1">
      <c r="I235" s="21"/>
    </row>
    <row r="236" spans="9:9" ht="31.5" customHeight="1">
      <c r="I236" s="21"/>
    </row>
    <row r="237" spans="9:9" ht="31.5" customHeight="1">
      <c r="I237" s="21"/>
    </row>
    <row r="238" spans="9:9" ht="31.5" customHeight="1">
      <c r="I238" s="21"/>
    </row>
    <row r="239" spans="9:9" ht="31.5" customHeight="1">
      <c r="I239" s="21"/>
    </row>
    <row r="240" spans="9:9" ht="31.5" customHeight="1">
      <c r="I240" s="21"/>
    </row>
    <row r="241" spans="9:9" ht="31.5" customHeight="1">
      <c r="I241" s="21"/>
    </row>
    <row r="242" spans="9:9" ht="31.5" customHeight="1">
      <c r="I242" s="21"/>
    </row>
    <row r="243" spans="9:9" ht="31.5" customHeight="1">
      <c r="I243" s="21"/>
    </row>
    <row r="244" spans="9:9" ht="31.5" customHeight="1">
      <c r="I244" s="21"/>
    </row>
    <row r="3890" spans="11:11" ht="31.5" customHeight="1">
      <c r="K3890">
        <f>VLOOKUP(D3890,'Porte Honorário'!A1:P44,15,FALSE)</f>
        <v>0</v>
      </c>
    </row>
    <row r="3892" spans="11:11" ht="31.5" customHeight="1">
      <c r="K3892" t="e">
        <f>VLOOKUP(D3892,'Porte Honorário'!A3:P46,15,)</f>
        <v>#N/A</v>
      </c>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DEBE7-94F8-43D8-B36A-7A24922AFE94}">
  <dimension ref="A1:E1000"/>
  <sheetViews>
    <sheetView showGridLines="0" topLeftCell="A4" workbookViewId="0">
      <selection activeCell="D10" sqref="D10"/>
    </sheetView>
  </sheetViews>
  <sheetFormatPr defaultColWidth="14.42578125" defaultRowHeight="15" customHeight="1"/>
  <cols>
    <col min="1" max="1" width="6.42578125" customWidth="1"/>
    <col min="2" max="2" width="20" customWidth="1"/>
    <col min="3" max="3" width="13.5703125" customWidth="1"/>
    <col min="4" max="4" width="12.140625" customWidth="1"/>
    <col min="5" max="6" width="8.7109375" customWidth="1"/>
  </cols>
  <sheetData>
    <row r="1" spans="1:5">
      <c r="A1" s="154" t="s">
        <v>3</v>
      </c>
      <c r="B1" s="154"/>
      <c r="C1" s="31" t="s">
        <v>4956</v>
      </c>
    </row>
    <row r="2" spans="1:5">
      <c r="A2" s="32">
        <v>0</v>
      </c>
      <c r="B2" s="32" t="s">
        <v>2805</v>
      </c>
      <c r="C2" s="33"/>
    </row>
    <row r="3" spans="1:5" ht="13.5" customHeight="1">
      <c r="A3" s="32">
        <v>1</v>
      </c>
      <c r="B3" s="32" t="s">
        <v>53</v>
      </c>
      <c r="C3" s="33">
        <v>166.26</v>
      </c>
      <c r="D3" s="22"/>
      <c r="E3" s="22"/>
    </row>
    <row r="4" spans="1:5" ht="13.5" customHeight="1">
      <c r="A4" s="32">
        <v>2</v>
      </c>
      <c r="B4" s="32" t="s">
        <v>70</v>
      </c>
      <c r="C4" s="33">
        <v>242.26</v>
      </c>
      <c r="D4" s="22"/>
      <c r="E4" s="22"/>
    </row>
    <row r="5" spans="1:5" ht="13.5" customHeight="1">
      <c r="A5" s="32">
        <v>3</v>
      </c>
      <c r="B5" s="32" t="s">
        <v>72</v>
      </c>
      <c r="C5" s="33">
        <v>356.94</v>
      </c>
      <c r="D5" s="22"/>
      <c r="E5" s="22"/>
    </row>
    <row r="6" spans="1:5" ht="13.5" customHeight="1">
      <c r="A6" s="32">
        <v>4</v>
      </c>
      <c r="B6" s="32" t="s">
        <v>500</v>
      </c>
      <c r="C6" s="33">
        <v>528.62</v>
      </c>
      <c r="D6" s="22"/>
      <c r="E6" s="22"/>
    </row>
    <row r="7" spans="1:5" ht="13.5" customHeight="1">
      <c r="A7" s="32">
        <v>5</v>
      </c>
      <c r="B7" s="32" t="s">
        <v>291</v>
      </c>
      <c r="C7" s="33">
        <v>817.81</v>
      </c>
      <c r="D7" s="22"/>
      <c r="E7" s="22"/>
    </row>
    <row r="8" spans="1:5" ht="13.5" customHeight="1">
      <c r="A8" s="32">
        <v>6</v>
      </c>
      <c r="B8" s="32" t="s">
        <v>335</v>
      </c>
      <c r="C8" s="33">
        <v>1142.24</v>
      </c>
      <c r="D8" s="22"/>
      <c r="E8" s="22"/>
    </row>
    <row r="9" spans="1:5" ht="13.5" customHeight="1">
      <c r="A9" s="32">
        <v>7</v>
      </c>
      <c r="B9" s="32" t="s">
        <v>486</v>
      </c>
      <c r="C9" s="33">
        <v>1623.9</v>
      </c>
      <c r="D9" s="22"/>
      <c r="E9" s="22"/>
    </row>
    <row r="10" spans="1:5" ht="13.5" customHeight="1">
      <c r="A10" s="32">
        <v>8</v>
      </c>
      <c r="B10" s="32" t="s">
        <v>959</v>
      </c>
      <c r="C10" s="33">
        <v>2142.64</v>
      </c>
      <c r="D10" s="22"/>
      <c r="E10" s="22"/>
    </row>
    <row r="11" spans="1:5">
      <c r="C11" s="23"/>
    </row>
    <row r="12" spans="1:5">
      <c r="C12" s="23"/>
    </row>
    <row r="13" spans="1:5">
      <c r="C13" s="23"/>
    </row>
    <row r="14" spans="1:5">
      <c r="C14" s="23"/>
    </row>
    <row r="15" spans="1:5">
      <c r="C15" s="23"/>
    </row>
    <row r="16" spans="1:5">
      <c r="C16" s="23"/>
    </row>
    <row r="17" spans="3:3">
      <c r="C17" s="23"/>
    </row>
    <row r="18" spans="3:3">
      <c r="C18" s="23"/>
    </row>
    <row r="19" spans="3:3">
      <c r="C19" s="23"/>
    </row>
    <row r="20" spans="3:3">
      <c r="C20" s="23"/>
    </row>
    <row r="21" spans="3:3" ht="15.75" customHeight="1">
      <c r="C21" s="23"/>
    </row>
    <row r="22" spans="3:3" ht="15.75" customHeight="1">
      <c r="C22" s="23"/>
    </row>
    <row r="23" spans="3:3" ht="15.75" customHeight="1">
      <c r="C23" s="23"/>
    </row>
    <row r="24" spans="3:3" ht="15.75" customHeight="1">
      <c r="C24" s="23"/>
    </row>
    <row r="25" spans="3:3" ht="15.75" customHeight="1">
      <c r="C25" s="23"/>
    </row>
    <row r="26" spans="3:3" ht="15.75" customHeight="1">
      <c r="C26" s="23"/>
    </row>
    <row r="27" spans="3:3" ht="15.75" customHeight="1">
      <c r="C27" s="23"/>
    </row>
    <row r="28" spans="3:3" ht="15.75" customHeight="1">
      <c r="C28" s="23"/>
    </row>
    <row r="29" spans="3:3" ht="15.75" customHeight="1">
      <c r="C29" s="23"/>
    </row>
    <row r="30" spans="3:3" ht="15.75" customHeight="1">
      <c r="C30" s="23"/>
    </row>
    <row r="31" spans="3:3" ht="15.75" customHeight="1">
      <c r="C31" s="23"/>
    </row>
    <row r="32" spans="3:3" ht="15.75" customHeight="1">
      <c r="C32" s="23"/>
    </row>
    <row r="33" spans="3:3" ht="15.75" customHeight="1">
      <c r="C33" s="23"/>
    </row>
    <row r="34" spans="3:3" ht="15.75" customHeight="1">
      <c r="C34" s="23"/>
    </row>
    <row r="35" spans="3:3" ht="15.75" customHeight="1">
      <c r="C35" s="23"/>
    </row>
    <row r="36" spans="3:3" ht="15.75" customHeight="1">
      <c r="C36" s="23"/>
    </row>
    <row r="37" spans="3:3" ht="15.75" customHeight="1">
      <c r="C37" s="23"/>
    </row>
    <row r="38" spans="3:3" ht="15.75" customHeight="1">
      <c r="C38" s="23"/>
    </row>
    <row r="39" spans="3:3" ht="15.75" customHeight="1">
      <c r="C39" s="23"/>
    </row>
    <row r="40" spans="3:3" ht="15.75" customHeight="1">
      <c r="C40" s="23"/>
    </row>
    <row r="41" spans="3:3" ht="15.75" customHeight="1">
      <c r="C41" s="23"/>
    </row>
    <row r="42" spans="3:3" ht="15.75" customHeight="1">
      <c r="C42" s="23"/>
    </row>
    <row r="43" spans="3:3" ht="15.75" customHeight="1">
      <c r="C43" s="23"/>
    </row>
    <row r="44" spans="3:3" ht="15.75" customHeight="1">
      <c r="C44" s="23"/>
    </row>
    <row r="45" spans="3:3" ht="15.75" customHeight="1">
      <c r="C45" s="23"/>
    </row>
    <row r="46" spans="3:3" ht="15.75" customHeight="1">
      <c r="C46" s="23"/>
    </row>
    <row r="47" spans="3:3" ht="15.75" customHeight="1">
      <c r="C47" s="23"/>
    </row>
    <row r="48" spans="3:3" ht="15.75" customHeight="1">
      <c r="C48" s="23"/>
    </row>
    <row r="49" spans="3:3" ht="15.75" customHeight="1">
      <c r="C49" s="23"/>
    </row>
    <row r="50" spans="3:3" ht="15.75" customHeight="1">
      <c r="C50" s="23"/>
    </row>
    <row r="51" spans="3:3" ht="15.75" customHeight="1">
      <c r="C51" s="23"/>
    </row>
    <row r="52" spans="3:3" ht="15.75" customHeight="1">
      <c r="C52" s="23"/>
    </row>
    <row r="53" spans="3:3" ht="15.75" customHeight="1">
      <c r="C53" s="23"/>
    </row>
    <row r="54" spans="3:3" ht="15.75" customHeight="1">
      <c r="C54" s="23"/>
    </row>
    <row r="55" spans="3:3" ht="15.75" customHeight="1">
      <c r="C55" s="23"/>
    </row>
    <row r="56" spans="3:3" ht="15.75" customHeight="1">
      <c r="C56" s="23"/>
    </row>
    <row r="57" spans="3:3" ht="15.75" customHeight="1">
      <c r="C57" s="23"/>
    </row>
    <row r="58" spans="3:3" ht="15.75" customHeight="1">
      <c r="C58" s="23"/>
    </row>
    <row r="59" spans="3:3" ht="15.75" customHeight="1">
      <c r="C59" s="23"/>
    </row>
    <row r="60" spans="3:3" ht="15.75" customHeight="1">
      <c r="C60" s="23"/>
    </row>
    <row r="61" spans="3:3" ht="15.75" customHeight="1">
      <c r="C61" s="23"/>
    </row>
    <row r="62" spans="3:3" ht="15.75" customHeight="1">
      <c r="C62" s="23"/>
    </row>
    <row r="63" spans="3:3" ht="15.75" customHeight="1">
      <c r="C63" s="23"/>
    </row>
    <row r="64" spans="3:3" ht="15.75" customHeight="1">
      <c r="C64" s="23"/>
    </row>
    <row r="65" spans="3:3" ht="15.75" customHeight="1">
      <c r="C65" s="23"/>
    </row>
    <row r="66" spans="3:3" ht="15.75" customHeight="1">
      <c r="C66" s="23"/>
    </row>
    <row r="67" spans="3:3" ht="15.75" customHeight="1">
      <c r="C67" s="23"/>
    </row>
    <row r="68" spans="3:3" ht="15.75" customHeight="1">
      <c r="C68" s="23"/>
    </row>
    <row r="69" spans="3:3" ht="15.75" customHeight="1">
      <c r="C69" s="23"/>
    </row>
    <row r="70" spans="3:3" ht="15.75" customHeight="1">
      <c r="C70" s="23"/>
    </row>
    <row r="71" spans="3:3" ht="15.75" customHeight="1">
      <c r="C71" s="23"/>
    </row>
    <row r="72" spans="3:3" ht="15.75" customHeight="1">
      <c r="C72" s="23"/>
    </row>
    <row r="73" spans="3:3" ht="15.75" customHeight="1">
      <c r="C73" s="23"/>
    </row>
    <row r="74" spans="3:3" ht="15.75" customHeight="1">
      <c r="C74" s="23"/>
    </row>
    <row r="75" spans="3:3" ht="15.75" customHeight="1">
      <c r="C75" s="23"/>
    </row>
    <row r="76" spans="3:3" ht="15.75" customHeight="1">
      <c r="C76" s="23"/>
    </row>
    <row r="77" spans="3:3" ht="15.75" customHeight="1">
      <c r="C77" s="23"/>
    </row>
    <row r="78" spans="3:3" ht="15.75" customHeight="1">
      <c r="C78" s="23"/>
    </row>
    <row r="79" spans="3:3" ht="15.75" customHeight="1">
      <c r="C79" s="23"/>
    </row>
    <row r="80" spans="3:3" ht="15.75" customHeight="1">
      <c r="C80" s="23"/>
    </row>
    <row r="81" spans="3:3" ht="15.75" customHeight="1">
      <c r="C81" s="23"/>
    </row>
    <row r="82" spans="3:3" ht="15.75" customHeight="1">
      <c r="C82" s="23"/>
    </row>
    <row r="83" spans="3:3" ht="15.75" customHeight="1">
      <c r="C83" s="23"/>
    </row>
    <row r="84" spans="3:3" ht="15.75" customHeight="1">
      <c r="C84" s="23"/>
    </row>
    <row r="85" spans="3:3" ht="15.75" customHeight="1">
      <c r="C85" s="23"/>
    </row>
    <row r="86" spans="3:3" ht="15.75" customHeight="1">
      <c r="C86" s="23"/>
    </row>
    <row r="87" spans="3:3" ht="15.75" customHeight="1">
      <c r="C87" s="23"/>
    </row>
    <row r="88" spans="3:3" ht="15.75" customHeight="1">
      <c r="C88" s="23"/>
    </row>
    <row r="89" spans="3:3" ht="15.75" customHeight="1">
      <c r="C89" s="23"/>
    </row>
    <row r="90" spans="3:3" ht="15.75" customHeight="1">
      <c r="C90" s="23"/>
    </row>
    <row r="91" spans="3:3" ht="15.75" customHeight="1">
      <c r="C91" s="23"/>
    </row>
    <row r="92" spans="3:3" ht="15.75" customHeight="1">
      <c r="C92" s="23"/>
    </row>
    <row r="93" spans="3:3" ht="15.75" customHeight="1">
      <c r="C93" s="23"/>
    </row>
    <row r="94" spans="3:3" ht="15.75" customHeight="1">
      <c r="C94" s="23"/>
    </row>
    <row r="95" spans="3:3" ht="15.75" customHeight="1">
      <c r="C95" s="23"/>
    </row>
    <row r="96" spans="3:3" ht="15.75" customHeight="1">
      <c r="C96" s="23"/>
    </row>
    <row r="97" spans="3:3" ht="15.75" customHeight="1">
      <c r="C97" s="23"/>
    </row>
    <row r="98" spans="3:3" ht="15.75" customHeight="1">
      <c r="C98" s="23"/>
    </row>
    <row r="99" spans="3:3" ht="15.75" customHeight="1">
      <c r="C99" s="23"/>
    </row>
    <row r="100" spans="3:3" ht="15.75" customHeight="1">
      <c r="C100" s="23"/>
    </row>
    <row r="101" spans="3:3" ht="15.75" customHeight="1">
      <c r="C101" s="23"/>
    </row>
    <row r="102" spans="3:3" ht="15.75" customHeight="1">
      <c r="C102" s="23"/>
    </row>
    <row r="103" spans="3:3" ht="15.75" customHeight="1">
      <c r="C103" s="23"/>
    </row>
    <row r="104" spans="3:3" ht="15.75" customHeight="1">
      <c r="C104" s="23"/>
    </row>
    <row r="105" spans="3:3" ht="15.75" customHeight="1">
      <c r="C105" s="23"/>
    </row>
    <row r="106" spans="3:3" ht="15.75" customHeight="1">
      <c r="C106" s="23"/>
    </row>
    <row r="107" spans="3:3" ht="15.75" customHeight="1">
      <c r="C107" s="23"/>
    </row>
    <row r="108" spans="3:3" ht="15.75" customHeight="1">
      <c r="C108" s="23"/>
    </row>
    <row r="109" spans="3:3" ht="15.75" customHeight="1">
      <c r="C109" s="23"/>
    </row>
    <row r="110" spans="3:3" ht="15.75" customHeight="1">
      <c r="C110" s="23"/>
    </row>
    <row r="111" spans="3:3" ht="15.75" customHeight="1">
      <c r="C111" s="23"/>
    </row>
    <row r="112" spans="3:3" ht="15.75" customHeight="1">
      <c r="C112" s="23"/>
    </row>
    <row r="113" spans="3:3" ht="15.75" customHeight="1">
      <c r="C113" s="23"/>
    </row>
    <row r="114" spans="3:3" ht="15.75" customHeight="1">
      <c r="C114" s="23"/>
    </row>
    <row r="115" spans="3:3" ht="15.75" customHeight="1">
      <c r="C115" s="23"/>
    </row>
    <row r="116" spans="3:3" ht="15.75" customHeight="1">
      <c r="C116" s="23"/>
    </row>
    <row r="117" spans="3:3" ht="15.75" customHeight="1">
      <c r="C117" s="23"/>
    </row>
    <row r="118" spans="3:3" ht="15.75" customHeight="1">
      <c r="C118" s="23"/>
    </row>
    <row r="119" spans="3:3" ht="15.75" customHeight="1">
      <c r="C119" s="23"/>
    </row>
    <row r="120" spans="3:3" ht="15.75" customHeight="1">
      <c r="C120" s="23"/>
    </row>
    <row r="121" spans="3:3" ht="15.75" customHeight="1">
      <c r="C121" s="23"/>
    </row>
    <row r="122" spans="3:3" ht="15.75" customHeight="1">
      <c r="C122" s="23"/>
    </row>
    <row r="123" spans="3:3" ht="15.75" customHeight="1">
      <c r="C123" s="23"/>
    </row>
    <row r="124" spans="3:3" ht="15.75" customHeight="1">
      <c r="C124" s="23"/>
    </row>
    <row r="125" spans="3:3" ht="15.75" customHeight="1">
      <c r="C125" s="23"/>
    </row>
    <row r="126" spans="3:3" ht="15.75" customHeight="1">
      <c r="C126" s="23"/>
    </row>
    <row r="127" spans="3:3" ht="15.75" customHeight="1">
      <c r="C127" s="23"/>
    </row>
    <row r="128" spans="3:3" ht="15.75" customHeight="1">
      <c r="C128" s="23"/>
    </row>
    <row r="129" spans="3:3" ht="15.75" customHeight="1">
      <c r="C129" s="23"/>
    </row>
    <row r="130" spans="3:3" ht="15.75" customHeight="1">
      <c r="C130" s="23"/>
    </row>
    <row r="131" spans="3:3" ht="15.75" customHeight="1">
      <c r="C131" s="23"/>
    </row>
    <row r="132" spans="3:3" ht="15.75" customHeight="1">
      <c r="C132" s="23"/>
    </row>
    <row r="133" spans="3:3" ht="15.75" customHeight="1">
      <c r="C133" s="23"/>
    </row>
    <row r="134" spans="3:3" ht="15.75" customHeight="1">
      <c r="C134" s="23"/>
    </row>
    <row r="135" spans="3:3" ht="15.75" customHeight="1">
      <c r="C135" s="23"/>
    </row>
    <row r="136" spans="3:3" ht="15.75" customHeight="1">
      <c r="C136" s="23"/>
    </row>
    <row r="137" spans="3:3" ht="15.75" customHeight="1">
      <c r="C137" s="23"/>
    </row>
    <row r="138" spans="3:3" ht="15.75" customHeight="1">
      <c r="C138" s="23"/>
    </row>
    <row r="139" spans="3:3" ht="15.75" customHeight="1">
      <c r="C139" s="23"/>
    </row>
    <row r="140" spans="3:3" ht="15.75" customHeight="1">
      <c r="C140" s="23"/>
    </row>
    <row r="141" spans="3:3" ht="15.75" customHeight="1">
      <c r="C141" s="23"/>
    </row>
    <row r="142" spans="3:3" ht="15.75" customHeight="1">
      <c r="C142" s="23"/>
    </row>
    <row r="143" spans="3:3" ht="15.75" customHeight="1">
      <c r="C143" s="23"/>
    </row>
    <row r="144" spans="3:3" ht="15.75" customHeight="1">
      <c r="C144" s="23"/>
    </row>
    <row r="145" spans="3:3" ht="15.75" customHeight="1">
      <c r="C145" s="23"/>
    </row>
    <row r="146" spans="3:3" ht="15.75" customHeight="1">
      <c r="C146" s="23"/>
    </row>
    <row r="147" spans="3:3" ht="15.75" customHeight="1">
      <c r="C147" s="23"/>
    </row>
    <row r="148" spans="3:3" ht="15.75" customHeight="1">
      <c r="C148" s="23"/>
    </row>
    <row r="149" spans="3:3" ht="15.75" customHeight="1">
      <c r="C149" s="23"/>
    </row>
    <row r="150" spans="3:3" ht="15.75" customHeight="1">
      <c r="C150" s="23"/>
    </row>
    <row r="151" spans="3:3" ht="15.75" customHeight="1">
      <c r="C151" s="23"/>
    </row>
    <row r="152" spans="3:3" ht="15.75" customHeight="1">
      <c r="C152" s="23"/>
    </row>
    <row r="153" spans="3:3" ht="15.75" customHeight="1">
      <c r="C153" s="23"/>
    </row>
    <row r="154" spans="3:3" ht="15.75" customHeight="1">
      <c r="C154" s="23"/>
    </row>
    <row r="155" spans="3:3" ht="15.75" customHeight="1">
      <c r="C155" s="23"/>
    </row>
    <row r="156" spans="3:3" ht="15.75" customHeight="1">
      <c r="C156" s="23"/>
    </row>
    <row r="157" spans="3:3" ht="15.75" customHeight="1">
      <c r="C157" s="23"/>
    </row>
    <row r="158" spans="3:3" ht="15.75" customHeight="1">
      <c r="C158" s="23"/>
    </row>
    <row r="159" spans="3:3" ht="15.75" customHeight="1">
      <c r="C159" s="23"/>
    </row>
    <row r="160" spans="3:3" ht="15.75" customHeight="1">
      <c r="C160" s="23"/>
    </row>
    <row r="161" spans="3:3" ht="15.75" customHeight="1">
      <c r="C161" s="23"/>
    </row>
    <row r="162" spans="3:3" ht="15.75" customHeight="1">
      <c r="C162" s="23"/>
    </row>
    <row r="163" spans="3:3" ht="15.75" customHeight="1">
      <c r="C163" s="23"/>
    </row>
    <row r="164" spans="3:3" ht="15.75" customHeight="1">
      <c r="C164" s="23"/>
    </row>
    <row r="165" spans="3:3" ht="15.75" customHeight="1">
      <c r="C165" s="23"/>
    </row>
    <row r="166" spans="3:3" ht="15.75" customHeight="1">
      <c r="C166" s="23"/>
    </row>
    <row r="167" spans="3:3" ht="15.75" customHeight="1">
      <c r="C167" s="23"/>
    </row>
    <row r="168" spans="3:3" ht="15.75" customHeight="1">
      <c r="C168" s="23"/>
    </row>
    <row r="169" spans="3:3" ht="15.75" customHeight="1">
      <c r="C169" s="23"/>
    </row>
    <row r="170" spans="3:3" ht="15.75" customHeight="1">
      <c r="C170" s="23"/>
    </row>
    <row r="171" spans="3:3" ht="15.75" customHeight="1">
      <c r="C171" s="23"/>
    </row>
    <row r="172" spans="3:3" ht="15.75" customHeight="1">
      <c r="C172" s="23"/>
    </row>
    <row r="173" spans="3:3" ht="15.75" customHeight="1">
      <c r="C173" s="23"/>
    </row>
    <row r="174" spans="3:3" ht="15.75" customHeight="1">
      <c r="C174" s="23"/>
    </row>
    <row r="175" spans="3:3" ht="15.75" customHeight="1">
      <c r="C175" s="23"/>
    </row>
    <row r="176" spans="3:3" ht="15.75" customHeight="1">
      <c r="C176" s="23"/>
    </row>
    <row r="177" spans="3:3" ht="15.75" customHeight="1">
      <c r="C177" s="23"/>
    </row>
    <row r="178" spans="3:3" ht="15.75" customHeight="1">
      <c r="C178" s="23"/>
    </row>
    <row r="179" spans="3:3" ht="15.75" customHeight="1">
      <c r="C179" s="23"/>
    </row>
    <row r="180" spans="3:3" ht="15.75" customHeight="1">
      <c r="C180" s="23"/>
    </row>
    <row r="181" spans="3:3" ht="15.75" customHeight="1">
      <c r="C181" s="23"/>
    </row>
    <row r="182" spans="3:3" ht="15.75" customHeight="1">
      <c r="C182" s="23"/>
    </row>
    <row r="183" spans="3:3" ht="15.75" customHeight="1">
      <c r="C183" s="23"/>
    </row>
    <row r="184" spans="3:3" ht="15.75" customHeight="1">
      <c r="C184" s="23"/>
    </row>
    <row r="185" spans="3:3" ht="15.75" customHeight="1">
      <c r="C185" s="23"/>
    </row>
    <row r="186" spans="3:3" ht="15.75" customHeight="1">
      <c r="C186" s="23"/>
    </row>
    <row r="187" spans="3:3" ht="15.75" customHeight="1">
      <c r="C187" s="23"/>
    </row>
    <row r="188" spans="3:3" ht="15.75" customHeight="1">
      <c r="C188" s="23"/>
    </row>
    <row r="189" spans="3:3" ht="15.75" customHeight="1">
      <c r="C189" s="23"/>
    </row>
    <row r="190" spans="3:3" ht="15.75" customHeight="1">
      <c r="C190" s="23"/>
    </row>
    <row r="191" spans="3:3" ht="15.75" customHeight="1">
      <c r="C191" s="23"/>
    </row>
    <row r="192" spans="3:3" ht="15.75" customHeight="1">
      <c r="C192" s="23"/>
    </row>
    <row r="193" spans="3:3" ht="15.75" customHeight="1">
      <c r="C193" s="23"/>
    </row>
    <row r="194" spans="3:3" ht="15.75" customHeight="1">
      <c r="C194" s="23"/>
    </row>
    <row r="195" spans="3:3" ht="15.75" customHeight="1">
      <c r="C195" s="23"/>
    </row>
    <row r="196" spans="3:3" ht="15.75" customHeight="1">
      <c r="C196" s="23"/>
    </row>
    <row r="197" spans="3:3" ht="15.75" customHeight="1">
      <c r="C197" s="23"/>
    </row>
    <row r="198" spans="3:3" ht="15.75" customHeight="1">
      <c r="C198" s="23"/>
    </row>
    <row r="199" spans="3:3" ht="15.75" customHeight="1">
      <c r="C199" s="23"/>
    </row>
    <row r="200" spans="3:3" ht="15.75" customHeight="1">
      <c r="C200" s="23"/>
    </row>
    <row r="201" spans="3:3" ht="15.75" customHeight="1">
      <c r="C201" s="23"/>
    </row>
    <row r="202" spans="3:3" ht="15.75" customHeight="1">
      <c r="C202" s="23"/>
    </row>
    <row r="203" spans="3:3" ht="15.75" customHeight="1">
      <c r="C203" s="23"/>
    </row>
    <row r="204" spans="3:3" ht="15.75" customHeight="1">
      <c r="C204" s="23"/>
    </row>
    <row r="205" spans="3:3" ht="15.75" customHeight="1">
      <c r="C205" s="23"/>
    </row>
    <row r="206" spans="3:3" ht="15.75" customHeight="1">
      <c r="C206" s="23"/>
    </row>
    <row r="207" spans="3:3" ht="15.75" customHeight="1">
      <c r="C207" s="23"/>
    </row>
    <row r="208" spans="3:3" ht="15.75" customHeight="1">
      <c r="C208" s="23"/>
    </row>
    <row r="209" spans="3:3" ht="15.75" customHeight="1">
      <c r="C209" s="23"/>
    </row>
    <row r="210" spans="3:3" ht="15.75" customHeight="1">
      <c r="C210" s="23"/>
    </row>
    <row r="211" spans="3:3" ht="15.75" customHeight="1">
      <c r="C211" s="23"/>
    </row>
    <row r="212" spans="3:3" ht="15.75" customHeight="1">
      <c r="C212" s="23"/>
    </row>
    <row r="213" spans="3:3" ht="15.75" customHeight="1">
      <c r="C213" s="23"/>
    </row>
    <row r="214" spans="3:3" ht="15.75" customHeight="1">
      <c r="C214" s="23"/>
    </row>
    <row r="215" spans="3:3" ht="15.75" customHeight="1">
      <c r="C215" s="23"/>
    </row>
    <row r="216" spans="3:3" ht="15.75" customHeight="1">
      <c r="C216" s="23"/>
    </row>
    <row r="217" spans="3:3" ht="15.75" customHeight="1">
      <c r="C217" s="23"/>
    </row>
    <row r="218" spans="3:3" ht="15.75" customHeight="1">
      <c r="C218" s="23"/>
    </row>
    <row r="219" spans="3:3" ht="15.75" customHeight="1">
      <c r="C219" s="23"/>
    </row>
    <row r="220" spans="3:3" ht="15.75" customHeight="1">
      <c r="C220" s="23"/>
    </row>
    <row r="221" spans="3:3" ht="15.75" customHeight="1"/>
    <row r="222" spans="3:3" ht="15.75" customHeight="1"/>
    <row r="223" spans="3:3" ht="15.75" customHeight="1"/>
    <row r="224" spans="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2B54-93F9-4068-83AE-C66E3A3EA4FB}">
  <dimension ref="A1:E1000"/>
  <sheetViews>
    <sheetView showGridLines="0" topLeftCell="A22" workbookViewId="0">
      <selection activeCell="A25" sqref="A25"/>
    </sheetView>
  </sheetViews>
  <sheetFormatPr defaultColWidth="14.42578125" defaultRowHeight="15" customHeight="1"/>
  <cols>
    <col min="1" max="1" width="33.140625" customWidth="1"/>
    <col min="2" max="2" width="8.7109375" customWidth="1"/>
    <col min="3" max="3" width="6.5703125" customWidth="1"/>
    <col min="4" max="6" width="8.7109375" customWidth="1"/>
  </cols>
  <sheetData>
    <row r="1" spans="1:2" ht="15.75" customHeight="1">
      <c r="A1" s="24" t="s">
        <v>4957</v>
      </c>
    </row>
    <row r="2" spans="1:2" ht="15.75" customHeight="1">
      <c r="A2" s="25">
        <v>12.56</v>
      </c>
    </row>
    <row r="3" spans="1:2" ht="6" customHeight="1"/>
    <row r="4" spans="1:2" ht="15.75" hidden="1" customHeight="1">
      <c r="A4" s="24" t="s">
        <v>4958</v>
      </c>
      <c r="B4" s="21" t="s">
        <v>4959</v>
      </c>
    </row>
    <row r="5" spans="1:2" ht="15.75" hidden="1" customHeight="1">
      <c r="A5" s="25">
        <v>13.19</v>
      </c>
    </row>
    <row r="6" spans="1:2" ht="15" hidden="1" customHeight="1"/>
    <row r="7" spans="1:2" ht="15.75" hidden="1" customHeight="1">
      <c r="A7" s="13" t="s">
        <v>4960</v>
      </c>
    </row>
    <row r="8" spans="1:2" ht="15.75" hidden="1" customHeight="1">
      <c r="A8" s="25">
        <v>14.05</v>
      </c>
    </row>
    <row r="9" spans="1:2" ht="15" hidden="1" customHeight="1"/>
    <row r="10" spans="1:2" ht="17.25" customHeight="1">
      <c r="A10" s="13" t="s">
        <v>4961</v>
      </c>
    </row>
    <row r="11" spans="1:2" ht="20.25" customHeight="1">
      <c r="A11" s="25">
        <v>14.293065</v>
      </c>
    </row>
    <row r="12" spans="1:2" ht="20.25" hidden="1" customHeight="1"/>
    <row r="13" spans="1:2" ht="19.5" customHeight="1">
      <c r="A13" s="13" t="s">
        <v>4962</v>
      </c>
    </row>
    <row r="14" spans="1:2" ht="20.25" customHeight="1">
      <c r="A14" s="25">
        <f>ROUND(A11*1.0364,2)</f>
        <v>14.81</v>
      </c>
    </row>
    <row r="15" spans="1:2" ht="2.25" customHeight="1">
      <c r="A15" s="26"/>
    </row>
    <row r="16" spans="1:2" ht="24" customHeight="1">
      <c r="A16" s="13" t="s">
        <v>4963</v>
      </c>
    </row>
    <row r="17" spans="1:5" ht="24.75" customHeight="1">
      <c r="A17" s="27">
        <f>ROUND(A14*1.03,2)</f>
        <v>15.25</v>
      </c>
    </row>
    <row r="18" spans="1:5" ht="25.5" customHeight="1">
      <c r="A18" s="24" t="s">
        <v>4964</v>
      </c>
    </row>
    <row r="19" spans="1:5" ht="19.5" customHeight="1">
      <c r="A19" s="35">
        <v>12.94</v>
      </c>
    </row>
    <row r="20" spans="1:5" ht="15" customHeight="1">
      <c r="A20" s="24" t="s">
        <v>4965</v>
      </c>
    </row>
    <row r="21" spans="1:5" ht="15.75" customHeight="1">
      <c r="A21" s="35">
        <v>15.94</v>
      </c>
    </row>
    <row r="22" spans="1:5" ht="15.75" customHeight="1">
      <c r="A22" s="24" t="s">
        <v>4966</v>
      </c>
      <c r="B22" s="21" t="s">
        <v>4967</v>
      </c>
    </row>
    <row r="23" spans="1:5" ht="15.75" customHeight="1">
      <c r="A23" s="25">
        <v>14.33</v>
      </c>
    </row>
    <row r="24" spans="1:5" ht="15.75" customHeight="1">
      <c r="A24" s="24" t="s">
        <v>4968</v>
      </c>
      <c r="B24" t="s">
        <v>4969</v>
      </c>
      <c r="E24" t="s">
        <v>4970</v>
      </c>
    </row>
    <row r="25" spans="1:5" ht="15.75" customHeight="1">
      <c r="A25" s="35">
        <v>14.66</v>
      </c>
    </row>
    <row r="26" spans="1:5" ht="15.75" customHeight="1">
      <c r="A26" s="13" t="s">
        <v>4971</v>
      </c>
    </row>
    <row r="27" spans="1:5" ht="15.75" customHeight="1">
      <c r="A27" s="35">
        <v>15.48</v>
      </c>
    </row>
    <row r="28" spans="1:5" ht="15.75" customHeight="1">
      <c r="A28" s="13" t="s">
        <v>4972</v>
      </c>
    </row>
    <row r="29" spans="1:5" ht="15.75" customHeight="1">
      <c r="A29" s="35">
        <v>18.86</v>
      </c>
    </row>
    <row r="30" spans="1:5" ht="15.75" customHeight="1">
      <c r="A30" s="13" t="s">
        <v>4973</v>
      </c>
    </row>
    <row r="31" spans="1:5" ht="15.75" customHeight="1">
      <c r="A31" s="35">
        <v>16.66</v>
      </c>
    </row>
    <row r="32" spans="1:5" ht="15.75" customHeight="1">
      <c r="A32" s="13" t="s">
        <v>4974</v>
      </c>
    </row>
    <row r="33" spans="1:1" ht="15.75" customHeight="1">
      <c r="A33" s="35">
        <v>18.079999999999998</v>
      </c>
    </row>
    <row r="34" spans="1:1" ht="15.75" customHeight="1">
      <c r="A34" s="24" t="s">
        <v>4965</v>
      </c>
    </row>
    <row r="35" spans="1:1" ht="15.75" customHeight="1">
      <c r="A35" s="35">
        <v>13.52</v>
      </c>
    </row>
    <row r="36" spans="1:1" ht="15.75" customHeight="1">
      <c r="A36" s="13" t="s">
        <v>4975</v>
      </c>
    </row>
    <row r="37" spans="1:1" ht="15.75" customHeight="1">
      <c r="A37" s="35">
        <v>18.13</v>
      </c>
    </row>
    <row r="38" spans="1:1" ht="15.75" customHeight="1">
      <c r="A38" s="24" t="s">
        <v>4965</v>
      </c>
    </row>
    <row r="39" spans="1:1" ht="15.75" customHeight="1">
      <c r="A39" s="25">
        <v>13.78</v>
      </c>
    </row>
    <row r="40" spans="1:1" ht="15.75" customHeight="1">
      <c r="A40" s="13" t="s">
        <v>4976</v>
      </c>
    </row>
    <row r="41" spans="1:1" ht="15.75" customHeight="1">
      <c r="A41" s="35">
        <v>17.38</v>
      </c>
    </row>
    <row r="42" spans="1:1" ht="15.75" customHeight="1">
      <c r="A42" s="24" t="s">
        <v>4977</v>
      </c>
    </row>
    <row r="43" spans="1:1" ht="15.75" customHeight="1">
      <c r="A43" s="35">
        <v>14.1</v>
      </c>
    </row>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FF9-BB0C-4981-9427-6AF522CF9660}">
  <dimension ref="A1:B1000"/>
  <sheetViews>
    <sheetView showGridLines="0" topLeftCell="A5" workbookViewId="0">
      <selection activeCell="B8" sqref="B8"/>
    </sheetView>
  </sheetViews>
  <sheetFormatPr defaultColWidth="14.42578125" defaultRowHeight="15" customHeight="1"/>
  <cols>
    <col min="1" max="1" width="22.5703125" customWidth="1"/>
    <col min="2" max="2" width="10.28515625" customWidth="1"/>
    <col min="3" max="6" width="8.7109375" customWidth="1"/>
  </cols>
  <sheetData>
    <row r="1" spans="1:2" ht="31.5" hidden="1" customHeight="1">
      <c r="A1" s="12" t="s">
        <v>4978</v>
      </c>
      <c r="B1" s="28">
        <v>23.37</v>
      </c>
    </row>
    <row r="2" spans="1:2" ht="31.5" hidden="1" customHeight="1">
      <c r="A2" s="12" t="s">
        <v>4979</v>
      </c>
      <c r="B2" s="28">
        <v>25.79</v>
      </c>
    </row>
    <row r="3" spans="1:2" ht="31.5" hidden="1" customHeight="1">
      <c r="A3" s="12" t="s">
        <v>4980</v>
      </c>
      <c r="B3" s="28">
        <v>27.79</v>
      </c>
    </row>
    <row r="4" spans="1:2" ht="15.75" hidden="1">
      <c r="A4" s="29" t="s">
        <v>4981</v>
      </c>
      <c r="B4" s="30" t="s">
        <v>4982</v>
      </c>
    </row>
    <row r="6" spans="1:2" ht="15" customHeight="1">
      <c r="A6" s="29" t="s">
        <v>4981</v>
      </c>
      <c r="B6" s="36">
        <v>31.59</v>
      </c>
    </row>
    <row r="8" spans="1:2" ht="15" customHeight="1">
      <c r="A8" s="29" t="s">
        <v>4983</v>
      </c>
      <c r="B8" s="36">
        <v>40.49</v>
      </c>
    </row>
    <row r="10" spans="1:2" ht="15" customHeight="1">
      <c r="A10" s="29" t="s">
        <v>4984</v>
      </c>
      <c r="B10" s="36">
        <v>34.92</v>
      </c>
    </row>
    <row r="12" spans="1:2" ht="15" customHeight="1">
      <c r="A12" s="29" t="s">
        <v>4985</v>
      </c>
      <c r="B12" s="36">
        <v>36.880000000000003</v>
      </c>
    </row>
    <row r="14" spans="1:2" ht="15" customHeight="1">
      <c r="A14" s="29" t="s">
        <v>4986</v>
      </c>
      <c r="B14" s="36">
        <v>38.54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1EF6-4BAE-49B0-B45C-E98279806139}">
  <dimension ref="A1:O46"/>
  <sheetViews>
    <sheetView workbookViewId="0">
      <pane ySplit="1" topLeftCell="A2" activePane="bottomLeft" state="frozen"/>
      <selection pane="bottomLeft"/>
    </sheetView>
  </sheetViews>
  <sheetFormatPr defaultRowHeight="15"/>
  <cols>
    <col min="1" max="1" width="10.7109375" customWidth="1"/>
    <col min="2" max="2" width="62.140625" customWidth="1"/>
    <col min="3" max="3" width="17.85546875" customWidth="1"/>
    <col min="4" max="4" width="6.140625" customWidth="1"/>
    <col min="5" max="5" width="10.140625" customWidth="1"/>
    <col min="6" max="6" width="5.5703125" customWidth="1"/>
    <col min="7" max="7" width="18.5703125" customWidth="1"/>
    <col min="8" max="8" width="12.28515625" customWidth="1"/>
    <col min="9" max="9" width="16.28515625" customWidth="1"/>
    <col min="10" max="10" width="10" customWidth="1"/>
    <col min="11" max="11" width="11.28515625" customWidth="1"/>
    <col min="12" max="12" width="13.7109375" customWidth="1"/>
    <col min="13" max="13" width="15.7109375" customWidth="1"/>
    <col min="15" max="15" width="20.5703125" customWidth="1"/>
  </cols>
  <sheetData>
    <row r="1" spans="1:15" s="96" customFormat="1" ht="11.25">
      <c r="A1" s="93" t="s">
        <v>4987</v>
      </c>
      <c r="B1" s="93" t="s">
        <v>1</v>
      </c>
      <c r="C1" s="94" t="s">
        <v>2</v>
      </c>
      <c r="D1" s="94" t="s">
        <v>3</v>
      </c>
      <c r="E1" s="94" t="s">
        <v>4</v>
      </c>
      <c r="F1" s="94" t="s">
        <v>5</v>
      </c>
      <c r="G1" s="94" t="s">
        <v>6</v>
      </c>
      <c r="H1" s="94" t="s">
        <v>7</v>
      </c>
      <c r="I1" s="94" t="s">
        <v>8</v>
      </c>
      <c r="J1" s="94" t="s">
        <v>9</v>
      </c>
      <c r="K1" s="94" t="s">
        <v>10</v>
      </c>
      <c r="L1" s="94" t="s">
        <v>11</v>
      </c>
      <c r="M1" s="94" t="s">
        <v>12</v>
      </c>
      <c r="N1" s="94" t="s">
        <v>13</v>
      </c>
      <c r="O1" s="95" t="s">
        <v>14</v>
      </c>
    </row>
    <row r="2" spans="1:15" ht="209.25" customHeight="1">
      <c r="A2" s="58"/>
      <c r="B2" s="58"/>
      <c r="C2" s="155" t="s">
        <v>15</v>
      </c>
      <c r="D2" s="155"/>
      <c r="E2" s="155"/>
      <c r="F2" s="155"/>
      <c r="G2" s="155"/>
      <c r="H2" s="155"/>
      <c r="I2" s="155"/>
      <c r="J2" s="155"/>
      <c r="K2" s="155"/>
      <c r="L2" s="155"/>
      <c r="M2" s="155"/>
      <c r="N2" s="155"/>
      <c r="O2" s="155"/>
    </row>
    <row r="7" spans="1:15" ht="39">
      <c r="A7" s="97" t="s">
        <v>4988</v>
      </c>
      <c r="B7" s="97"/>
      <c r="C7" s="97"/>
      <c r="D7" s="97"/>
      <c r="E7" s="97"/>
      <c r="F7" s="97"/>
      <c r="G7" s="97"/>
      <c r="H7" s="97"/>
      <c r="I7" s="97"/>
      <c r="J7" s="97"/>
      <c r="K7" s="97"/>
      <c r="L7" s="97"/>
      <c r="M7" s="97"/>
      <c r="N7" s="97"/>
      <c r="O7" s="98"/>
    </row>
    <row r="8" spans="1:15">
      <c r="A8" s="59">
        <v>40503950</v>
      </c>
      <c r="B8" s="59" t="s">
        <v>4989</v>
      </c>
      <c r="C8" s="60" t="s">
        <v>4990</v>
      </c>
      <c r="D8" s="60" t="s">
        <v>4990</v>
      </c>
      <c r="E8" s="62" t="s">
        <v>4990</v>
      </c>
      <c r="F8" s="63"/>
      <c r="G8" s="63"/>
      <c r="H8" s="63"/>
      <c r="I8" s="63"/>
      <c r="J8" s="64"/>
      <c r="K8" s="113">
        <v>0</v>
      </c>
      <c r="L8" s="113">
        <v>0</v>
      </c>
      <c r="M8" s="113">
        <v>0</v>
      </c>
      <c r="N8" s="113">
        <f>IF(I8&gt;0,I8*#REF!,0)</f>
        <v>0</v>
      </c>
      <c r="O8" s="113">
        <v>1294.3599999999999</v>
      </c>
    </row>
    <row r="9" spans="1:15">
      <c r="A9" s="68"/>
      <c r="B9" s="68"/>
      <c r="C9" s="69"/>
      <c r="D9" s="69"/>
      <c r="E9" s="70"/>
      <c r="F9" s="111"/>
      <c r="G9" s="111"/>
      <c r="H9" s="111"/>
      <c r="I9" s="111"/>
      <c r="J9" s="112"/>
      <c r="K9" s="108"/>
      <c r="L9" s="108"/>
      <c r="M9" s="108"/>
      <c r="N9" s="108"/>
      <c r="O9" s="108"/>
    </row>
    <row r="10" spans="1:15" s="102" customFormat="1">
      <c r="A10" s="56">
        <v>91303331</v>
      </c>
      <c r="B10" s="56" t="s">
        <v>4991</v>
      </c>
      <c r="C10" s="99">
        <v>1.232</v>
      </c>
      <c r="D10" s="99" t="s">
        <v>51</v>
      </c>
      <c r="E10" s="100"/>
      <c r="F10" s="100"/>
      <c r="G10" s="99"/>
      <c r="H10" s="99"/>
      <c r="I10" s="99"/>
      <c r="J10" s="101"/>
      <c r="K10" s="114"/>
      <c r="L10" s="114"/>
      <c r="M10" s="114"/>
      <c r="N10" s="114"/>
      <c r="O10" s="114">
        <v>1550</v>
      </c>
    </row>
    <row r="11" spans="1:15">
      <c r="A11" s="56">
        <v>91303340</v>
      </c>
      <c r="B11" s="56" t="s">
        <v>4992</v>
      </c>
      <c r="C11" s="60"/>
      <c r="D11" s="60"/>
      <c r="E11" s="103"/>
      <c r="F11" s="103"/>
      <c r="G11" s="104"/>
      <c r="H11" s="104"/>
      <c r="I11" s="104"/>
      <c r="J11" s="105"/>
      <c r="K11" s="113"/>
      <c r="L11" s="113"/>
      <c r="M11" s="113"/>
      <c r="N11" s="113"/>
      <c r="O11" s="113">
        <v>550</v>
      </c>
    </row>
    <row r="12" spans="1:15">
      <c r="A12" s="96"/>
      <c r="B12" s="96"/>
      <c r="C12" s="96"/>
      <c r="D12" s="96"/>
      <c r="E12" s="96"/>
      <c r="F12" s="96"/>
      <c r="G12" s="106"/>
      <c r="I12" s="96"/>
      <c r="J12" s="96"/>
      <c r="K12" s="98"/>
      <c r="L12" s="96"/>
      <c r="M12" s="96"/>
      <c r="N12" s="107"/>
      <c r="O12" s="98"/>
    </row>
    <row r="13" spans="1:15" s="109" customFormat="1" ht="15" customHeight="1">
      <c r="A13" s="156" t="s">
        <v>4993</v>
      </c>
      <c r="B13" s="156"/>
      <c r="C13" s="156"/>
      <c r="D13" s="156"/>
      <c r="E13" s="156"/>
      <c r="F13" s="156"/>
      <c r="G13" s="156"/>
      <c r="H13" s="156"/>
      <c r="I13" s="156"/>
      <c r="J13" s="156"/>
      <c r="K13" s="156"/>
      <c r="L13" s="156"/>
      <c r="M13" s="156"/>
      <c r="N13" s="156"/>
      <c r="O13" s="156"/>
    </row>
    <row r="14" spans="1:15">
      <c r="A14" s="156" t="s">
        <v>4994</v>
      </c>
      <c r="B14" s="156"/>
      <c r="C14" s="156"/>
      <c r="D14" s="156"/>
      <c r="E14" s="156"/>
      <c r="F14" s="156"/>
      <c r="G14" s="156"/>
      <c r="H14" s="156"/>
      <c r="I14" s="156"/>
      <c r="J14" s="156"/>
      <c r="K14" s="156"/>
      <c r="L14" s="156"/>
      <c r="M14" s="156"/>
      <c r="N14" s="156"/>
      <c r="O14" s="156"/>
    </row>
    <row r="15" spans="1:15">
      <c r="A15" s="156" t="s">
        <v>4995</v>
      </c>
      <c r="B15" s="156"/>
      <c r="C15" s="156"/>
      <c r="D15" s="156"/>
      <c r="E15" s="156"/>
      <c r="F15" s="156"/>
      <c r="G15" s="156"/>
      <c r="H15" s="156"/>
      <c r="I15" s="156"/>
      <c r="J15" s="156"/>
      <c r="K15" s="156"/>
      <c r="L15" s="156"/>
      <c r="M15" s="156"/>
      <c r="N15" s="156"/>
      <c r="O15" s="156"/>
    </row>
    <row r="16" spans="1:15">
      <c r="A16" s="156" t="s">
        <v>4996</v>
      </c>
      <c r="B16" s="156"/>
      <c r="C16" s="156"/>
      <c r="D16" s="156"/>
      <c r="E16" s="156"/>
      <c r="F16" s="156"/>
      <c r="G16" s="156"/>
      <c r="H16" s="156"/>
      <c r="I16" s="156"/>
      <c r="J16" s="156"/>
      <c r="K16" s="156"/>
      <c r="L16" s="156"/>
      <c r="M16" s="156"/>
      <c r="N16" s="156"/>
      <c r="O16" s="156"/>
    </row>
    <row r="17" spans="1:15">
      <c r="A17" s="156" t="s">
        <v>4997</v>
      </c>
      <c r="B17" s="156"/>
      <c r="C17" s="156"/>
      <c r="D17" s="156"/>
      <c r="E17" s="156"/>
      <c r="F17" s="156"/>
      <c r="G17" s="156"/>
      <c r="H17" s="156"/>
      <c r="I17" s="156"/>
      <c r="J17" s="156"/>
      <c r="K17" s="156"/>
      <c r="L17" s="156"/>
      <c r="M17" s="156"/>
      <c r="N17" s="156"/>
      <c r="O17" s="156"/>
    </row>
    <row r="18" spans="1:15">
      <c r="A18" s="156" t="s">
        <v>4998</v>
      </c>
      <c r="B18" s="156"/>
      <c r="C18" s="156"/>
      <c r="D18" s="156"/>
      <c r="E18" s="156"/>
      <c r="F18" s="156"/>
      <c r="G18" s="156"/>
      <c r="H18" s="156"/>
      <c r="I18" s="156"/>
      <c r="J18" s="156"/>
      <c r="K18" s="156"/>
      <c r="L18" s="156"/>
      <c r="M18" s="156"/>
      <c r="N18" s="156"/>
      <c r="O18" s="156"/>
    </row>
    <row r="19" spans="1:15">
      <c r="A19" s="156" t="s">
        <v>4999</v>
      </c>
      <c r="B19" s="156"/>
      <c r="C19" s="156"/>
      <c r="D19" s="156"/>
      <c r="E19" s="156"/>
      <c r="F19" s="156"/>
      <c r="G19" s="156"/>
      <c r="H19" s="156"/>
      <c r="I19" s="156"/>
      <c r="J19" s="156"/>
      <c r="K19" s="156"/>
      <c r="L19" s="156"/>
      <c r="M19" s="156"/>
      <c r="N19" s="156"/>
      <c r="O19" s="156"/>
    </row>
    <row r="20" spans="1:15">
      <c r="A20" s="156" t="s">
        <v>5000</v>
      </c>
      <c r="B20" s="156"/>
      <c r="C20" s="156"/>
      <c r="D20" s="156"/>
      <c r="E20" s="156"/>
      <c r="F20" s="156"/>
      <c r="G20" s="156"/>
      <c r="H20" s="156"/>
      <c r="I20" s="156"/>
      <c r="J20" s="156"/>
      <c r="K20" s="156"/>
      <c r="L20" s="156"/>
      <c r="M20" s="156"/>
      <c r="N20" s="156"/>
      <c r="O20" s="156"/>
    </row>
    <row r="21" spans="1:15">
      <c r="A21" s="156"/>
      <c r="B21" s="156"/>
      <c r="C21" s="156"/>
      <c r="D21" s="156"/>
      <c r="E21" s="156"/>
      <c r="F21" s="156"/>
      <c r="G21" s="156"/>
      <c r="H21" s="156"/>
      <c r="I21" s="156"/>
      <c r="J21" s="156"/>
      <c r="K21" s="156"/>
      <c r="L21" s="156"/>
      <c r="M21" s="156"/>
      <c r="N21" s="156"/>
      <c r="O21" s="110"/>
    </row>
    <row r="22" spans="1:15">
      <c r="A22" s="156" t="s">
        <v>5001</v>
      </c>
      <c r="B22" s="156"/>
      <c r="C22" s="156"/>
      <c r="D22" s="156"/>
      <c r="E22" s="156"/>
      <c r="F22" s="156"/>
      <c r="G22" s="156"/>
      <c r="H22" s="156"/>
      <c r="I22" s="156"/>
      <c r="J22" s="156"/>
      <c r="K22" s="156"/>
      <c r="L22" s="156"/>
      <c r="M22" s="156"/>
      <c r="N22" s="156"/>
      <c r="O22" s="156"/>
    </row>
    <row r="23" spans="1:15">
      <c r="A23" s="156" t="s">
        <v>5002</v>
      </c>
      <c r="B23" s="156"/>
      <c r="C23" s="156"/>
      <c r="D23" s="156"/>
      <c r="E23" s="156"/>
      <c r="F23" s="156"/>
      <c r="G23" s="156"/>
      <c r="H23" s="156"/>
      <c r="I23" s="156"/>
      <c r="J23" s="156"/>
      <c r="K23" s="156"/>
      <c r="L23" s="156"/>
      <c r="M23" s="156"/>
      <c r="N23" s="156"/>
      <c r="O23" s="156"/>
    </row>
    <row r="24" spans="1:15">
      <c r="A24" s="156" t="s">
        <v>5003</v>
      </c>
      <c r="B24" s="156"/>
      <c r="C24" s="156"/>
      <c r="D24" s="156"/>
      <c r="E24" s="156"/>
      <c r="F24" s="156"/>
      <c r="G24" s="156"/>
      <c r="H24" s="156"/>
      <c r="I24" s="156"/>
      <c r="J24" s="156"/>
      <c r="K24" s="156"/>
      <c r="L24" s="156"/>
      <c r="M24" s="156"/>
      <c r="N24" s="156"/>
      <c r="O24" s="156"/>
    </row>
    <row r="25" spans="1:15">
      <c r="A25" s="156" t="s">
        <v>5004</v>
      </c>
      <c r="B25" s="156"/>
      <c r="C25" s="156"/>
      <c r="D25" s="156"/>
      <c r="E25" s="156"/>
      <c r="F25" s="156"/>
      <c r="G25" s="156"/>
      <c r="H25" s="156"/>
      <c r="I25" s="156"/>
      <c r="J25" s="156"/>
      <c r="K25" s="156"/>
      <c r="L25" s="156"/>
      <c r="M25" s="156"/>
      <c r="N25" s="156"/>
      <c r="O25" s="156"/>
    </row>
    <row r="26" spans="1:15">
      <c r="A26" s="156" t="s">
        <v>5005</v>
      </c>
      <c r="B26" s="156"/>
      <c r="C26" s="156"/>
      <c r="D26" s="156"/>
      <c r="E26" s="156"/>
      <c r="F26" s="156"/>
      <c r="G26" s="156"/>
      <c r="H26" s="156"/>
      <c r="I26" s="156"/>
      <c r="J26" s="156"/>
      <c r="K26" s="156"/>
      <c r="L26" s="156"/>
      <c r="M26" s="156"/>
      <c r="N26" s="156"/>
      <c r="O26" s="156"/>
    </row>
    <row r="27" spans="1:15">
      <c r="A27" s="156" t="s">
        <v>5006</v>
      </c>
      <c r="B27" s="156"/>
      <c r="C27" s="156"/>
      <c r="D27" s="156"/>
      <c r="E27" s="156"/>
      <c r="F27" s="156"/>
      <c r="G27" s="156"/>
      <c r="H27" s="156"/>
      <c r="I27" s="156"/>
      <c r="J27" s="156"/>
      <c r="K27" s="156"/>
      <c r="L27" s="156"/>
      <c r="M27" s="156"/>
      <c r="N27" s="156"/>
      <c r="O27" s="156"/>
    </row>
    <row r="28" spans="1:15">
      <c r="A28" s="156" t="s">
        <v>5007</v>
      </c>
      <c r="B28" s="156"/>
      <c r="C28" s="156"/>
      <c r="D28" s="156"/>
      <c r="E28" s="156"/>
      <c r="F28" s="156"/>
      <c r="G28" s="156"/>
      <c r="H28" s="156"/>
      <c r="I28" s="156"/>
      <c r="J28" s="156"/>
      <c r="K28" s="156"/>
      <c r="L28" s="156"/>
      <c r="M28" s="156"/>
      <c r="N28" s="156"/>
      <c r="O28" s="156"/>
    </row>
    <row r="29" spans="1:15">
      <c r="A29" s="157"/>
      <c r="B29" s="157"/>
      <c r="C29" s="157"/>
      <c r="D29" s="157"/>
      <c r="E29" s="157"/>
      <c r="F29" s="157"/>
      <c r="G29" s="157"/>
      <c r="H29" s="157"/>
      <c r="I29" s="157"/>
      <c r="J29" s="157"/>
      <c r="K29" s="157"/>
      <c r="L29" s="157"/>
      <c r="M29" s="157"/>
      <c r="N29" s="157"/>
      <c r="O29" s="157"/>
    </row>
    <row r="30" spans="1:15">
      <c r="A30" s="156" t="s">
        <v>5008</v>
      </c>
      <c r="B30" s="156"/>
      <c r="C30" s="156"/>
      <c r="D30" s="156"/>
      <c r="E30" s="156"/>
      <c r="F30" s="156"/>
      <c r="G30" s="156"/>
      <c r="H30" s="156"/>
      <c r="I30" s="156"/>
      <c r="J30" s="156"/>
      <c r="K30" s="156"/>
      <c r="L30" s="156"/>
      <c r="M30" s="156"/>
      <c r="N30" s="156"/>
      <c r="O30" s="156"/>
    </row>
    <row r="31" spans="1:15">
      <c r="A31" s="156" t="s">
        <v>4994</v>
      </c>
      <c r="B31" s="156"/>
      <c r="C31" s="156"/>
      <c r="D31" s="156"/>
      <c r="E31" s="156"/>
      <c r="F31" s="156"/>
      <c r="G31" s="156"/>
      <c r="H31" s="156"/>
      <c r="I31" s="156"/>
      <c r="J31" s="156"/>
      <c r="K31" s="156"/>
      <c r="L31" s="156"/>
      <c r="M31" s="156"/>
      <c r="N31" s="156"/>
      <c r="O31" s="156"/>
    </row>
    <row r="32" spans="1:15">
      <c r="A32" s="156" t="s">
        <v>4995</v>
      </c>
      <c r="B32" s="156"/>
      <c r="C32" s="156"/>
      <c r="D32" s="156"/>
      <c r="E32" s="156"/>
      <c r="F32" s="156"/>
      <c r="G32" s="156"/>
      <c r="H32" s="156"/>
      <c r="I32" s="156"/>
      <c r="J32" s="156"/>
      <c r="K32" s="156"/>
      <c r="L32" s="156"/>
      <c r="M32" s="156"/>
      <c r="N32" s="156"/>
      <c r="O32" s="156"/>
    </row>
    <row r="33" spans="1:15">
      <c r="A33" s="156" t="s">
        <v>5009</v>
      </c>
      <c r="B33" s="156"/>
      <c r="C33" s="156"/>
      <c r="D33" s="156"/>
      <c r="E33" s="156"/>
      <c r="F33" s="156"/>
      <c r="G33" s="156"/>
      <c r="H33" s="156"/>
      <c r="I33" s="156"/>
      <c r="J33" s="156"/>
      <c r="K33" s="156"/>
      <c r="L33" s="156"/>
      <c r="M33" s="156"/>
      <c r="N33" s="156"/>
      <c r="O33" s="156"/>
    </row>
    <row r="34" spans="1:15">
      <c r="A34" s="156" t="s">
        <v>4997</v>
      </c>
      <c r="B34" s="156"/>
      <c r="C34" s="156"/>
      <c r="D34" s="156"/>
      <c r="E34" s="156"/>
      <c r="F34" s="156"/>
      <c r="G34" s="156"/>
      <c r="H34" s="156"/>
      <c r="I34" s="156"/>
      <c r="J34" s="156"/>
      <c r="K34" s="156"/>
      <c r="L34" s="156"/>
      <c r="M34" s="156"/>
      <c r="N34" s="156"/>
      <c r="O34" s="156"/>
    </row>
    <row r="35" spans="1:15">
      <c r="A35" s="156" t="s">
        <v>4998</v>
      </c>
      <c r="B35" s="156"/>
      <c r="C35" s="156"/>
      <c r="D35" s="156"/>
      <c r="E35" s="156"/>
      <c r="F35" s="156"/>
      <c r="G35" s="156"/>
      <c r="H35" s="156"/>
      <c r="I35" s="156"/>
      <c r="J35" s="156"/>
      <c r="K35" s="156"/>
      <c r="L35" s="156"/>
      <c r="M35" s="156"/>
      <c r="N35" s="156"/>
      <c r="O35" s="156"/>
    </row>
    <row r="36" spans="1:15">
      <c r="A36" s="156" t="s">
        <v>5000</v>
      </c>
      <c r="B36" s="156"/>
      <c r="C36" s="156"/>
      <c r="D36" s="156"/>
      <c r="E36" s="156"/>
      <c r="F36" s="156"/>
      <c r="G36" s="156"/>
      <c r="H36" s="156"/>
      <c r="I36" s="156"/>
      <c r="J36" s="156"/>
      <c r="K36" s="156"/>
      <c r="L36" s="156"/>
      <c r="M36" s="156"/>
      <c r="N36" s="156"/>
      <c r="O36" s="156"/>
    </row>
    <row r="37" spans="1:15">
      <c r="A37" s="156"/>
      <c r="B37" s="156"/>
      <c r="C37" s="156"/>
      <c r="D37" s="156"/>
      <c r="E37" s="156"/>
      <c r="F37" s="156"/>
      <c r="G37" s="156"/>
      <c r="H37" s="156"/>
      <c r="I37" s="156"/>
      <c r="J37" s="156"/>
      <c r="K37" s="156"/>
      <c r="L37" s="156"/>
      <c r="M37" s="156"/>
      <c r="N37" s="156"/>
      <c r="O37" s="156"/>
    </row>
    <row r="38" spans="1:15">
      <c r="A38" s="156" t="s">
        <v>5001</v>
      </c>
      <c r="B38" s="156"/>
      <c r="C38" s="156"/>
      <c r="D38" s="156"/>
      <c r="E38" s="156"/>
      <c r="F38" s="156"/>
      <c r="G38" s="156"/>
      <c r="H38" s="156"/>
      <c r="I38" s="156"/>
      <c r="J38" s="156"/>
      <c r="K38" s="156"/>
      <c r="L38" s="156"/>
      <c r="M38" s="156"/>
      <c r="N38" s="156"/>
      <c r="O38" s="156"/>
    </row>
    <row r="39" spans="1:15">
      <c r="A39" s="156" t="s">
        <v>5002</v>
      </c>
      <c r="B39" s="156"/>
      <c r="C39" s="156"/>
      <c r="D39" s="156"/>
      <c r="E39" s="156"/>
      <c r="F39" s="156"/>
      <c r="G39" s="156"/>
      <c r="H39" s="156"/>
      <c r="I39" s="156"/>
      <c r="J39" s="156"/>
      <c r="K39" s="156"/>
      <c r="L39" s="156"/>
      <c r="M39" s="156"/>
      <c r="N39" s="156"/>
      <c r="O39" s="156"/>
    </row>
    <row r="40" spans="1:15">
      <c r="A40" s="156" t="s">
        <v>5003</v>
      </c>
      <c r="B40" s="156"/>
      <c r="C40" s="156"/>
      <c r="D40" s="156"/>
      <c r="E40" s="156"/>
      <c r="F40" s="156"/>
      <c r="G40" s="156"/>
      <c r="H40" s="156"/>
      <c r="I40" s="156"/>
      <c r="J40" s="156"/>
      <c r="K40" s="156"/>
      <c r="L40" s="156"/>
      <c r="M40" s="156"/>
      <c r="N40" s="156"/>
      <c r="O40" s="156"/>
    </row>
    <row r="41" spans="1:15">
      <c r="A41" s="156" t="s">
        <v>5004</v>
      </c>
      <c r="B41" s="156"/>
      <c r="C41" s="156"/>
      <c r="D41" s="156"/>
      <c r="E41" s="156"/>
      <c r="F41" s="156"/>
      <c r="G41" s="156"/>
      <c r="H41" s="156"/>
      <c r="I41" s="156"/>
      <c r="J41" s="156"/>
      <c r="K41" s="156"/>
      <c r="L41" s="156"/>
      <c r="M41" s="156"/>
      <c r="N41" s="156"/>
      <c r="O41" s="156"/>
    </row>
    <row r="42" spans="1:15">
      <c r="A42" s="156" t="s">
        <v>5005</v>
      </c>
      <c r="B42" s="156"/>
      <c r="C42" s="156"/>
      <c r="D42" s="156"/>
      <c r="E42" s="156"/>
      <c r="F42" s="156"/>
      <c r="G42" s="156"/>
      <c r="H42" s="156"/>
      <c r="I42" s="156"/>
      <c r="J42" s="156"/>
      <c r="K42" s="156"/>
      <c r="L42" s="156"/>
      <c r="M42" s="156"/>
      <c r="N42" s="156"/>
      <c r="O42" s="156"/>
    </row>
    <row r="43" spans="1:15">
      <c r="A43" s="156" t="s">
        <v>5006</v>
      </c>
      <c r="B43" s="156"/>
      <c r="C43" s="156"/>
      <c r="D43" s="156"/>
      <c r="E43" s="156"/>
      <c r="F43" s="156"/>
      <c r="G43" s="156"/>
      <c r="H43" s="156"/>
      <c r="I43" s="156"/>
      <c r="J43" s="156"/>
      <c r="K43" s="156"/>
      <c r="L43" s="156"/>
      <c r="M43" s="156"/>
      <c r="N43" s="156"/>
      <c r="O43" s="156"/>
    </row>
    <row r="44" spans="1:15">
      <c r="A44" s="156" t="s">
        <v>5007</v>
      </c>
      <c r="B44" s="156"/>
      <c r="C44" s="156"/>
      <c r="D44" s="156"/>
      <c r="E44" s="156"/>
      <c r="F44" s="156"/>
      <c r="G44" s="156"/>
      <c r="H44" s="156"/>
      <c r="I44" s="156"/>
      <c r="J44" s="156"/>
      <c r="K44" s="156"/>
      <c r="L44" s="156"/>
      <c r="M44" s="156"/>
      <c r="N44" s="156"/>
      <c r="O44" s="156"/>
    </row>
    <row r="45" spans="1:15">
      <c r="A45" s="158"/>
      <c r="B45" s="158"/>
      <c r="C45" s="158"/>
      <c r="D45" s="158"/>
      <c r="E45" s="158"/>
      <c r="F45" s="158"/>
      <c r="G45" s="158"/>
      <c r="H45" s="158"/>
      <c r="I45" s="158"/>
      <c r="J45" s="158"/>
      <c r="K45" s="158"/>
      <c r="L45" s="158"/>
      <c r="M45" s="158"/>
      <c r="N45" s="158"/>
      <c r="O45" s="158"/>
    </row>
    <row r="46" spans="1:15">
      <c r="A46" s="96"/>
      <c r="B46" s="96"/>
      <c r="C46" s="96"/>
      <c r="D46" s="96"/>
      <c r="E46" s="96"/>
      <c r="F46" s="96"/>
      <c r="G46" s="96"/>
      <c r="H46" s="96"/>
      <c r="I46" s="96"/>
      <c r="J46" s="96"/>
      <c r="K46" s="98"/>
      <c r="L46" s="96"/>
      <c r="M46" s="96"/>
      <c r="N46" s="96"/>
      <c r="O46" s="96"/>
    </row>
  </sheetData>
  <mergeCells count="34">
    <mergeCell ref="A28:O28"/>
    <mergeCell ref="A24:O24"/>
    <mergeCell ref="A25:O25"/>
    <mergeCell ref="A26:O26"/>
    <mergeCell ref="A37:O37"/>
    <mergeCell ref="A45:O45"/>
    <mergeCell ref="A14:O14"/>
    <mergeCell ref="A15:O15"/>
    <mergeCell ref="A16:O16"/>
    <mergeCell ref="A17:O17"/>
    <mergeCell ref="A44:O44"/>
    <mergeCell ref="A43:O43"/>
    <mergeCell ref="A42:O42"/>
    <mergeCell ref="A41:O41"/>
    <mergeCell ref="A40:O40"/>
    <mergeCell ref="A39:O39"/>
    <mergeCell ref="A38:O38"/>
    <mergeCell ref="A27:O27"/>
    <mergeCell ref="C2:O2"/>
    <mergeCell ref="A21:N21"/>
    <mergeCell ref="A29:O29"/>
    <mergeCell ref="A35:O35"/>
    <mergeCell ref="A36:O36"/>
    <mergeCell ref="A13:O13"/>
    <mergeCell ref="A18:O18"/>
    <mergeCell ref="A19:O19"/>
    <mergeCell ref="A20:O20"/>
    <mergeCell ref="A22:O22"/>
    <mergeCell ref="A23:O23"/>
    <mergeCell ref="A30:O30"/>
    <mergeCell ref="A31:O31"/>
    <mergeCell ref="A32:O32"/>
    <mergeCell ref="A33:O33"/>
    <mergeCell ref="A34:O34"/>
  </mergeCell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8988-8C99-472B-9AA8-A8F5BFE2F91B}">
  <dimension ref="C1:C1000"/>
  <sheetViews>
    <sheetView showGridLines="0" workbookViewId="0">
      <selection activeCell="H19" sqref="H19"/>
    </sheetView>
  </sheetViews>
  <sheetFormatPr defaultColWidth="14.42578125" defaultRowHeight="15" customHeight="1"/>
  <cols>
    <col min="1" max="1" width="8.7109375" customWidth="1"/>
    <col min="2" max="2" width="7.7109375" customWidth="1"/>
    <col min="3" max="3" width="19.42578125" customWidth="1"/>
    <col min="4" max="4" width="8.7109375" customWidth="1"/>
    <col min="5" max="5" width="10.28515625" customWidth="1"/>
    <col min="6" max="6" width="8.7109375" customWidth="1"/>
    <col min="7" max="7" width="12" customWidth="1"/>
  </cols>
  <sheetData>
    <row r="1" spans="3:3">
      <c r="C1" s="21"/>
    </row>
    <row r="2" spans="3:3" ht="15.75" customHeight="1"/>
    <row r="3" spans="3:3" ht="15.75" customHeight="1"/>
    <row r="4" spans="3:3" ht="15.75" customHeight="1"/>
    <row r="5" spans="3:3" ht="15.75" customHeight="1"/>
    <row r="6" spans="3:3" ht="15.75" customHeight="1"/>
    <row r="7" spans="3:3" ht="15.75" customHeight="1"/>
    <row r="8" spans="3:3" ht="15.75" customHeight="1"/>
    <row r="9" spans="3:3" ht="15.75" customHeight="1"/>
    <row r="10" spans="3:3" ht="15.75" customHeight="1"/>
    <row r="11" spans="3:3" ht="15.75" customHeight="1"/>
    <row r="12" spans="3:3" ht="15.75" customHeight="1"/>
    <row r="13" spans="3:3" ht="15.75" customHeight="1"/>
    <row r="14" spans="3:3" ht="15.75" customHeight="1"/>
    <row r="15" spans="3:3" ht="15.75" customHeight="1"/>
    <row r="16" spans="3:3" ht="15.75" customHeight="1"/>
    <row r="17" spans="3:3" ht="15.75" customHeight="1"/>
    <row r="18" spans="3:3">
      <c r="C18" s="21"/>
    </row>
    <row r="19" spans="3:3">
      <c r="C19" s="21"/>
    </row>
    <row r="20" spans="3:3">
      <c r="C20" s="21"/>
    </row>
    <row r="21" spans="3:3" ht="15.75" customHeight="1">
      <c r="C21" s="21"/>
    </row>
    <row r="22" spans="3:3" ht="15.75" customHeight="1">
      <c r="C22" s="21"/>
    </row>
    <row r="23" spans="3:3" ht="15.75" customHeight="1">
      <c r="C23" s="21"/>
    </row>
    <row r="24" spans="3:3" ht="15.75" customHeight="1">
      <c r="C24" s="21"/>
    </row>
    <row r="25" spans="3:3" ht="15.75" customHeight="1">
      <c r="C25" s="21"/>
    </row>
    <row r="26" spans="3:3" ht="15.75" customHeight="1">
      <c r="C26" s="21"/>
    </row>
    <row r="27" spans="3:3" ht="15.75" customHeight="1">
      <c r="C27" s="21"/>
    </row>
    <row r="28" spans="3:3" ht="15.75" customHeight="1">
      <c r="C28" s="21"/>
    </row>
    <row r="29" spans="3:3" ht="15.75" customHeight="1">
      <c r="C29" s="21"/>
    </row>
    <row r="30" spans="3:3" ht="15.75" customHeight="1">
      <c r="C30" s="21"/>
    </row>
    <row r="31" spans="3:3" ht="15.75" customHeight="1">
      <c r="C31" s="21"/>
    </row>
    <row r="32" spans="3:3" ht="15.75" customHeight="1">
      <c r="C32" s="21"/>
    </row>
    <row r="33" spans="3:3" ht="15.75" customHeight="1">
      <c r="C33" s="21"/>
    </row>
    <row r="34" spans="3:3" ht="15.75" customHeight="1">
      <c r="C34" s="21"/>
    </row>
    <row r="35" spans="3:3" ht="15.75" customHeight="1">
      <c r="C35" s="21"/>
    </row>
    <row r="36" spans="3:3" ht="15.75" customHeight="1">
      <c r="C36" s="21"/>
    </row>
    <row r="37" spans="3:3" ht="15.75" customHeight="1">
      <c r="C37" s="21"/>
    </row>
    <row r="38" spans="3:3" ht="15.75" customHeight="1">
      <c r="C38" s="21"/>
    </row>
    <row r="39" spans="3:3" ht="15.75" customHeight="1">
      <c r="C39" s="21"/>
    </row>
    <row r="40" spans="3:3" ht="15.75" customHeight="1">
      <c r="C40" s="21"/>
    </row>
    <row r="41" spans="3:3" ht="15.75" customHeight="1">
      <c r="C41" s="21"/>
    </row>
    <row r="42" spans="3:3" ht="15.75" customHeight="1">
      <c r="C42" s="21"/>
    </row>
    <row r="43" spans="3:3" ht="15.75" customHeight="1">
      <c r="C43" s="21"/>
    </row>
    <row r="44" spans="3:3" ht="15.75" customHeight="1">
      <c r="C44" s="21"/>
    </row>
    <row r="45" spans="3:3" ht="15.75" customHeight="1">
      <c r="C45" s="21"/>
    </row>
    <row r="46" spans="3:3" ht="15.75" customHeight="1">
      <c r="C46" s="21"/>
    </row>
    <row r="47" spans="3:3" ht="15.75" customHeight="1">
      <c r="C47" s="21"/>
    </row>
    <row r="48" spans="3:3" ht="15.75" customHeight="1">
      <c r="C48" s="21"/>
    </row>
    <row r="49" spans="3:3" ht="15.75" customHeight="1">
      <c r="C49" s="21"/>
    </row>
    <row r="50" spans="3:3" ht="15.75" customHeight="1">
      <c r="C50" s="21"/>
    </row>
    <row r="51" spans="3:3" ht="15.75" customHeight="1">
      <c r="C51" s="21"/>
    </row>
    <row r="52" spans="3:3" ht="15.75" customHeight="1">
      <c r="C52" s="21"/>
    </row>
    <row r="53" spans="3:3" ht="15.75" customHeight="1">
      <c r="C53" s="21"/>
    </row>
    <row r="54" spans="3:3" ht="15.75" customHeight="1">
      <c r="C54" s="21"/>
    </row>
    <row r="55" spans="3:3" ht="15.75" customHeight="1">
      <c r="C55" s="21"/>
    </row>
    <row r="56" spans="3:3" ht="15.75" customHeight="1">
      <c r="C56" s="21"/>
    </row>
    <row r="57" spans="3:3" ht="15.75" customHeight="1">
      <c r="C57" s="21"/>
    </row>
    <row r="58" spans="3:3" ht="15.75" customHeight="1">
      <c r="C58" s="21"/>
    </row>
    <row r="59" spans="3:3" ht="15.75" customHeight="1">
      <c r="C59" s="21"/>
    </row>
    <row r="60" spans="3:3" ht="15.75" customHeight="1">
      <c r="C60" s="21"/>
    </row>
    <row r="61" spans="3:3" ht="15.75" customHeight="1">
      <c r="C61" s="21"/>
    </row>
    <row r="62" spans="3:3" ht="15.75" customHeight="1">
      <c r="C62" s="21"/>
    </row>
    <row r="63" spans="3:3" ht="15.75" customHeight="1">
      <c r="C63" s="21"/>
    </row>
    <row r="64" spans="3:3" ht="15.75" customHeight="1">
      <c r="C64" s="21"/>
    </row>
    <row r="65" spans="3:3" ht="15.75" customHeight="1">
      <c r="C65" s="21"/>
    </row>
    <row r="66" spans="3:3" ht="15.75" customHeight="1">
      <c r="C66" s="21"/>
    </row>
    <row r="67" spans="3:3" ht="15.75" customHeight="1">
      <c r="C67" s="21"/>
    </row>
    <row r="68" spans="3:3" ht="15.75" customHeight="1">
      <c r="C68" s="21"/>
    </row>
    <row r="69" spans="3:3" ht="15.75" customHeight="1">
      <c r="C69" s="21"/>
    </row>
    <row r="70" spans="3:3" ht="15.75" customHeight="1">
      <c r="C70" s="21"/>
    </row>
    <row r="71" spans="3:3" ht="15.75" customHeight="1">
      <c r="C71" s="21"/>
    </row>
    <row r="72" spans="3:3" ht="15.75" customHeight="1">
      <c r="C72" s="21"/>
    </row>
    <row r="73" spans="3:3" ht="15.75" customHeight="1">
      <c r="C73" s="21"/>
    </row>
    <row r="74" spans="3:3" ht="15.75" customHeight="1">
      <c r="C74" s="21"/>
    </row>
    <row r="75" spans="3:3" ht="15.75" customHeight="1">
      <c r="C75" s="21"/>
    </row>
    <row r="76" spans="3:3" ht="15.75" customHeight="1">
      <c r="C76" s="21"/>
    </row>
    <row r="77" spans="3:3" ht="15.75" customHeight="1">
      <c r="C77" s="21"/>
    </row>
    <row r="78" spans="3:3" ht="15.75" customHeight="1">
      <c r="C78" s="21"/>
    </row>
    <row r="79" spans="3:3" ht="15.75" customHeight="1">
      <c r="C79" s="21"/>
    </row>
    <row r="80" spans="3:3" ht="15.75" customHeight="1">
      <c r="C80" s="21"/>
    </row>
    <row r="81" spans="3:3" ht="15.75" customHeight="1">
      <c r="C81" s="21"/>
    </row>
    <row r="82" spans="3:3" ht="15.75" customHeight="1">
      <c r="C82" s="21"/>
    </row>
    <row r="83" spans="3:3" ht="15.75" customHeight="1">
      <c r="C83" s="21"/>
    </row>
    <row r="84" spans="3:3" ht="15.75" customHeight="1">
      <c r="C84" s="21"/>
    </row>
    <row r="85" spans="3:3" ht="15.75" customHeight="1">
      <c r="C85" s="21"/>
    </row>
    <row r="86" spans="3:3" ht="15.75" customHeight="1">
      <c r="C86" s="21"/>
    </row>
    <row r="87" spans="3:3" ht="15.75" customHeight="1">
      <c r="C87" s="21"/>
    </row>
    <row r="88" spans="3:3" ht="15.75" customHeight="1">
      <c r="C88" s="21"/>
    </row>
    <row r="89" spans="3:3" ht="15.75" customHeight="1">
      <c r="C89" s="21"/>
    </row>
    <row r="90" spans="3:3" ht="15.75" customHeight="1">
      <c r="C90" s="21"/>
    </row>
    <row r="91" spans="3:3" ht="15.75" customHeight="1">
      <c r="C91" s="21"/>
    </row>
    <row r="92" spans="3:3" ht="15.75" customHeight="1">
      <c r="C92" s="21"/>
    </row>
    <row r="93" spans="3:3" ht="15.75" customHeight="1">
      <c r="C93" s="21"/>
    </row>
    <row r="94" spans="3:3" ht="15.75" customHeight="1">
      <c r="C94" s="21"/>
    </row>
    <row r="95" spans="3:3" ht="15.75" customHeight="1">
      <c r="C95" s="21"/>
    </row>
    <row r="96" spans="3:3" ht="15.75" customHeight="1">
      <c r="C96" s="21"/>
    </row>
    <row r="97" spans="3:3" ht="15.75" customHeight="1">
      <c r="C97" s="21"/>
    </row>
    <row r="98" spans="3:3" ht="15.75" customHeight="1">
      <c r="C98" s="21"/>
    </row>
    <row r="99" spans="3:3" ht="15.75" customHeight="1">
      <c r="C99" s="21"/>
    </row>
    <row r="100" spans="3:3" ht="15.75" customHeight="1">
      <c r="C100" s="21"/>
    </row>
    <row r="101" spans="3:3" ht="15.75" customHeight="1">
      <c r="C101" s="21"/>
    </row>
    <row r="102" spans="3:3" ht="15.75" customHeight="1">
      <c r="C102" s="21"/>
    </row>
    <row r="103" spans="3:3" ht="15.75" customHeight="1">
      <c r="C103" s="21"/>
    </row>
    <row r="104" spans="3:3" ht="15.75" customHeight="1">
      <c r="C104" s="21"/>
    </row>
    <row r="105" spans="3:3" ht="15.75" customHeight="1">
      <c r="C105" s="21"/>
    </row>
    <row r="106" spans="3:3" ht="15.75" customHeight="1">
      <c r="C106" s="21"/>
    </row>
    <row r="107" spans="3:3" ht="15.75" customHeight="1">
      <c r="C107" s="21"/>
    </row>
    <row r="108" spans="3:3" ht="15.75" customHeight="1">
      <c r="C108" s="21"/>
    </row>
    <row r="109" spans="3:3" ht="15.75" customHeight="1">
      <c r="C109" s="21"/>
    </row>
    <row r="110" spans="3:3" ht="15.75" customHeight="1">
      <c r="C110" s="21"/>
    </row>
    <row r="111" spans="3:3" ht="15.75" customHeight="1">
      <c r="C111" s="21"/>
    </row>
    <row r="112" spans="3:3" ht="15.75" customHeight="1">
      <c r="C112" s="21"/>
    </row>
    <row r="113" spans="3:3" ht="15.75" customHeight="1">
      <c r="C113" s="21"/>
    </row>
    <row r="114" spans="3:3" ht="15.75" customHeight="1">
      <c r="C114" s="21"/>
    </row>
    <row r="115" spans="3:3" ht="15.75" customHeight="1">
      <c r="C115" s="21"/>
    </row>
    <row r="116" spans="3:3" ht="15.75" customHeight="1">
      <c r="C116" s="21"/>
    </row>
    <row r="117" spans="3:3" ht="15.75" customHeight="1">
      <c r="C117" s="21"/>
    </row>
    <row r="118" spans="3:3" ht="15.75" customHeight="1">
      <c r="C118" s="21"/>
    </row>
    <row r="119" spans="3:3" ht="15.75" customHeight="1">
      <c r="C119" s="21"/>
    </row>
    <row r="120" spans="3:3" ht="15.75" customHeight="1">
      <c r="C120" s="21"/>
    </row>
    <row r="121" spans="3:3" ht="15.75" customHeight="1">
      <c r="C121" s="21"/>
    </row>
    <row r="122" spans="3:3" ht="15.75" customHeight="1">
      <c r="C122" s="21"/>
    </row>
    <row r="123" spans="3:3" ht="15.75" customHeight="1">
      <c r="C123" s="21"/>
    </row>
    <row r="124" spans="3:3" ht="15.75" customHeight="1">
      <c r="C124" s="21"/>
    </row>
    <row r="125" spans="3:3" ht="15.75" customHeight="1">
      <c r="C125" s="21"/>
    </row>
    <row r="126" spans="3:3" ht="15.75" customHeight="1">
      <c r="C126" s="21"/>
    </row>
    <row r="127" spans="3:3" ht="15.75" customHeight="1">
      <c r="C127" s="21"/>
    </row>
    <row r="128" spans="3:3" ht="15.75" customHeight="1">
      <c r="C128" s="21"/>
    </row>
    <row r="129" spans="3:3" ht="15.75" customHeight="1">
      <c r="C129" s="21"/>
    </row>
    <row r="130" spans="3:3" ht="15.75" customHeight="1">
      <c r="C130" s="21"/>
    </row>
    <row r="131" spans="3:3" ht="15.75" customHeight="1">
      <c r="C131" s="21"/>
    </row>
    <row r="132" spans="3:3" ht="15.75" customHeight="1">
      <c r="C132" s="21"/>
    </row>
    <row r="133" spans="3:3" ht="15.75" customHeight="1">
      <c r="C133" s="21"/>
    </row>
    <row r="134" spans="3:3" ht="15.75" customHeight="1">
      <c r="C134" s="21"/>
    </row>
    <row r="135" spans="3:3" ht="15.75" customHeight="1">
      <c r="C135" s="21"/>
    </row>
    <row r="136" spans="3:3" ht="15.75" customHeight="1">
      <c r="C136" s="21"/>
    </row>
    <row r="137" spans="3:3" ht="15.75" customHeight="1">
      <c r="C137" s="21"/>
    </row>
    <row r="138" spans="3:3" ht="15.75" customHeight="1">
      <c r="C138" s="21"/>
    </row>
    <row r="139" spans="3:3" ht="15.75" customHeight="1">
      <c r="C139" s="21"/>
    </row>
    <row r="140" spans="3:3" ht="15.75" customHeight="1">
      <c r="C140" s="21"/>
    </row>
    <row r="141" spans="3:3" ht="15.75" customHeight="1">
      <c r="C141" s="21"/>
    </row>
    <row r="142" spans="3:3" ht="15.75" customHeight="1">
      <c r="C142" s="21"/>
    </row>
    <row r="143" spans="3:3" ht="15.75" customHeight="1">
      <c r="C143" s="21"/>
    </row>
    <row r="144" spans="3:3" ht="15.75" customHeight="1">
      <c r="C144" s="21"/>
    </row>
    <row r="145" spans="3:3" ht="15.75" customHeight="1">
      <c r="C145" s="21"/>
    </row>
    <row r="146" spans="3:3" ht="15.75" customHeight="1">
      <c r="C146" s="21"/>
    </row>
    <row r="147" spans="3:3" ht="15.75" customHeight="1">
      <c r="C147" s="21"/>
    </row>
    <row r="148" spans="3:3" ht="15.75" customHeight="1">
      <c r="C148" s="21"/>
    </row>
    <row r="149" spans="3:3" ht="15.75" customHeight="1">
      <c r="C149" s="21"/>
    </row>
    <row r="150" spans="3:3" ht="15.75" customHeight="1">
      <c r="C150" s="21"/>
    </row>
    <row r="151" spans="3:3" ht="15.75" customHeight="1">
      <c r="C151" s="21"/>
    </row>
    <row r="152" spans="3:3" ht="15.75" customHeight="1">
      <c r="C152" s="21"/>
    </row>
    <row r="153" spans="3:3" ht="15.75" customHeight="1">
      <c r="C153" s="21"/>
    </row>
    <row r="154" spans="3:3" ht="15.75" customHeight="1">
      <c r="C154" s="21"/>
    </row>
    <row r="155" spans="3:3" ht="15.75" customHeight="1">
      <c r="C155" s="21"/>
    </row>
    <row r="156" spans="3:3" ht="15.75" customHeight="1">
      <c r="C156" s="21"/>
    </row>
    <row r="157" spans="3:3" ht="15.75" customHeight="1">
      <c r="C157" s="21"/>
    </row>
    <row r="158" spans="3:3" ht="15.75" customHeight="1">
      <c r="C158" s="21"/>
    </row>
    <row r="159" spans="3:3" ht="15.75" customHeight="1">
      <c r="C159" s="21"/>
    </row>
    <row r="160" spans="3:3" ht="15.75" customHeight="1">
      <c r="C160" s="21"/>
    </row>
    <row r="161" spans="3:3" ht="15.75" customHeight="1">
      <c r="C161" s="21"/>
    </row>
    <row r="162" spans="3:3" ht="15.75" customHeight="1">
      <c r="C162" s="21"/>
    </row>
    <row r="163" spans="3:3" ht="15.75" customHeight="1">
      <c r="C163" s="21"/>
    </row>
    <row r="164" spans="3:3" ht="15.75" customHeight="1">
      <c r="C164" s="21"/>
    </row>
    <row r="165" spans="3:3" ht="15.75" customHeight="1">
      <c r="C165" s="21"/>
    </row>
    <row r="166" spans="3:3" ht="15.75" customHeight="1">
      <c r="C166" s="21"/>
    </row>
    <row r="167" spans="3:3" ht="15.75" customHeight="1">
      <c r="C167" s="21"/>
    </row>
    <row r="168" spans="3:3" ht="15.75" customHeight="1">
      <c r="C168" s="21"/>
    </row>
    <row r="169" spans="3:3" ht="15.75" customHeight="1">
      <c r="C169" s="21"/>
    </row>
    <row r="170" spans="3:3" ht="15.75" customHeight="1">
      <c r="C170" s="21"/>
    </row>
    <row r="171" spans="3:3" ht="15.75" customHeight="1">
      <c r="C171" s="21"/>
    </row>
    <row r="172" spans="3:3" ht="15.75" customHeight="1">
      <c r="C172" s="21"/>
    </row>
    <row r="173" spans="3:3" ht="15.75" customHeight="1">
      <c r="C173" s="21"/>
    </row>
    <row r="174" spans="3:3" ht="15.75" customHeight="1">
      <c r="C174" s="21"/>
    </row>
    <row r="175" spans="3:3" ht="15.75" customHeight="1">
      <c r="C175" s="21"/>
    </row>
    <row r="176" spans="3:3" ht="15.75" customHeight="1">
      <c r="C176" s="21"/>
    </row>
    <row r="177" spans="3:3" ht="15.75" customHeight="1">
      <c r="C177" s="21"/>
    </row>
    <row r="178" spans="3:3" ht="15.75" customHeight="1">
      <c r="C178" s="21"/>
    </row>
    <row r="179" spans="3:3" ht="15.75" customHeight="1">
      <c r="C179" s="21"/>
    </row>
    <row r="180" spans="3:3" ht="15.75" customHeight="1">
      <c r="C180" s="21"/>
    </row>
    <row r="181" spans="3:3" ht="15.75" customHeight="1">
      <c r="C181" s="21"/>
    </row>
    <row r="182" spans="3:3" ht="15.75" customHeight="1">
      <c r="C182" s="21"/>
    </row>
    <row r="183" spans="3:3" ht="15.75" customHeight="1">
      <c r="C183" s="21"/>
    </row>
    <row r="184" spans="3:3" ht="15.75" customHeight="1">
      <c r="C184" s="21"/>
    </row>
    <row r="185" spans="3:3" ht="15.75" customHeight="1">
      <c r="C185" s="21"/>
    </row>
    <row r="186" spans="3:3" ht="15.75" customHeight="1">
      <c r="C186" s="21"/>
    </row>
    <row r="187" spans="3:3" ht="15.75" customHeight="1">
      <c r="C187" s="21"/>
    </row>
    <row r="188" spans="3:3" ht="15.75" customHeight="1">
      <c r="C188" s="21"/>
    </row>
    <row r="189" spans="3:3" ht="15.75" customHeight="1">
      <c r="C189" s="21"/>
    </row>
    <row r="190" spans="3:3" ht="15.75" customHeight="1">
      <c r="C190" s="21"/>
    </row>
    <row r="191" spans="3:3" ht="15.75" customHeight="1">
      <c r="C191" s="21"/>
    </row>
    <row r="192" spans="3:3" ht="15.75" customHeight="1">
      <c r="C192" s="21"/>
    </row>
    <row r="193" spans="3:3" ht="15.75" customHeight="1">
      <c r="C193" s="21"/>
    </row>
    <row r="194" spans="3:3" ht="15.75" customHeight="1">
      <c r="C194" s="21"/>
    </row>
    <row r="195" spans="3:3" ht="15.75" customHeight="1">
      <c r="C195" s="21"/>
    </row>
    <row r="196" spans="3:3" ht="15.75" customHeight="1">
      <c r="C196" s="21"/>
    </row>
    <row r="197" spans="3:3" ht="15.75" customHeight="1">
      <c r="C197" s="21"/>
    </row>
    <row r="198" spans="3:3" ht="15.75" customHeight="1">
      <c r="C198" s="21"/>
    </row>
    <row r="199" spans="3:3" ht="15.75" customHeight="1">
      <c r="C199" s="21"/>
    </row>
    <row r="200" spans="3:3" ht="15.75" customHeight="1">
      <c r="C200" s="21"/>
    </row>
    <row r="201" spans="3:3" ht="15.75" customHeight="1">
      <c r="C201" s="21"/>
    </row>
    <row r="202" spans="3:3" ht="15.75" customHeight="1">
      <c r="C202" s="21"/>
    </row>
    <row r="203" spans="3:3" ht="15.75" customHeight="1">
      <c r="C203" s="21"/>
    </row>
    <row r="204" spans="3:3" ht="15.75" customHeight="1">
      <c r="C204" s="21"/>
    </row>
    <row r="205" spans="3:3" ht="15.75" customHeight="1">
      <c r="C205" s="21"/>
    </row>
    <row r="206" spans="3:3" ht="15.75" customHeight="1">
      <c r="C206" s="21"/>
    </row>
    <row r="207" spans="3:3" ht="15.75" customHeight="1">
      <c r="C207" s="21"/>
    </row>
    <row r="208" spans="3:3" ht="15.75" customHeight="1">
      <c r="C208" s="21"/>
    </row>
    <row r="209" spans="3:3" ht="15.75" customHeight="1">
      <c r="C209" s="21"/>
    </row>
    <row r="210" spans="3:3" ht="15.75" customHeight="1">
      <c r="C210" s="21"/>
    </row>
    <row r="211" spans="3:3" ht="15.75" customHeight="1">
      <c r="C211" s="21"/>
    </row>
    <row r="212" spans="3:3" ht="15.75" customHeight="1">
      <c r="C212" s="21"/>
    </row>
    <row r="213" spans="3:3" ht="15.75" customHeight="1">
      <c r="C213" s="21"/>
    </row>
    <row r="214" spans="3:3" ht="15.75" customHeight="1">
      <c r="C214" s="21"/>
    </row>
    <row r="215" spans="3:3" ht="15.75" customHeight="1">
      <c r="C215" s="21"/>
    </row>
    <row r="216" spans="3:3" ht="15.75" customHeight="1">
      <c r="C216" s="21"/>
    </row>
    <row r="217" spans="3:3" ht="15.75" customHeight="1">
      <c r="C217" s="21"/>
    </row>
    <row r="218" spans="3:3" ht="15.75" customHeight="1">
      <c r="C218" s="21"/>
    </row>
    <row r="219" spans="3:3" ht="15.75" customHeight="1">
      <c r="C219" s="21"/>
    </row>
    <row r="220" spans="3:3" ht="15.75" customHeight="1">
      <c r="C220" s="21"/>
    </row>
    <row r="221" spans="3:3" ht="15.75" customHeight="1"/>
    <row r="222" spans="3:3" ht="15.75" customHeight="1"/>
    <row r="223" spans="3:3" ht="15.75" customHeight="1"/>
    <row r="224" spans="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58E04DB8916AA45B370E3EF58ABEFFD" ma:contentTypeVersion="14" ma:contentTypeDescription="Crie um novo documento." ma:contentTypeScope="" ma:versionID="661d45afa90dbb9255aff87e7c84bd35">
  <xsd:schema xmlns:xsd="http://www.w3.org/2001/XMLSchema" xmlns:xs="http://www.w3.org/2001/XMLSchema" xmlns:p="http://schemas.microsoft.com/office/2006/metadata/properties" xmlns:ns3="5787b20b-b18c-4158-b503-24a9916d44e0" xmlns:ns4="22c2f534-331e-4e70-92cd-100d07c8614e" targetNamespace="http://schemas.microsoft.com/office/2006/metadata/properties" ma:root="true" ma:fieldsID="7f7bf645a21d5344791b64a44b49dac3" ns3:_="" ns4:_="">
    <xsd:import namespace="5787b20b-b18c-4158-b503-24a9916d44e0"/>
    <xsd:import namespace="22c2f534-331e-4e70-92cd-100d07c8614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7b20b-b18c-4158-b503-24a9916d44e0"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c2f534-331e-4e70-92cd-100d07c861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2c2f534-331e-4e70-92cd-100d07c8614e" xsi:nil="true"/>
  </documentManagement>
</p:properties>
</file>

<file path=customXml/itemProps1.xml><?xml version="1.0" encoding="utf-8"?>
<ds:datastoreItem xmlns:ds="http://schemas.openxmlformats.org/officeDocument/2006/customXml" ds:itemID="{48776BFB-4EF4-4C9B-9EC8-48033028B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7b20b-b18c-4158-b503-24a9916d44e0"/>
    <ds:schemaRef ds:uri="22c2f534-331e-4e70-92cd-100d07c86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D25892-ACD7-49E3-8735-F602014700D8}">
  <ds:schemaRefs>
    <ds:schemaRef ds:uri="http://schemas.microsoft.com/sharepoint/v3/contenttype/forms"/>
  </ds:schemaRefs>
</ds:datastoreItem>
</file>

<file path=customXml/itemProps3.xml><?xml version="1.0" encoding="utf-8"?>
<ds:datastoreItem xmlns:ds="http://schemas.openxmlformats.org/officeDocument/2006/customXml" ds:itemID="{32AA7BBE-F795-4E23-84D9-64E649B1CA3C}">
  <ds:schemaRefs>
    <ds:schemaRef ds:uri="http://schemas.microsoft.com/office/2006/metadata/properties"/>
    <ds:schemaRef ds:uri="http://schemas.microsoft.com/office/infopath/2007/PartnerControls"/>
    <ds:schemaRef ds:uri="22c2f534-331e-4e70-92cd-100d07c861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24</vt:i4>
      </vt:variant>
    </vt:vector>
  </HeadingPairs>
  <TitlesOfParts>
    <vt:vector size="31" baseType="lpstr">
      <vt:lpstr>Fascal</vt:lpstr>
      <vt:lpstr>Porte Honorário</vt:lpstr>
      <vt:lpstr>Porte Anestésico</vt:lpstr>
      <vt:lpstr>UCO</vt:lpstr>
      <vt:lpstr>Filme</vt:lpstr>
      <vt:lpstr>Pacotes</vt:lpstr>
      <vt:lpstr>Imagem_Porte</vt:lpstr>
      <vt:lpstr>PORTE</vt:lpstr>
      <vt:lpstr>PORTE_2015</vt:lpstr>
      <vt:lpstr>porte2019</vt:lpstr>
      <vt:lpstr>Porte2024</vt:lpstr>
      <vt:lpstr>Porte2025</vt:lpstr>
      <vt:lpstr>Porte2026Geral</vt:lpstr>
      <vt:lpstr>Porte23</vt:lpstr>
      <vt:lpstr>PortePatGen2026</vt:lpstr>
      <vt:lpstr>PortePatologia2026</vt:lpstr>
      <vt:lpstr>PorteRad2024</vt:lpstr>
      <vt:lpstr>PorteRad23</vt:lpstr>
      <vt:lpstr>PorteRadio</vt:lpstr>
      <vt:lpstr>PorteRadioHon</vt:lpstr>
      <vt:lpstr>PorteRadioHon2026</vt:lpstr>
      <vt:lpstr>PorteRadiologia2026</vt:lpstr>
      <vt:lpstr>PorteRadiologico</vt:lpstr>
      <vt:lpstr>PORTES</vt:lpstr>
      <vt:lpstr>PORTES2018</vt:lpstr>
      <vt:lpstr>Portetab19</vt:lpstr>
      <vt:lpstr>TabelaPorte</vt:lpstr>
      <vt:lpstr>TABPORTE</vt:lpstr>
      <vt:lpstr>UCO_2015</vt:lpstr>
      <vt:lpstr>UCO_2016</vt:lpstr>
      <vt:lpstr>UCO_2017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Cynthia Carvalho Branco Vitoriano Xavier - NUCRE</dc:creator>
  <cp:keywords/>
  <dc:description/>
  <cp:lastModifiedBy>Alexandre Kioto Araujo Yamaguchi</cp:lastModifiedBy>
  <cp:revision/>
  <dcterms:created xsi:type="dcterms:W3CDTF">2021-09-09T19:05:52Z</dcterms:created>
  <dcterms:modified xsi:type="dcterms:W3CDTF">2026-04-24T17:31:38Z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0x010100F58E04DB8916AA45B370E3EF58ABEFFD</vt:lpwstr>
  </property>
  <property fmtid="{D5CDD505-2E9C-101B-9397-08002B2CF9AE}" pid="3" name="MSIP_Label_defa4170-0d19-0005-0004-bc88714345d2_Enabled">
    <vt:lpwstr>true</vt:lpwstr>
  </property>
  <property fmtid="{D5CDD505-2E9C-101B-9397-08002B2CF9AE}" pid="4" name="MSIP_Label_defa4170-0d19-0005-0004-bc88714345d2_SetDate">
    <vt:lpwstr>2026-04-13T17:31:04Z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4e10ab7b-c5b8-45a5-8b77-4e08baca5992</vt:lpwstr>
  </property>
  <property fmtid="{D5CDD505-2E9C-101B-9397-08002B2CF9AE}" pid="8" name="MSIP_Label_defa4170-0d19-0005-0004-bc88714345d2_ActionId">
    <vt:lpwstr>c0064c6e-ada4-4c03-9496-77b9d43a35fe</vt:lpwstr>
  </property>
  <property fmtid="{D5CDD505-2E9C-101B-9397-08002B2CF9AE}" pid="9" name="MSIP_Label_defa4170-0d19-0005-0004-bc88714345d2_ContentBits">
    <vt:lpwstr>0</vt:lpwstr>
  </property>
</Properties>
</file>