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flavio.mineiro\Desktop\TR Confederal\"/>
    </mc:Choice>
  </mc:AlternateContent>
  <bookViews>
    <workbookView xWindow="0" yWindow="0" windowWidth="28800" windowHeight="12435" tabRatio="500"/>
  </bookViews>
  <sheets>
    <sheet name="Bombeiro Civil" sheetId="14" r:id="rId1"/>
    <sheet name="RESUMO M.O." sheetId="13" state="hidden" r:id="rId2"/>
    <sheet name="COMPOSIÇÃO M.O. 23-01-20" sheetId="11" state="hidden" r:id="rId3"/>
    <sheet name="Plan. custo CBO252210 Contador " sheetId="8" state="hidden" r:id="rId4"/>
    <sheet name="Plan. custo CBO211205 Estatíst." sheetId="9" state="hidden" r:id="rId5"/>
    <sheet name="Plan. custo CBO351430 Aux.Juríd" sheetId="10" state="hidden" r:id="rId6"/>
  </sheets>
  <definedNames>
    <definedName name="_xlnm.Print_Area" localSheetId="0">'Bombeiro Civil'!$B$1:$L$144</definedName>
    <definedName name="_xlnm.Print_Area" localSheetId="2">'COMPOSIÇÃO M.O. 23-01-20'!$A$1:$O$140</definedName>
    <definedName name="Excel_BuiltIn_Print_Area_2">"$#REF!.$A$1:$J$73"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N105" i="14" l="1"/>
  <c r="O105" i="14" s="1"/>
  <c r="L110" i="14"/>
  <c r="L133" i="14"/>
  <c r="L57" i="14" l="1"/>
  <c r="L24" i="14" l="1"/>
  <c r="L56" i="14" s="1"/>
  <c r="L25" i="14" l="1"/>
  <c r="J120" i="14" l="1"/>
  <c r="K116" i="14" s="1"/>
  <c r="K120" i="14" s="1"/>
  <c r="L97" i="14"/>
  <c r="L101" i="14" s="1"/>
  <c r="K93" i="14"/>
  <c r="K76" i="14"/>
  <c r="K69" i="14"/>
  <c r="K49" i="14"/>
  <c r="K51" i="14" s="1"/>
  <c r="K39" i="14"/>
  <c r="L32" i="14" l="1"/>
  <c r="L80" i="14" s="1"/>
  <c r="L65" i="14"/>
  <c r="L71" i="14" s="1"/>
  <c r="K79" i="14"/>
  <c r="K81" i="14" s="1"/>
  <c r="K70" i="14"/>
  <c r="K72" i="14" s="1"/>
  <c r="L75" i="14" l="1"/>
  <c r="L76" i="14"/>
  <c r="L79" i="14"/>
  <c r="L77" i="14"/>
  <c r="L89" i="14"/>
  <c r="L87" i="14"/>
  <c r="L37" i="14"/>
  <c r="L38" i="14"/>
  <c r="L129" i="14"/>
  <c r="L88" i="14"/>
  <c r="L78" i="14"/>
  <c r="L90" i="14"/>
  <c r="L91" i="14"/>
  <c r="L92" i="14"/>
  <c r="O58" i="11"/>
  <c r="O66" i="11" s="1"/>
  <c r="O71" i="11" s="1"/>
  <c r="O90" i="11"/>
  <c r="M119" i="11"/>
  <c r="N115" i="11" s="1"/>
  <c r="N119" i="11" s="1"/>
  <c r="O109" i="11"/>
  <c r="O132" i="11" s="1"/>
  <c r="O96" i="11"/>
  <c r="O100" i="11" s="1"/>
  <c r="N92" i="11"/>
  <c r="N79" i="11"/>
  <c r="N76" i="11"/>
  <c r="O76" i="11" s="1"/>
  <c r="O80" i="11"/>
  <c r="N70" i="11"/>
  <c r="N69" i="11"/>
  <c r="N51" i="11"/>
  <c r="N53" i="11" s="1"/>
  <c r="N41" i="11"/>
  <c r="O34" i="11"/>
  <c r="O87" i="11" s="1"/>
  <c r="O79" i="11" l="1"/>
  <c r="O89" i="11"/>
  <c r="O39" i="11"/>
  <c r="O78" i="11"/>
  <c r="O86" i="11"/>
  <c r="O88" i="11"/>
  <c r="O128" i="11"/>
  <c r="O40" i="11"/>
  <c r="N72" i="11"/>
  <c r="O75" i="11"/>
  <c r="O81" i="11" s="1"/>
  <c r="O130" i="11" s="1"/>
  <c r="O77" i="11"/>
  <c r="O91" i="11"/>
  <c r="L81" i="14"/>
  <c r="L131" i="14" s="1"/>
  <c r="L93" i="14"/>
  <c r="L100" i="14" s="1"/>
  <c r="L39" i="14"/>
  <c r="L69" i="14" s="1"/>
  <c r="O92" i="11"/>
  <c r="O99" i="11" s="1"/>
  <c r="O101" i="11" s="1"/>
  <c r="O131" i="11" s="1"/>
  <c r="N81" i="11"/>
  <c r="C114" i="11"/>
  <c r="D109" i="11"/>
  <c r="D129" i="11" s="1"/>
  <c r="D101" i="11"/>
  <c r="L44" i="14" l="1"/>
  <c r="L102" i="14"/>
  <c r="L132" i="14" s="1"/>
  <c r="O41" i="11"/>
  <c r="L43" i="14"/>
  <c r="L47" i="14"/>
  <c r="L46" i="14"/>
  <c r="L49" i="14"/>
  <c r="L48" i="14"/>
  <c r="L45" i="14"/>
  <c r="L50" i="14"/>
  <c r="C93" i="11"/>
  <c r="C82" i="11"/>
  <c r="C72" i="11"/>
  <c r="D66" i="11"/>
  <c r="D71" i="11" s="1"/>
  <c r="C54" i="11"/>
  <c r="D35" i="11"/>
  <c r="O69" i="11" l="1"/>
  <c r="O48" i="11"/>
  <c r="O52" i="11"/>
  <c r="O51" i="11"/>
  <c r="O45" i="11"/>
  <c r="O46" i="11"/>
  <c r="O47" i="11"/>
  <c r="O50" i="11"/>
  <c r="O49" i="11"/>
  <c r="D50" i="11"/>
  <c r="D48" i="11"/>
  <c r="L51" i="14"/>
  <c r="L70" i="14" s="1"/>
  <c r="L72" i="14" s="1"/>
  <c r="L130" i="14" s="1"/>
  <c r="D119" i="11"/>
  <c r="D125" i="11"/>
  <c r="D118" i="11"/>
  <c r="D116" i="11"/>
  <c r="D117" i="11"/>
  <c r="D76" i="11"/>
  <c r="D92" i="11"/>
  <c r="D41" i="11"/>
  <c r="D91" i="11"/>
  <c r="D78" i="11"/>
  <c r="D90" i="11"/>
  <c r="D77" i="11"/>
  <c r="D79" i="11"/>
  <c r="D89" i="11"/>
  <c r="D88" i="11"/>
  <c r="D80" i="11"/>
  <c r="D81" i="11"/>
  <c r="D96" i="11"/>
  <c r="D97" i="11" s="1"/>
  <c r="D40" i="11"/>
  <c r="D42" i="11" s="1"/>
  <c r="D69" i="11" s="1"/>
  <c r="D87" i="11"/>
  <c r="L57" i="10"/>
  <c r="L57" i="9"/>
  <c r="L57" i="8"/>
  <c r="J120" i="10"/>
  <c r="K116" i="10" s="1"/>
  <c r="K120" i="10" s="1"/>
  <c r="L110" i="10"/>
  <c r="L133" i="10" s="1"/>
  <c r="L97" i="10"/>
  <c r="L101" i="10" s="1"/>
  <c r="K93" i="10"/>
  <c r="K76" i="10"/>
  <c r="K49" i="10"/>
  <c r="K51" i="10" s="1"/>
  <c r="K79" i="10" s="1"/>
  <c r="K81" i="10" s="1"/>
  <c r="K39" i="10"/>
  <c r="K69" i="10" s="1"/>
  <c r="L24" i="10"/>
  <c r="L56" i="10" s="1"/>
  <c r="J120" i="9"/>
  <c r="K116" i="9"/>
  <c r="K120" i="9" s="1"/>
  <c r="L110" i="9"/>
  <c r="L133" i="9" s="1"/>
  <c r="L97" i="9"/>
  <c r="L101" i="9" s="1"/>
  <c r="K93" i="9"/>
  <c r="K76" i="9"/>
  <c r="K49" i="9"/>
  <c r="K51" i="9" s="1"/>
  <c r="K79" i="9" s="1"/>
  <c r="K81" i="9" s="1"/>
  <c r="K39" i="9"/>
  <c r="K69" i="9" s="1"/>
  <c r="L24" i="9"/>
  <c r="J120" i="8"/>
  <c r="K116" i="8" s="1"/>
  <c r="K120" i="8" s="1"/>
  <c r="L110" i="8"/>
  <c r="L133" i="8" s="1"/>
  <c r="L97" i="8"/>
  <c r="L101" i="8" s="1"/>
  <c r="K93" i="8"/>
  <c r="K76" i="8"/>
  <c r="K49" i="8"/>
  <c r="K51" i="8" s="1"/>
  <c r="K39" i="8"/>
  <c r="K69" i="8" s="1"/>
  <c r="L24" i="8"/>
  <c r="L56" i="8" s="1"/>
  <c r="D46" i="11" l="1"/>
  <c r="D53" i="11"/>
  <c r="L134" i="14"/>
  <c r="D51" i="11"/>
  <c r="D49" i="11"/>
  <c r="L65" i="8"/>
  <c r="L71" i="8" s="1"/>
  <c r="D52" i="11"/>
  <c r="D47" i="11"/>
  <c r="O53" i="11"/>
  <c r="O70" i="11" s="1"/>
  <c r="O72" i="11"/>
  <c r="O129" i="11" s="1"/>
  <c r="O133" i="11" s="1"/>
  <c r="D120" i="11"/>
  <c r="D82" i="11"/>
  <c r="D127" i="11" s="1"/>
  <c r="D93" i="11"/>
  <c r="D100" i="11" s="1"/>
  <c r="D102" i="11" s="1"/>
  <c r="D128" i="11" s="1"/>
  <c r="D54" i="11"/>
  <c r="D70" i="11" s="1"/>
  <c r="D72" i="11" s="1"/>
  <c r="D126" i="11" s="1"/>
  <c r="D130" i="11" s="1"/>
  <c r="L65" i="10"/>
  <c r="L71" i="10" s="1"/>
  <c r="K70" i="10"/>
  <c r="K72" i="10" s="1"/>
  <c r="L56" i="9"/>
  <c r="L65" i="9" s="1"/>
  <c r="L71" i="9" s="1"/>
  <c r="K70" i="9"/>
  <c r="K72" i="9" s="1"/>
  <c r="K79" i="8"/>
  <c r="K81" i="8" s="1"/>
  <c r="K70" i="8"/>
  <c r="K72" i="8" s="1"/>
  <c r="L32" i="8"/>
  <c r="D112" i="11" l="1"/>
  <c r="O113" i="11"/>
  <c r="O114" i="11" s="1"/>
  <c r="O112" i="11"/>
  <c r="L113" i="14"/>
  <c r="L32" i="10"/>
  <c r="L32" i="9"/>
  <c r="L129" i="8"/>
  <c r="L91" i="8"/>
  <c r="L89" i="8"/>
  <c r="L87" i="8"/>
  <c r="L79" i="8"/>
  <c r="L78" i="8"/>
  <c r="L76" i="8"/>
  <c r="L75" i="8"/>
  <c r="L38" i="8"/>
  <c r="L92" i="8"/>
  <c r="L90" i="8"/>
  <c r="L88" i="8"/>
  <c r="L80" i="8"/>
  <c r="L77" i="8"/>
  <c r="L37" i="8"/>
  <c r="L116" i="14" l="1"/>
  <c r="L39" i="8"/>
  <c r="L69" i="8" s="1"/>
  <c r="L114" i="14"/>
  <c r="L117" i="14"/>
  <c r="L115" i="14"/>
  <c r="D113" i="11"/>
  <c r="D114" i="11" s="1"/>
  <c r="D131" i="11" s="1"/>
  <c r="D132" i="11" s="1"/>
  <c r="B4" i="13" s="1"/>
  <c r="D4" i="13" s="1"/>
  <c r="F4" i="13" s="1"/>
  <c r="F5" i="13" s="1"/>
  <c r="L43" i="8"/>
  <c r="L44" i="8"/>
  <c r="L47" i="8"/>
  <c r="L48" i="8"/>
  <c r="L92" i="10"/>
  <c r="L90" i="10"/>
  <c r="L88" i="10"/>
  <c r="L80" i="10"/>
  <c r="L77" i="10"/>
  <c r="L37" i="10"/>
  <c r="L129" i="10"/>
  <c r="L91" i="10"/>
  <c r="L89" i="10"/>
  <c r="L87" i="10"/>
  <c r="L79" i="10"/>
  <c r="L78" i="10"/>
  <c r="L76" i="10"/>
  <c r="L75" i="10"/>
  <c r="L38" i="10"/>
  <c r="L92" i="9"/>
  <c r="L90" i="9"/>
  <c r="L88" i="9"/>
  <c r="L80" i="9"/>
  <c r="L77" i="9"/>
  <c r="L37" i="9"/>
  <c r="L129" i="9"/>
  <c r="L91" i="9"/>
  <c r="L89" i="9"/>
  <c r="L87" i="9"/>
  <c r="L79" i="9"/>
  <c r="L78" i="9"/>
  <c r="L76" i="9"/>
  <c r="L75" i="9"/>
  <c r="L38" i="9"/>
  <c r="L81" i="8"/>
  <c r="L131" i="8" s="1"/>
  <c r="L93" i="8"/>
  <c r="L100" i="8" s="1"/>
  <c r="L102" i="8" s="1"/>
  <c r="L132" i="8" s="1"/>
  <c r="L45" i="8"/>
  <c r="L50" i="8"/>
  <c r="L46" i="8"/>
  <c r="L49" i="8"/>
  <c r="L119" i="14" l="1"/>
  <c r="L120" i="14" s="1"/>
  <c r="L118" i="14"/>
  <c r="L81" i="10"/>
  <c r="L131" i="10" s="1"/>
  <c r="L93" i="10"/>
  <c r="L100" i="10" s="1"/>
  <c r="L102" i="10" s="1"/>
  <c r="L132" i="10" s="1"/>
  <c r="L81" i="9"/>
  <c r="L131" i="9" s="1"/>
  <c r="L93" i="9"/>
  <c r="L100" i="9" s="1"/>
  <c r="L102" i="9" s="1"/>
  <c r="L132" i="9" s="1"/>
  <c r="L39" i="9"/>
  <c r="L39" i="10"/>
  <c r="L51" i="8"/>
  <c r="L70" i="8" s="1"/>
  <c r="L72" i="8" s="1"/>
  <c r="L130" i="8" s="1"/>
  <c r="L134" i="8" s="1"/>
  <c r="L113" i="8" s="1"/>
  <c r="L45" i="10"/>
  <c r="L50" i="10"/>
  <c r="L46" i="10"/>
  <c r="L49" i="10"/>
  <c r="L43" i="10"/>
  <c r="L47" i="10"/>
  <c r="L45" i="9"/>
  <c r="L50" i="9"/>
  <c r="L46" i="9"/>
  <c r="L49" i="9"/>
  <c r="L43" i="9"/>
  <c r="L47" i="9"/>
  <c r="E140" i="14" l="1"/>
  <c r="L135" i="14"/>
  <c r="L136" i="14" s="1"/>
  <c r="L69" i="9"/>
  <c r="L44" i="9"/>
  <c r="L48" i="9"/>
  <c r="L51" i="9" s="1"/>
  <c r="L70" i="9" s="1"/>
  <c r="L72" i="9" s="1"/>
  <c r="L130" i="9" s="1"/>
  <c r="L134" i="9" s="1"/>
  <c r="L69" i="10"/>
  <c r="L48" i="10"/>
  <c r="L44" i="10"/>
  <c r="L114" i="8"/>
  <c r="L118" i="8" s="1"/>
  <c r="I140" i="14" l="1"/>
  <c r="L140" i="14" s="1"/>
  <c r="L141" i="14" s="1"/>
  <c r="L142" i="14" s="1"/>
  <c r="L144" i="14"/>
  <c r="L51" i="10"/>
  <c r="L70" i="10" s="1"/>
  <c r="L72" i="10" s="1"/>
  <c r="L130" i="10" s="1"/>
  <c r="L134" i="10" s="1"/>
  <c r="L113" i="10" s="1"/>
  <c r="L119" i="8"/>
  <c r="L113" i="9"/>
  <c r="L117" i="8"/>
  <c r="L116" i="8"/>
  <c r="L115" i="8"/>
  <c r="L114" i="10" l="1"/>
  <c r="L117" i="10" s="1"/>
  <c r="L114" i="9"/>
  <c r="L117" i="9" s="1"/>
  <c r="L120" i="8"/>
  <c r="L135" i="8" s="1"/>
  <c r="L136" i="8" s="1"/>
  <c r="E140" i="8" s="1"/>
  <c r="L116" i="10" l="1"/>
  <c r="L119" i="10"/>
  <c r="L116" i="9"/>
  <c r="L119" i="9"/>
  <c r="L118" i="9"/>
  <c r="L118" i="10"/>
  <c r="I140" i="8"/>
  <c r="L140" i="8" s="1"/>
  <c r="L141" i="8" s="1"/>
  <c r="L142" i="8" s="1"/>
  <c r="L144" i="8"/>
  <c r="L115" i="10"/>
  <c r="L115" i="9"/>
  <c r="L120" i="10" l="1"/>
  <c r="L135" i="10" s="1"/>
  <c r="L136" i="10" s="1"/>
  <c r="E140" i="10" s="1"/>
  <c r="I140" i="10" s="1"/>
  <c r="L140" i="10" s="1"/>
  <c r="L141" i="10" s="1"/>
  <c r="L142" i="10" s="1"/>
  <c r="L120" i="9"/>
  <c r="L135" i="9" s="1"/>
  <c r="L136" i="9" s="1"/>
  <c r="E140" i="9" s="1"/>
  <c r="L144" i="9" l="1"/>
  <c r="I140" i="9"/>
  <c r="L140" i="9" s="1"/>
  <c r="L141" i="9" s="1"/>
  <c r="L142" i="9" s="1"/>
  <c r="L144" i="10"/>
  <c r="O118" i="11" l="1"/>
  <c r="O117" i="11"/>
  <c r="O116" i="11"/>
  <c r="O115" i="11"/>
  <c r="O135" i="11"/>
  <c r="H139" i="11" s="1"/>
  <c r="L139" i="11" s="1"/>
  <c r="O139" i="11" s="1"/>
  <c r="O140" i="11" s="1"/>
  <c r="O119" i="11" l="1"/>
  <c r="Q134" i="11" s="1"/>
</calcChain>
</file>

<file path=xl/comments1.xml><?xml version="1.0" encoding="utf-8"?>
<comments xmlns="http://schemas.openxmlformats.org/spreadsheetml/2006/main">
  <authors>
    <author/>
  </authors>
  <commentList>
    <comment ref="B23" authorId="0" shapeId="0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25" authorId="0" shapeId="0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23" authorId="0" shapeId="0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23" authorId="0" shapeId="0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23" authorId="0" shapeId="0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sharedStrings.xml><?xml version="1.0" encoding="utf-8"?>
<sst xmlns="http://schemas.openxmlformats.org/spreadsheetml/2006/main" count="1215" uniqueCount="274">
  <si>
    <t xml:space="preserve">Número do Processo: </t>
  </si>
  <si>
    <t xml:space="preserve">Número da Licitação: </t>
  </si>
  <si>
    <t>Data do Pregão:</t>
  </si>
  <si>
    <t>Horário:</t>
  </si>
  <si>
    <t>Município (s)  da prestação de serviço</t>
  </si>
  <si>
    <t>Número de meses de execução contratual:</t>
  </si>
  <si>
    <t>Unidade de medida</t>
  </si>
  <si>
    <t>Quantidade total a contratar (em função da unidade de medida):</t>
  </si>
  <si>
    <t>Salário Normativo da Categoria Profissional:</t>
  </si>
  <si>
    <t>Categoria profissional (vinculada a execução contratual)</t>
  </si>
  <si>
    <t>Data base da categoria</t>
  </si>
  <si>
    <t>RAT</t>
  </si>
  <si>
    <t>FAP:</t>
  </si>
  <si>
    <t>Custos Indiretos / Despesas Administrativas</t>
  </si>
  <si>
    <t>Lucro</t>
  </si>
  <si>
    <t xml:space="preserve">Tributos </t>
  </si>
  <si>
    <t>Alíquota</t>
  </si>
  <si>
    <t xml:space="preserve">Tributos Federais </t>
  </si>
  <si>
    <t>PIS:</t>
  </si>
  <si>
    <t>COFINS:</t>
  </si>
  <si>
    <t xml:space="preserve">Tributos Municipais </t>
  </si>
  <si>
    <t>ISSQN:</t>
  </si>
  <si>
    <t>Benefício natalidade</t>
  </si>
  <si>
    <t>PLANILHA DE CUSTO E FORMAÇÃO DE PREÇOS</t>
  </si>
  <si>
    <t>Descrição do Serviço:</t>
  </si>
  <si>
    <t>►</t>
  </si>
  <si>
    <t>DADOS COMPLEMENTARES PARA COMPOSIÇÃO DOS CUSTOS REFERENTE À MÃO-DE-OBRA</t>
  </si>
  <si>
    <t>Código Brasileiro de Ocupações - CBO</t>
  </si>
  <si>
    <t xml:space="preserve">MÓDULO 01 – Composição da Remuneração </t>
  </si>
  <si>
    <t>VALOR</t>
  </si>
  <si>
    <t>A</t>
  </si>
  <si>
    <t>Salário Base</t>
  </si>
  <si>
    <t>B</t>
  </si>
  <si>
    <t>Adicional de Periculosidade</t>
  </si>
  <si>
    <t>CLT art.s 193 e segs ;CF art. 7º XXIII</t>
  </si>
  <si>
    <t>C</t>
  </si>
  <si>
    <t>Adicional de Insalubridade</t>
  </si>
  <si>
    <t>CLT art. 189 e segs - CF art. 7º XXIII</t>
  </si>
  <si>
    <t>Base de cálculo: Salário mínimo</t>
  </si>
  <si>
    <t>Mín. =10%  |  Méd. = 20%  |  Máx. = 40%</t>
  </si>
  <si>
    <t>D</t>
  </si>
  <si>
    <t>Adicional Noturno</t>
  </si>
  <si>
    <t>E</t>
  </si>
  <si>
    <t>Adicional de Hora Noturna reduzida</t>
  </si>
  <si>
    <t>F</t>
  </si>
  <si>
    <t>G</t>
  </si>
  <si>
    <t>Outros (especificar)</t>
  </si>
  <si>
    <t>Módulo 2 – Encargos e benefícios anuais, mensais e diários</t>
  </si>
  <si>
    <t>INSS</t>
  </si>
  <si>
    <t>SESI ou SESC</t>
  </si>
  <si>
    <t>SENAI ou SENAC</t>
  </si>
  <si>
    <t>INCRA</t>
  </si>
  <si>
    <t>Salário educação</t>
  </si>
  <si>
    <t>FGTS</t>
  </si>
  <si>
    <t>H</t>
  </si>
  <si>
    <t>SEBRAE</t>
  </si>
  <si>
    <t>Submódulo 2.3 – Benefícios Mensais e Diários</t>
  </si>
  <si>
    <t>Transporte</t>
  </si>
  <si>
    <t>Auxílio Refeição/ Alimentação</t>
  </si>
  <si>
    <t>Assistência Médica e Familiar</t>
  </si>
  <si>
    <t>Seguro de vida em grupo</t>
  </si>
  <si>
    <t>I</t>
  </si>
  <si>
    <t>Total</t>
  </si>
  <si>
    <t>Quadro resumo do Módulo 2 – Encargos e benefícios anuais, mensais e diário</t>
  </si>
  <si>
    <t>2.1</t>
  </si>
  <si>
    <r>
      <rPr>
        <sz val="12"/>
        <rFont val="Times New Roman"/>
        <family val="1"/>
      </rPr>
      <t>13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. Salário, férias e adicional de férias</t>
    </r>
  </si>
  <si>
    <t>2.2</t>
  </si>
  <si>
    <t>GPS, FGTS e outras contribuições</t>
  </si>
  <si>
    <t>2.3</t>
  </si>
  <si>
    <t>Benefícios Mensais e diários</t>
  </si>
  <si>
    <t>Módulo 3 – Provisão para rescisão</t>
  </si>
  <si>
    <t>Aviso Prévio Indenizado</t>
  </si>
  <si>
    <t>Incidência do FGTS sobre Aviso Prévio Indenizado</t>
  </si>
  <si>
    <t>Aviso Prévio Trabalhado</t>
  </si>
  <si>
    <t>Módulo 4 – Custo de reposição do profissional ausente</t>
  </si>
  <si>
    <t>Ausência por acidente do trabalho</t>
  </si>
  <si>
    <t>4.1</t>
  </si>
  <si>
    <t>4.2</t>
  </si>
  <si>
    <t>Valor (R$)</t>
  </si>
  <si>
    <t>Uniformes (custo mensal por empregado)</t>
  </si>
  <si>
    <t>(custo mensal por empregado)</t>
  </si>
  <si>
    <t>--</t>
  </si>
  <si>
    <t>Total de Insumos Diversos</t>
  </si>
  <si>
    <t>QUADRO RESUMO DO CUSTO POR EMPREGADO</t>
  </si>
  <si>
    <t>Mão-de-obra vinculada à execução contratual (valor por empregado)</t>
  </si>
  <si>
    <t>MÓDULO 02 –Encargos e benefícios anuais, mensais e diários</t>
  </si>
  <si>
    <t>MÓDULO 03 – Provisão para rescisao</t>
  </si>
  <si>
    <t>MÓDULO 04 – Custo de reposiçao do profissional ausente</t>
  </si>
  <si>
    <t>Subtotal (A+B+C+D+E)</t>
  </si>
  <si>
    <t>Total de Custos Indireto, Lucros e Tributos</t>
  </si>
  <si>
    <t>Valor total proposto por empregado</t>
  </si>
  <si>
    <t>3 – QUADRO RESUMO  – VALOR MENSAL DOS SERVIÇOS</t>
  </si>
  <si>
    <t>Tipo de serviço
(A)</t>
  </si>
  <si>
    <t>Valor proposto por empregado
(B)</t>
  </si>
  <si>
    <t>Empregados por posto
(C)</t>
  </si>
  <si>
    <t>Valor  proposta por posto
(D) = (B) x (C)</t>
  </si>
  <si>
    <t>Qtde de postos
(E)</t>
  </si>
  <si>
    <t>Valor total do serviço
(F) = (D) x (E)</t>
  </si>
  <si>
    <t xml:space="preserve"> Valor Mensal dos Serviços</t>
  </si>
  <si>
    <t xml:space="preserve">Multa do FGTS e Contribuição Social sobre o Aviso Prévio Indenizado </t>
  </si>
  <si>
    <t xml:space="preserve">Multa do FGTS e Contribuição Social sobre o Aviso Prévio Trabalhado </t>
  </si>
  <si>
    <r>
      <rPr>
        <b/>
        <sz val="12"/>
        <rFont val="Times New Roman"/>
        <family val="1"/>
      </rPr>
      <t xml:space="preserve">Nota 1: </t>
    </r>
    <r>
      <rPr>
        <sz val="12"/>
        <rFont val="Times New Roman"/>
        <family val="1"/>
      </rPr>
      <t xml:space="preserve">Esta tabela poderá ser adaptada às características do serviço contratado, inclusive no que concerne às rubricas e suas respectivas provisões e/ou estimativas, desde que haja justificativa. 
</t>
    </r>
    <r>
      <rPr>
        <b/>
        <sz val="12"/>
        <rFont val="Times New Roman"/>
        <family val="1"/>
      </rPr>
      <t xml:space="preserve">Nota 2: </t>
    </r>
    <r>
      <rPr>
        <sz val="12"/>
        <rFont val="Times New Roman"/>
        <family val="1"/>
      </rPr>
      <t xml:space="preserve">As provisões constantes desta planilha poderão ser desnecessárias quando se tratar de determinados serviços que prescindam da dedicação exclusiva dos trabalhadores da contratada para com a Administração. </t>
    </r>
  </si>
  <si>
    <t>Ano do Acordo, Convenção ou Dissídio Coletivo</t>
  </si>
  <si>
    <r>
      <t xml:space="preserve">Nota 1: </t>
    </r>
    <r>
      <rPr>
        <sz val="12"/>
        <rFont val="Times New Roman"/>
        <family val="1"/>
      </rPr>
      <t xml:space="preserve">O valor informado deverá ser o custo real do benefício (descontado o valor eventualmente pago pelo empregado).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Observar a previsão dos benefícios contidos em Acordos, Convenções e Dissídios Coletivos de Trabalho e atentar-se ao disposto no art. 6º desta Instrução Normativa. </t>
    </r>
  </si>
  <si>
    <r>
      <t xml:space="preserve">Nota 1: </t>
    </r>
    <r>
      <rPr>
        <sz val="12"/>
        <rFont val="Times New Roman"/>
        <family val="1"/>
      </rPr>
      <t xml:space="preserve">Os itens que contemplam o módulo 4 se referem ao custo dos dias trabalhados pelo repositor/substituto que por ventura venha cobrir o empregado nos casos de Ausências Legais (Submódulo 4.1) e/ou na Intrajornada (Submódulo 4.2), a depender da prestação do serviço.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Haverá a incidência do Submódulo 2.2 sobre esse módulo. </t>
    </r>
  </si>
  <si>
    <r>
      <t xml:space="preserve">Nota: </t>
    </r>
    <r>
      <rPr>
        <sz val="12"/>
        <rFont val="Times New Roman"/>
        <family val="1"/>
      </rPr>
      <t xml:space="preserve">Valores mensais por empregado. </t>
    </r>
    <r>
      <rPr>
        <b/>
        <sz val="12"/>
        <rFont val="Times New Roman"/>
        <family val="1"/>
      </rPr>
      <t xml:space="preserve">
</t>
    </r>
  </si>
  <si>
    <r>
      <t xml:space="preserve">Nota 1: </t>
    </r>
    <r>
      <rPr>
        <sz val="12"/>
        <rFont val="Times New Roman"/>
        <family val="1"/>
      </rPr>
      <t xml:space="preserve">Custos Indiretos, Tributos e Lucro por empregado.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 valor referente a tributos é obtido aplicando-se o percentual sobre o valor do faturamento. </t>
    </r>
  </si>
  <si>
    <t>Valor Anual dos Serviços</t>
  </si>
  <si>
    <r>
      <t xml:space="preserve">Nota 1: </t>
    </r>
    <r>
      <rPr>
        <sz val="12"/>
        <rFont val="Times New Roman"/>
        <family val="1"/>
      </rPr>
      <t xml:space="preserve">Deverá ser elaborado um quadro para cada tipo de serviço.    </t>
    </r>
    <r>
      <rPr>
        <b/>
        <sz val="12"/>
        <rFont val="Times New Roman"/>
        <family val="1"/>
      </rPr>
      <t xml:space="preserve">                                                                                                                                       Nota 2: </t>
    </r>
    <r>
      <rPr>
        <sz val="12"/>
        <rFont val="Times New Roman"/>
        <family val="1"/>
      </rPr>
      <t>A planilha será calculada considerando o valor mensal do empregado.</t>
    </r>
  </si>
  <si>
    <t xml:space="preserve">Equipamento </t>
  </si>
  <si>
    <t xml:space="preserve">Material </t>
  </si>
  <si>
    <t>Valor da Remuneração</t>
  </si>
  <si>
    <t xml:space="preserve">Módulo 01 – Composição da Remuneração </t>
  </si>
  <si>
    <t>13º Salário</t>
  </si>
  <si>
    <r>
      <t>Submódulo 2.1 – 13</t>
    </r>
    <r>
      <rPr>
        <b/>
        <vertAlign val="superscript"/>
        <sz val="12"/>
        <rFont val="Times New Roman"/>
        <family val="1"/>
      </rPr>
      <t>o</t>
    </r>
    <r>
      <rPr>
        <b/>
        <sz val="12"/>
        <rFont val="Times New Roman"/>
        <family val="1"/>
      </rPr>
      <t>. (décimo terceikro) salário, férias e adicional de férias</t>
    </r>
  </si>
  <si>
    <t>Módulo 06 – Custos Indireto, Lucros e Tributos</t>
  </si>
  <si>
    <t>Módulo 05 – Insumos Diversos</t>
  </si>
  <si>
    <t>Fator K</t>
  </si>
  <si>
    <t>MÓDULO 06 –  Custos Indireto, Lucros e Tributos</t>
  </si>
  <si>
    <t>MÓDULO 05 – Insumos diversos</t>
  </si>
  <si>
    <t>CPRB</t>
  </si>
  <si>
    <t>Odontológico</t>
  </si>
  <si>
    <t>Fundo Indenização Aposentadoria por Invalidez</t>
  </si>
  <si>
    <t xml:space="preserve">Outros (especificar) </t>
  </si>
  <si>
    <r>
      <t xml:space="preserve">Alterou a Nota 1: </t>
    </r>
    <r>
      <rPr>
        <sz val="12"/>
        <rFont val="Times New Roman"/>
        <family val="1"/>
      </rPr>
      <t>Como a planilha de custos e formação de preços é calculada mensalmente, provisiona-se proporcionalmente 1/12 (um doze avos) dos valores referentes a gratificação natalina, férias e adicional de férias.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 adicional de férias contido no Submódulo 2.1 corresponde a 1/3 (um terço) da remuneração que por sua vez é divido por 12 (doze) conforme Nota 1 acima.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</rPr>
      <t xml:space="preserve">Nota 3: </t>
    </r>
    <r>
      <rPr>
        <sz val="12"/>
        <rFont val="Times New Roman"/>
        <family val="1"/>
      </rPr>
      <t>Levando em consideração a vigência contratual prevista no art. 57 da Lei nº 8.666, de 23 de junho de 1993, a rubrica férias tem como objetivo principal suprir a necessidade do pagamento das férias remuneradas ao final do contrato de 12 meses. Esta rubrica, quando da prorrogação contratual, torna-se custo não renovável.</t>
    </r>
  </si>
  <si>
    <t>Submódulo 2.2 - Encargos Previdenciários (GPS), Fundo de Garantia por Tempo de Serviço (FGTS) e outras contribuições.</t>
  </si>
  <si>
    <t>Incidência de GPS, FGTS e outras contribuições sobre o Aviso Prévio Trabalhado</t>
  </si>
  <si>
    <t>Substituto na cobertura de Férias</t>
  </si>
  <si>
    <t>Substituto na Ausências Legais</t>
  </si>
  <si>
    <t>Substituto na Licença paternidade</t>
  </si>
  <si>
    <t>Substituto na Afastamento Maternidade</t>
  </si>
  <si>
    <t xml:space="preserve">Submódulo 4.1: Substituto nas Ausências Legais </t>
  </si>
  <si>
    <r>
      <t xml:space="preserve">Nota 1: </t>
    </r>
    <r>
      <rPr>
        <sz val="12"/>
        <rFont val="Times New Roman"/>
        <family val="1"/>
      </rPr>
      <t>O Módulo 1 refere-se ao valor mensal devido ao empregado pela prestação do serviço no período de 12 meses.</t>
    </r>
    <r>
      <rPr>
        <b/>
        <sz val="12"/>
        <rFont val="Times New Roman"/>
        <family val="1"/>
      </rPr>
      <t xml:space="preserve">
</t>
    </r>
    <r>
      <rPr>
        <b/>
        <sz val="12"/>
        <color rgb="FFC00000"/>
        <rFont val="Times New Roman"/>
        <family val="1"/>
      </rPr>
      <t xml:space="preserve">Nota 2: </t>
    </r>
    <r>
      <rPr>
        <sz val="12"/>
        <color rgb="FFC00000"/>
        <rFont val="Times New Roman"/>
        <family val="1"/>
      </rPr>
      <t>Para o empregado que labora a jornada 12x36, em caso da não concessão ou concessão parcial do intervalo intrajornada (§ 4º do art. 71 da CLT), o valor a ser pago será inserido na remuneração utilizando a alínea “G”.</t>
    </r>
    <r>
      <rPr>
        <b/>
        <sz val="12"/>
        <color rgb="FFC00000"/>
        <rFont val="Times New Roman"/>
        <family val="1"/>
      </rPr>
      <t xml:space="preserve"> (revogado)</t>
    </r>
    <r>
      <rPr>
        <b/>
        <sz val="12"/>
        <rFont val="Times New Roman"/>
        <family val="1"/>
      </rPr>
      <t xml:space="preserve">
</t>
    </r>
  </si>
  <si>
    <r>
      <rPr>
        <b/>
        <sz val="12"/>
        <rFont val="Times New Roman"/>
        <family val="1"/>
      </rPr>
      <t xml:space="preserve">Nota 1: </t>
    </r>
    <r>
      <rPr>
        <sz val="12"/>
        <rFont val="Times New Roman"/>
        <family val="1"/>
      </rPr>
      <t xml:space="preserve">Os percentuais dos encargos previdenciários, do FGTS e demais contribuições são aqueles estabelecidos pela legislação vigente. 
</t>
    </r>
    <r>
      <rPr>
        <b/>
        <sz val="12"/>
        <rFont val="Times New Roman"/>
        <family val="1"/>
      </rPr>
      <t xml:space="preserve">Nota 2: </t>
    </r>
    <r>
      <rPr>
        <sz val="12"/>
        <rFont val="Times New Roman"/>
        <family val="1"/>
      </rPr>
      <t xml:space="preserve">O SAT a depender do grau de risco do serviço irá variar entre 1%, para risco leve, de 2%, para risco médio, e de 3% de risco grave. 
</t>
    </r>
    <r>
      <rPr>
        <b/>
        <sz val="12"/>
        <rFont val="Times New Roman"/>
        <family val="1"/>
      </rPr>
      <t>Nota 3:</t>
    </r>
    <r>
      <rPr>
        <sz val="12"/>
        <rFont val="Times New Roman"/>
        <family val="1"/>
      </rPr>
      <t xml:space="preserve"> Esses percentuais incidem sobre o Módulo 1, o Submódulo 2.1. </t>
    </r>
    <r>
      <rPr>
        <b/>
        <sz val="12"/>
        <color rgb="FFC00000"/>
        <rFont val="Times New Roman"/>
        <family val="1"/>
      </rPr>
      <t>(NR)</t>
    </r>
    <r>
      <rPr>
        <sz val="12"/>
        <rFont val="Times New Roman"/>
        <family val="1"/>
      </rPr>
      <t xml:space="preserve">
 </t>
    </r>
  </si>
  <si>
    <t xml:space="preserve">Submódulo 4.2 – Substituto na Intrajornada </t>
  </si>
  <si>
    <t>Substituto na cobertura de Intervalo para repouso ou alimentação</t>
  </si>
  <si>
    <t>Quadro-Resumo do Módulo 4 - Custo de Reposição do Profissional Ausente</t>
  </si>
  <si>
    <t xml:space="preserve">Substituto nas Ausências Legais </t>
  </si>
  <si>
    <t xml:space="preserve">Substituto na Intrajornada </t>
  </si>
  <si>
    <t>Substituto na ausência por doença</t>
  </si>
  <si>
    <t xml:space="preserve">Férias e Adicional de férias </t>
  </si>
  <si>
    <t>60414.001095/2019-67</t>
  </si>
  <si>
    <t>Brasília - DF</t>
  </si>
  <si>
    <t xml:space="preserve">UN </t>
  </si>
  <si>
    <t>1º/05/2019</t>
  </si>
  <si>
    <t>Contador Júnior</t>
  </si>
  <si>
    <t xml:space="preserve">Engenheiro Civil </t>
  </si>
  <si>
    <t>Brasília-DF</t>
  </si>
  <si>
    <t>Aux.Serviços Jurídicos</t>
  </si>
  <si>
    <t>Estatístico</t>
  </si>
  <si>
    <t>Auxiliar de Serviços Jurídicos</t>
  </si>
  <si>
    <t>Anotação de Responsabilidade Técnica (ART Múltipla  / 08 eng x R$ 28,25)</t>
  </si>
  <si>
    <t>PLANILHA DE CUSTOS E FORMAÇÃO DE PREÇOS</t>
  </si>
  <si>
    <r>
      <t>N</t>
    </r>
    <r>
      <rPr>
        <strike/>
        <sz val="8"/>
        <rFont val="Calibri"/>
        <family val="2"/>
      </rPr>
      <t>º</t>
    </r>
    <r>
      <rPr>
        <sz val="8"/>
        <rFont val="Calibri"/>
        <family val="2"/>
      </rPr>
      <t xml:space="preserve"> Processo</t>
    </r>
  </si>
  <si>
    <r>
      <t>Licitação N</t>
    </r>
    <r>
      <rPr>
        <strike/>
        <sz val="8"/>
        <rFont val="Calibri"/>
        <family val="2"/>
      </rPr>
      <t>º</t>
    </r>
  </si>
  <si>
    <t>Discriminação dos Serviços (dados referentes à contratação)</t>
  </si>
  <si>
    <t>Data de apresentação da proposta (dia/mês/ano)</t>
  </si>
  <si>
    <t>Município/UF</t>
  </si>
  <si>
    <t>Brasília/DF</t>
  </si>
  <si>
    <t>Ano Acordo, Convenção ou Sentença Normativa em Dissídio Coletivo</t>
  </si>
  <si>
    <t>SENGE-DF</t>
  </si>
  <si>
    <r>
      <t>N</t>
    </r>
    <r>
      <rPr>
        <strike/>
        <sz val="8"/>
        <rFont val="Calibri"/>
        <family val="2"/>
      </rPr>
      <t>º</t>
    </r>
    <r>
      <rPr>
        <sz val="8"/>
        <rFont val="Calibri"/>
        <family val="2"/>
      </rPr>
      <t xml:space="preserve"> de meses de execução contratual</t>
    </r>
  </si>
  <si>
    <t>Mão de obra</t>
  </si>
  <si>
    <t>Categoria profissional</t>
  </si>
  <si>
    <t>Unidade de Medida</t>
  </si>
  <si>
    <t>Quantidade total a contratar</t>
  </si>
  <si>
    <t>Engenheiro Eletricista Pleno</t>
  </si>
  <si>
    <t>unid.</t>
  </si>
  <si>
    <t>Anexo III - A – Mão-de-obra</t>
  </si>
  <si>
    <t>Mão-de-obra vinculada à execução contratual (MENSALISTA)</t>
  </si>
  <si>
    <t>Dados complementares para composição dos custos referente à mão-de-obra</t>
  </si>
  <si>
    <t>Tipo de serviço (mesmo serviço com características distintas)</t>
  </si>
  <si>
    <t>Manutenção</t>
  </si>
  <si>
    <t>Salário Normativo da Categoria Profissional</t>
  </si>
  <si>
    <t>Categoria profissional (vinculada à execução contratual)</t>
  </si>
  <si>
    <t>Data base da categoria (dia/mês/ano)</t>
  </si>
  <si>
    <t>MÓDULO 1: COMPOSIÇÃO DA REMUNERAÇÃO</t>
  </si>
  <si>
    <t>Composição da Remuneração</t>
  </si>
  <si>
    <t>Adicional de periculosidade</t>
  </si>
  <si>
    <t>Adicional de insalubridade</t>
  </si>
  <si>
    <t>Adicional noturno</t>
  </si>
  <si>
    <t>Hora noturna adicional</t>
  </si>
  <si>
    <t>Adicional de Hora Extra</t>
  </si>
  <si>
    <t>Intervalo Intrajornada</t>
  </si>
  <si>
    <t>Total de Remuneração</t>
  </si>
  <si>
    <t>MÓDULO 2: BENEFÍCIOS MENSAIS E DIÁRIOS</t>
  </si>
  <si>
    <t>Benefícios Mensais e Diários</t>
  </si>
  <si>
    <t>Total de Benefícios mensais e diários</t>
  </si>
  <si>
    <t>Encargos previdenciários e FGTS</t>
  </si>
  <si>
    <t>%</t>
  </si>
  <si>
    <t>TOTAL</t>
  </si>
  <si>
    <t>Subtotal</t>
  </si>
  <si>
    <t>Provisão para Rescisão</t>
  </si>
  <si>
    <t>Aviso prévio indenizado</t>
  </si>
  <si>
    <t>Incidência do FGTS sobre aviso prévio indenizado</t>
  </si>
  <si>
    <t xml:space="preserve">Multa do FGTS e do CS do aviso prévio indenizado </t>
  </si>
  <si>
    <t>Aviso prévio trabalhado</t>
  </si>
  <si>
    <t xml:space="preserve">Multa do FGTS e do CS do aviso prévio trabalhado </t>
  </si>
  <si>
    <t>Anexo III - B  – Quadro-resumo de Custo por Empregado</t>
  </si>
  <si>
    <t>Mão-deobra vinculada à execução contratual (valor por empregado)</t>
  </si>
  <si>
    <t>(R$)</t>
  </si>
  <si>
    <t>Valor Total por empregado</t>
  </si>
  <si>
    <t>Incidência d e GPS, FGTS e outras contribuições sobre o Aviso Prévio Trabalhado</t>
  </si>
  <si>
    <t>Submódulo 2.1 - 13° (décimo terceiro) salário, férias e adicional de férias</t>
  </si>
  <si>
    <t>13° (décimo terceiro) salário, férias e adicional de férias</t>
  </si>
  <si>
    <t>Férias e adicional de férias</t>
  </si>
  <si>
    <t>Submódulo 2.2 - Encargos Previdenciários (GPS), Fundo de Garantia por Tempo de Serviço (FGTS) e outras contribuições</t>
  </si>
  <si>
    <t>Submódulo 2.3 - Benefícios Mensais e diários</t>
  </si>
  <si>
    <t>=TRUNCAR((2,5+6,7)*2*22;2)</t>
  </si>
  <si>
    <t>Auxílio Refeição/Alimentação</t>
  </si>
  <si>
    <t>QUADRO RESUMO DO MÓDULO 2 - ENCARGOS E BENEFÍCIOS ANUAIS, MENSAIS E DIÁRIOS</t>
  </si>
  <si>
    <t>13º Salário, férias e adicional de férias</t>
  </si>
  <si>
    <t>MÓDULO 3: PROVISÃO PARA RESCISÃO</t>
  </si>
  <si>
    <t>MÓDULO 4: CUSTO DE REPOSIÇÃO DO PROFISSIONAL AUSENTE</t>
  </si>
  <si>
    <t>Submódulo 4.1 - Substituto nas ausências Legais</t>
  </si>
  <si>
    <t>Substituto na cobertura de férias</t>
  </si>
  <si>
    <t>Substituto nas ausências legais</t>
  </si>
  <si>
    <t>Substituto na licença paternidade</t>
  </si>
  <si>
    <t>Ausência por acidente de trabalho</t>
  </si>
  <si>
    <t>Substituto no afastamento maternidade</t>
  </si>
  <si>
    <t>Submódulo 4.2 - Substituto na intrajornada</t>
  </si>
  <si>
    <t>Substituto na cobertura de intervalo para repouso ou alimentação</t>
  </si>
  <si>
    <t>Substituto nas ausências Legais</t>
  </si>
  <si>
    <t>Substituto na Intrajornada</t>
  </si>
  <si>
    <t>QUADRO RESUMO DO MÓDULO 4 - ENCARGOS E BENEFÍCIOS ANUAIS, MENSAIS E DIÁRIOS</t>
  </si>
  <si>
    <t>MÓDULO 5:  INSUMOS DIVERSOS</t>
  </si>
  <si>
    <t>Equipamento (custo mensal por empregado)</t>
  </si>
  <si>
    <t>Material (custo mensal por empregado)</t>
  </si>
  <si>
    <t>Outros (Anotação de Responsabilidade Técnica)</t>
  </si>
  <si>
    <t>MÓDULO 6:  CUSTOS INDIRETOS, LUCROS E TRIBUTOS</t>
  </si>
  <si>
    <t>Custos indiretos/Despesas Administrativas</t>
  </si>
  <si>
    <t>Tributos Federais</t>
  </si>
  <si>
    <t>PIS</t>
  </si>
  <si>
    <t>COFINS</t>
  </si>
  <si>
    <t>ISSQN</t>
  </si>
  <si>
    <t>Módulo 1 - COMPOSIÇÃO DA REMUNERAÇÃO</t>
  </si>
  <si>
    <t>Módulo 2 -  BENEFÍCIOS MENSAIS E DIÁRIOS</t>
  </si>
  <si>
    <t>Módulo 3 - PROVISÃO PARA RESCISÃO</t>
  </si>
  <si>
    <t>Módulo 4 -  CUSTO DE REPOSIÇÃO DO PROFISSIONAL AUSENTE</t>
  </si>
  <si>
    <t>Módulo 5 -   INSUMOS DIVERSOS</t>
  </si>
  <si>
    <t>Módulo 6 - CUSTOS INDIRETOS, LUCROS E TRIBUTOS</t>
  </si>
  <si>
    <t>QUADRO RESUMO - VALOR MENSAL DOS SERVIÇOS</t>
  </si>
  <si>
    <t>TIPO DE SERVIÇO
(A)</t>
  </si>
  <si>
    <t>VALOR PROPOSTO POR EMPREGADO
(B)</t>
  </si>
  <si>
    <t>EMPREGADOS POR POSTO
(C)</t>
  </si>
  <si>
    <t>VALOR PROPOSTO POR POSTO
(D) = (B) X (C)</t>
  </si>
  <si>
    <t>QTD DE POSTOS
(E)</t>
  </si>
  <si>
    <t>VALOR TOTAL DO SERVIÇO
(F) = (D) X (E)</t>
  </si>
  <si>
    <t>Engenheiro Civil</t>
  </si>
  <si>
    <t>08</t>
  </si>
  <si>
    <t>Valor Mensal dos Serviços (R$)</t>
  </si>
  <si>
    <t>A soma de C e F não será superior a 4% com o fim da contribuição social de 10% sobre o FGTS</t>
  </si>
  <si>
    <t>Fómulas</t>
  </si>
  <si>
    <t>Anterior =(0,08*0,5*(1+(5/56)+(5/56)+(1/3*5/56)) = 5%</t>
  </si>
  <si>
    <t>Atual =(0,08*0,5*(1+(5/56)+(5/56)+(1/3*5/56)) = 4%</t>
  </si>
  <si>
    <t>SERVIÇO</t>
  </si>
  <si>
    <t>12 Meses</t>
  </si>
  <si>
    <t>CCT 2020</t>
  </si>
  <si>
    <t>5171-10</t>
  </si>
  <si>
    <t>Bombeiro Civil</t>
  </si>
  <si>
    <t>SEAC</t>
  </si>
  <si>
    <t>SAT</t>
  </si>
  <si>
    <t>CCT A</t>
  </si>
  <si>
    <t>CCT 2020 - CLÁUSULA DÉCIMA</t>
  </si>
  <si>
    <t>Em razão do valor do salário base o VT ficou negativo</t>
  </si>
  <si>
    <t>CCT 2020 13 dias R$ 36,00</t>
  </si>
  <si>
    <t xml:space="preserve">CCT 2020 PÁGINA 26 </t>
  </si>
  <si>
    <t>Ano do Acordo, Convenção ou Dissídio Coletivo - (SINDIBOMBEIROS/DF</t>
  </si>
  <si>
    <t>ANUAL</t>
  </si>
  <si>
    <t>MENSAL</t>
  </si>
  <si>
    <t>00001-00035338/2020-14</t>
  </si>
  <si>
    <r>
      <t xml:space="preserve">Nota 1: </t>
    </r>
    <r>
      <rPr>
        <sz val="12"/>
        <rFont val="Times New Roman"/>
        <family val="1"/>
      </rPr>
      <t>O Módulo 1 refere-se ao valor mensal devido ao empregado pela prestação do serviço no período de 12 meses.</t>
    </r>
    <r>
      <rPr>
        <b/>
        <sz val="12"/>
        <rFont val="Times New Roman"/>
        <family val="1"/>
      </rPr>
      <t xml:space="preserve">       
</t>
    </r>
  </si>
  <si>
    <t>Bombeiro Civil Noturno, de nível básico.</t>
  </si>
  <si>
    <t>Bombeiro Cívil Noturno, de nível básico.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</si>
</sst>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R$&quot;#,##0.00;[Red]\-&quot;R$&quot;#,##0.00"/>
    <numFmt numFmtId="165" formatCode="_-&quot;R$&quot;* #,##0.00_-;\-&quot;R$&quot;* #,##0.00_-;_-&quot;R$&quot;* &quot;-&quot;??_-;_-@_-"/>
    <numFmt numFmtId="166" formatCode="[$R$-416]\ #,##0.00;[Red]\-[$R$-416]\ #,##0.00"/>
    <numFmt numFmtId="167" formatCode="mm/yy"/>
    <numFmt numFmtId="168" formatCode="0.00000"/>
    <numFmt numFmtId="169" formatCode="&quot; R$ &quot;#,##0.00\ ;&quot; R$ (&quot;#,##0.00\);&quot; R$ -&quot;#\ ;@\ "/>
    <numFmt numFmtId="170" formatCode="00"/>
    <numFmt numFmtId="171" formatCode="[$R$-416]#,##0.00;[Red]\-[$R$-416]#,##0.00"/>
    <numFmt numFmtId="172" formatCode="#,##0.00;[Red]#,##0.00"/>
    <numFmt numFmtId="173" formatCode="dd/mm/yy;@"/>
    <numFmt numFmtId="174" formatCode="_(&quot;R$ &quot;* #,##0.00_);_(&quot;R$ &quot;* \(#,##0.00\);_(&quot;R$ &quot;* &quot;-&quot;??_);_(@_)"/>
    <numFmt numFmtId="175" formatCode="_(* #,##0.00_);_(* \(#,##0.00\);_(* &quot;-&quot;??_);_(@_)"/>
    <numFmt numFmtId="176" formatCode="&quot;R$&quot;#,##0.00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FFFFFF"/>
      <name val="Times New Roman"/>
      <family val="1"/>
    </font>
    <font>
      <b/>
      <sz val="12"/>
      <color rgb="FF0084D1"/>
      <name val="Times New Roman"/>
      <family val="1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sz val="12"/>
      <color rgb="FF000000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color rgb="FF0084D1"/>
      <name val="Times New Roman"/>
      <family val="1"/>
    </font>
    <font>
      <vertAlign val="superscript"/>
      <sz val="10"/>
      <name val="Arial"/>
      <family val="2"/>
    </font>
    <font>
      <b/>
      <sz val="12"/>
      <color rgb="FFC00000"/>
      <name val="Times New Roman"/>
      <family val="1"/>
    </font>
    <font>
      <sz val="12"/>
      <color rgb="FFC00000"/>
      <name val="Times New Roman"/>
      <family val="1"/>
    </font>
    <font>
      <sz val="10"/>
      <name val="Arial"/>
      <family val="2"/>
    </font>
    <font>
      <i/>
      <sz val="12"/>
      <color theme="5" tint="-0.249977111117893"/>
      <name val="Times New Roman"/>
      <family val="1"/>
    </font>
    <font>
      <b/>
      <sz val="12"/>
      <color theme="5" tint="-0.249977111117893"/>
      <name val="Times New Roman"/>
      <family val="1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trike/>
      <sz val="8"/>
      <name val="Calibri"/>
      <family val="2"/>
    </font>
    <font>
      <sz val="8"/>
      <name val="Calibri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CC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rgb="FF004586"/>
      </top>
      <bottom/>
      <diagonal/>
    </border>
    <border>
      <left/>
      <right style="double">
        <color rgb="FF004586"/>
      </right>
      <top style="double">
        <color rgb="FF004586"/>
      </top>
      <bottom/>
      <diagonal/>
    </border>
    <border>
      <left/>
      <right style="double">
        <color rgb="FF004586"/>
      </right>
      <top/>
      <bottom/>
      <diagonal/>
    </border>
    <border>
      <left style="double">
        <color rgb="FF004586"/>
      </left>
      <right/>
      <top/>
      <bottom/>
      <diagonal/>
    </border>
    <border>
      <left/>
      <right/>
      <top/>
      <bottom style="thin">
        <color rgb="FF004586"/>
      </bottom>
      <diagonal/>
    </border>
    <border>
      <left/>
      <right style="double">
        <color rgb="FF004586"/>
      </right>
      <top/>
      <bottom style="thin">
        <color rgb="FF004586"/>
      </bottom>
      <diagonal/>
    </border>
    <border>
      <left style="double">
        <color rgb="FF004586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/>
      <top style="double">
        <color rgb="FF004586"/>
      </top>
      <bottom style="double">
        <color rgb="FF004586"/>
      </bottom>
      <diagonal/>
    </border>
    <border>
      <left/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double">
        <color rgb="FF004586"/>
      </right>
      <top/>
      <bottom/>
      <diagonal/>
    </border>
    <border>
      <left style="thin">
        <color rgb="FF004586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thin">
        <color rgb="FF004586"/>
      </left>
      <right/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double">
        <color rgb="FF004586"/>
      </right>
      <top style="double">
        <color rgb="FF004586"/>
      </top>
      <bottom/>
      <diagonal/>
    </border>
    <border>
      <left/>
      <right style="double">
        <color rgb="FF004586"/>
      </right>
      <top/>
      <bottom style="double">
        <color rgb="FF004586"/>
      </bottom>
      <diagonal/>
    </border>
    <border>
      <left style="double">
        <color rgb="FF004586"/>
      </left>
      <right/>
      <top style="double">
        <color rgb="FF004586"/>
      </top>
      <bottom/>
      <diagonal/>
    </border>
    <border>
      <left style="double">
        <color rgb="FF004586"/>
      </left>
      <right style="double">
        <color rgb="FF004586"/>
      </right>
      <top/>
      <bottom style="double">
        <color rgb="FF004586"/>
      </bottom>
      <diagonal/>
    </border>
    <border>
      <left/>
      <right/>
      <top style="double">
        <color rgb="FF004586"/>
      </top>
      <bottom style="double">
        <color rgb="FF004586"/>
      </bottom>
      <diagonal/>
    </border>
    <border>
      <left style="thin">
        <color rgb="FF004586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/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thin">
        <color auto="1"/>
      </right>
      <top style="double">
        <color rgb="FF004586"/>
      </top>
      <bottom style="double">
        <color rgb="FF004586"/>
      </bottom>
      <diagonal/>
    </border>
    <border>
      <left/>
      <right style="thin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thin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/>
      <top style="double">
        <color rgb="FF004586"/>
      </top>
      <bottom style="double">
        <color rgb="FF004586"/>
      </bottom>
      <diagonal/>
    </border>
    <border>
      <left style="hair">
        <color auto="1"/>
      </left>
      <right style="hair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/>
      <top/>
      <bottom style="double">
        <color rgb="FF004586"/>
      </bottom>
      <diagonal/>
    </border>
    <border>
      <left/>
      <right/>
      <top/>
      <bottom style="double">
        <color rgb="FF00458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rgb="FF004586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3" borderId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18">
    <xf numFmtId="0" fontId="0" fillId="0" borderId="0" xfId="0"/>
    <xf numFmtId="0" fontId="3" fillId="4" borderId="0" xfId="0" applyFont="1" applyFill="1" applyAlignment="1">
      <alignment vertical="center"/>
    </xf>
    <xf numFmtId="0" fontId="6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67" fontId="5" fillId="5" borderId="8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166" fontId="4" fillId="2" borderId="8" xfId="0" applyNumberFormat="1" applyFont="1" applyFill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9" fontId="3" fillId="5" borderId="24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right" vertical="center"/>
    </xf>
    <xf numFmtId="10" fontId="5" fillId="0" borderId="19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166" fontId="8" fillId="2" borderId="8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169" fontId="3" fillId="0" borderId="20" xfId="0" applyNumberFormat="1" applyFont="1" applyBorder="1" applyAlignment="1">
      <alignment horizontal="center" vertical="center"/>
    </xf>
    <xf numFmtId="0" fontId="3" fillId="4" borderId="30" xfId="0" applyFont="1" applyFill="1" applyBorder="1" applyAlignment="1">
      <alignment vertical="center"/>
    </xf>
    <xf numFmtId="10" fontId="3" fillId="0" borderId="8" xfId="0" applyNumberFormat="1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10" fontId="5" fillId="5" borderId="8" xfId="0" applyNumberFormat="1" applyFont="1" applyFill="1" applyBorder="1" applyAlignment="1">
      <alignment horizontal="center" vertical="center"/>
    </xf>
    <xf numFmtId="10" fontId="5" fillId="5" borderId="9" xfId="0" applyNumberFormat="1" applyFont="1" applyFill="1" applyBorder="1" applyAlignment="1">
      <alignment horizontal="center" vertical="center"/>
    </xf>
    <xf numFmtId="166" fontId="4" fillId="2" borderId="8" xfId="0" applyNumberFormat="1" applyFont="1" applyFill="1" applyBorder="1" applyAlignment="1">
      <alignment horizontal="center" vertical="center" wrapText="1"/>
    </xf>
    <xf numFmtId="169" fontId="4" fillId="2" borderId="20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10" fontId="4" fillId="2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169" fontId="4" fillId="2" borderId="15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/>
    <xf numFmtId="0" fontId="3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10" fontId="3" fillId="0" borderId="19" xfId="0" applyNumberFormat="1" applyFont="1" applyBorder="1" applyAlignment="1">
      <alignment horizontal="center" vertical="center"/>
    </xf>
    <xf numFmtId="10" fontId="4" fillId="2" borderId="19" xfId="0" applyNumberFormat="1" applyFont="1" applyFill="1" applyBorder="1" applyAlignment="1">
      <alignment horizontal="center" vertical="center"/>
    </xf>
    <xf numFmtId="9" fontId="3" fillId="5" borderId="19" xfId="0" applyNumberFormat="1" applyFont="1" applyFill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166" fontId="18" fillId="5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Border="1" applyAlignment="1">
      <alignment horizontal="center" vertical="center"/>
    </xf>
    <xf numFmtId="10" fontId="4" fillId="2" borderId="8" xfId="2" applyNumberFormat="1" applyFont="1" applyFill="1" applyBorder="1" applyAlignment="1">
      <alignment horizontal="center" vertical="center"/>
    </xf>
    <xf numFmtId="10" fontId="4" fillId="2" borderId="8" xfId="0" applyNumberFormat="1" applyFont="1" applyFill="1" applyBorder="1" applyAlignment="1">
      <alignment vertical="center"/>
    </xf>
    <xf numFmtId="166" fontId="19" fillId="0" borderId="1" xfId="0" applyNumberFormat="1" applyFont="1" applyBorder="1" applyAlignment="1">
      <alignment horizontal="center" vertical="center"/>
    </xf>
    <xf numFmtId="0" fontId="10" fillId="4" borderId="37" xfId="0" applyFont="1" applyFill="1" applyBorder="1" applyAlignment="1">
      <alignment vertical="center"/>
    </xf>
    <xf numFmtId="0" fontId="3" fillId="4" borderId="37" xfId="0" applyFont="1" applyFill="1" applyBorder="1" applyAlignment="1">
      <alignment vertical="center"/>
    </xf>
    <xf numFmtId="0" fontId="10" fillId="4" borderId="3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170" fontId="3" fillId="0" borderId="12" xfId="0" applyNumberFormat="1" applyFont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/>
    </xf>
    <xf numFmtId="0" fontId="5" fillId="5" borderId="8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72" fontId="22" fillId="0" borderId="0" xfId="0" applyNumberFormat="1" applyFont="1" applyAlignment="1">
      <alignment vertical="center"/>
    </xf>
    <xf numFmtId="173" fontId="22" fillId="0" borderId="49" xfId="0" applyNumberFormat="1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172" fontId="22" fillId="0" borderId="53" xfId="0" applyNumberFormat="1" applyFont="1" applyBorder="1" applyAlignment="1">
      <alignment horizontal="center" vertical="center" wrapText="1"/>
    </xf>
    <xf numFmtId="172" fontId="22" fillId="0" borderId="55" xfId="0" applyNumberFormat="1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172" fontId="25" fillId="0" borderId="49" xfId="0" applyNumberFormat="1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/>
    </xf>
    <xf numFmtId="172" fontId="22" fillId="0" borderId="55" xfId="0" applyNumberFormat="1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 wrapText="1"/>
    </xf>
    <xf numFmtId="172" fontId="22" fillId="0" borderId="53" xfId="4" applyNumberFormat="1" applyFont="1" applyBorder="1" applyAlignment="1">
      <alignment horizontal="right" vertical="center" wrapText="1"/>
    </xf>
    <xf numFmtId="172" fontId="22" fillId="8" borderId="53" xfId="5" applyNumberFormat="1" applyFont="1" applyFill="1" applyBorder="1" applyAlignment="1">
      <alignment horizontal="right" vertical="center" wrapText="1"/>
    </xf>
    <xf numFmtId="0" fontId="22" fillId="0" borderId="44" xfId="4" applyFont="1" applyBorder="1" applyAlignment="1">
      <alignment horizontal="center" vertical="center" wrapText="1"/>
    </xf>
    <xf numFmtId="14" fontId="22" fillId="8" borderId="55" xfId="0" applyNumberFormat="1" applyFont="1" applyFill="1" applyBorder="1" applyAlignment="1">
      <alignment horizontal="right" vertical="center" wrapText="1"/>
    </xf>
    <xf numFmtId="0" fontId="22" fillId="0" borderId="0" xfId="4" applyFont="1" applyAlignment="1">
      <alignment horizontal="center" vertical="center"/>
    </xf>
    <xf numFmtId="0" fontId="22" fillId="0" borderId="0" xfId="4" applyFont="1" applyAlignment="1">
      <alignment vertical="center"/>
    </xf>
    <xf numFmtId="172" fontId="22" fillId="0" borderId="0" xfId="4" applyNumberFormat="1" applyFont="1" applyAlignment="1">
      <alignment vertical="center"/>
    </xf>
    <xf numFmtId="0" fontId="25" fillId="0" borderId="40" xfId="4" applyFont="1" applyBorder="1" applyAlignment="1">
      <alignment horizontal="center" vertical="center" wrapText="1"/>
    </xf>
    <xf numFmtId="172" fontId="25" fillId="0" borderId="49" xfId="4" applyNumberFormat="1" applyFont="1" applyBorder="1" applyAlignment="1">
      <alignment horizontal="center" vertical="center" wrapText="1"/>
    </xf>
    <xf numFmtId="0" fontId="22" fillId="0" borderId="51" xfId="4" applyFont="1" applyBorder="1" applyAlignment="1">
      <alignment vertical="center" wrapText="1"/>
    </xf>
    <xf numFmtId="0" fontId="22" fillId="0" borderId="52" xfId="4" applyFont="1" applyBorder="1" applyAlignment="1">
      <alignment vertical="center" wrapText="1"/>
    </xf>
    <xf numFmtId="0" fontId="22" fillId="0" borderId="59" xfId="4" applyFont="1" applyBorder="1" applyAlignment="1">
      <alignment horizontal="center" vertical="center" wrapText="1"/>
    </xf>
    <xf numFmtId="0" fontId="22" fillId="0" borderId="46" xfId="4" applyFont="1" applyBorder="1" applyAlignment="1">
      <alignment vertical="center" wrapText="1"/>
    </xf>
    <xf numFmtId="0" fontId="22" fillId="0" borderId="54" xfId="4" applyFont="1" applyBorder="1" applyAlignment="1">
      <alignment vertical="center" wrapText="1"/>
    </xf>
    <xf numFmtId="0" fontId="22" fillId="0" borderId="61" xfId="4" applyFont="1" applyBorder="1" applyAlignment="1">
      <alignment horizontal="center" vertical="center" wrapText="1"/>
    </xf>
    <xf numFmtId="172" fontId="25" fillId="0" borderId="64" xfId="4" applyNumberFormat="1" applyFont="1" applyBorder="1" applyAlignment="1">
      <alignment vertical="center" wrapText="1"/>
    </xf>
    <xf numFmtId="172" fontId="22" fillId="8" borderId="53" xfId="5" applyNumberFormat="1" applyFont="1" applyFill="1" applyBorder="1" applyAlignment="1">
      <alignment vertical="center" wrapText="1"/>
    </xf>
    <xf numFmtId="172" fontId="22" fillId="0" borderId="53" xfId="5" applyNumberFormat="1" applyFont="1" applyBorder="1" applyAlignment="1">
      <alignment vertical="center" wrapText="1"/>
    </xf>
    <xf numFmtId="172" fontId="25" fillId="0" borderId="64" xfId="5" applyNumberFormat="1" applyFont="1" applyBorder="1" applyAlignment="1">
      <alignment vertical="center" wrapText="1"/>
    </xf>
    <xf numFmtId="172" fontId="21" fillId="0" borderId="0" xfId="0" applyNumberFormat="1" applyFont="1" applyAlignment="1">
      <alignment vertical="center"/>
    </xf>
    <xf numFmtId="0" fontId="25" fillId="0" borderId="42" xfId="4" applyFont="1" applyBorder="1" applyAlignment="1">
      <alignment vertical="center" wrapText="1"/>
    </xf>
    <xf numFmtId="0" fontId="25" fillId="0" borderId="41" xfId="4" applyFont="1" applyBorder="1" applyAlignment="1">
      <alignment horizontal="center" vertical="center" wrapText="1"/>
    </xf>
    <xf numFmtId="10" fontId="22" fillId="0" borderId="1" xfId="4" applyNumberFormat="1" applyFont="1" applyBorder="1" applyAlignment="1">
      <alignment horizontal="center" vertical="center" wrapText="1"/>
    </xf>
    <xf numFmtId="10" fontId="25" fillId="0" borderId="45" xfId="4" applyNumberFormat="1" applyFont="1" applyBorder="1" applyAlignment="1">
      <alignment horizontal="center" vertical="center" wrapText="1"/>
    </xf>
    <xf numFmtId="172" fontId="25" fillId="0" borderId="55" xfId="5" applyNumberFormat="1" applyFont="1" applyBorder="1" applyAlignment="1">
      <alignment vertical="center" wrapText="1"/>
    </xf>
    <xf numFmtId="10" fontId="22" fillId="0" borderId="52" xfId="4" applyNumberFormat="1" applyFont="1" applyBorder="1" applyAlignment="1">
      <alignment vertical="center" wrapText="1"/>
    </xf>
    <xf numFmtId="10" fontId="25" fillId="0" borderId="54" xfId="4" applyNumberFormat="1" applyFont="1" applyBorder="1" applyAlignment="1">
      <alignment vertical="center" wrapText="1"/>
    </xf>
    <xf numFmtId="10" fontId="22" fillId="0" borderId="52" xfId="6" applyNumberFormat="1" applyFont="1" applyBorder="1" applyAlignment="1">
      <alignment vertical="center" wrapText="1"/>
    </xf>
    <xf numFmtId="10" fontId="22" fillId="0" borderId="33" xfId="4" applyNumberFormat="1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172" fontId="22" fillId="0" borderId="53" xfId="0" applyNumberFormat="1" applyFont="1" applyBorder="1" applyAlignment="1">
      <alignment vertical="center" wrapText="1"/>
    </xf>
    <xf numFmtId="172" fontId="25" fillId="7" borderId="55" xfId="5" applyNumberFormat="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1" fillId="8" borderId="0" xfId="0" applyFont="1" applyFill="1" applyAlignment="1">
      <alignment vertical="center"/>
    </xf>
    <xf numFmtId="172" fontId="22" fillId="8" borderId="53" xfId="4" applyNumberFormat="1" applyFont="1" applyFill="1" applyBorder="1" applyAlignment="1">
      <alignment vertical="center" wrapText="1"/>
    </xf>
    <xf numFmtId="172" fontId="22" fillId="8" borderId="60" xfId="4" applyNumberFormat="1" applyFont="1" applyFill="1" applyBorder="1" applyAlignment="1">
      <alignment vertical="center" wrapText="1"/>
    </xf>
    <xf numFmtId="172" fontId="25" fillId="0" borderId="0" xfId="5" applyNumberFormat="1" applyFont="1" applyBorder="1" applyAlignment="1">
      <alignment vertical="center" wrapText="1"/>
    </xf>
    <xf numFmtId="0" fontId="25" fillId="0" borderId="50" xfId="4" applyFont="1" applyBorder="1" applyAlignment="1">
      <alignment horizontal="center" vertical="center" wrapText="1"/>
    </xf>
    <xf numFmtId="172" fontId="27" fillId="8" borderId="53" xfId="5" applyNumberFormat="1" applyFont="1" applyFill="1" applyBorder="1" applyAlignment="1">
      <alignment vertical="center" wrapText="1"/>
    </xf>
    <xf numFmtId="172" fontId="22" fillId="8" borderId="53" xfId="5" quotePrefix="1" applyNumberFormat="1" applyFont="1" applyFill="1" applyBorder="1" applyAlignment="1">
      <alignment vertical="center" wrapText="1"/>
    </xf>
    <xf numFmtId="0" fontId="22" fillId="0" borderId="0" xfId="4" applyFont="1" applyBorder="1" applyAlignment="1">
      <alignment horizontal="center" vertical="center" wrapText="1"/>
    </xf>
    <xf numFmtId="0" fontId="25" fillId="0" borderId="0" xfId="4" applyFont="1" applyBorder="1" applyAlignment="1">
      <alignment horizontal="center" vertical="center" wrapText="1"/>
    </xf>
    <xf numFmtId="172" fontId="29" fillId="8" borderId="53" xfId="5" applyNumberFormat="1" applyFont="1" applyFill="1" applyBorder="1" applyAlignment="1">
      <alignment vertical="center" wrapText="1"/>
    </xf>
    <xf numFmtId="0" fontId="22" fillId="0" borderId="31" xfId="4" applyFont="1" applyBorder="1" applyAlignment="1">
      <alignment vertical="center" wrapText="1"/>
    </xf>
    <xf numFmtId="0" fontId="22" fillId="0" borderId="40" xfId="4" applyFont="1" applyBorder="1" applyAlignment="1">
      <alignment horizontal="center" vertical="center" wrapText="1"/>
    </xf>
    <xf numFmtId="0" fontId="22" fillId="0" borderId="42" xfId="4" applyFont="1" applyBorder="1" applyAlignment="1">
      <alignment vertical="center" wrapText="1"/>
    </xf>
    <xf numFmtId="10" fontId="22" fillId="0" borderId="48" xfId="4" applyNumberFormat="1" applyFont="1" applyBorder="1" applyAlignment="1">
      <alignment vertical="center" wrapText="1"/>
    </xf>
    <xf numFmtId="10" fontId="25" fillId="0" borderId="71" xfId="4" applyNumberFormat="1" applyFont="1" applyBorder="1" applyAlignment="1">
      <alignment horizontal="center" vertical="center" wrapText="1"/>
    </xf>
    <xf numFmtId="172" fontId="29" fillId="9" borderId="53" xfId="5" applyNumberFormat="1" applyFont="1" applyFill="1" applyBorder="1" applyAlignment="1">
      <alignment vertical="center" wrapText="1"/>
    </xf>
    <xf numFmtId="172" fontId="29" fillId="9" borderId="60" xfId="5" applyNumberFormat="1" applyFont="1" applyFill="1" applyBorder="1" applyAlignment="1">
      <alignment vertical="center" wrapText="1"/>
    </xf>
    <xf numFmtId="172" fontId="25" fillId="0" borderId="55" xfId="4" applyNumberFormat="1" applyFont="1" applyBorder="1" applyAlignment="1">
      <alignment vertical="center" wrapText="1"/>
    </xf>
    <xf numFmtId="172" fontId="29" fillId="9" borderId="49" xfId="5" applyNumberFormat="1" applyFont="1" applyFill="1" applyBorder="1" applyAlignment="1">
      <alignment vertical="center" wrapText="1"/>
    </xf>
    <xf numFmtId="172" fontId="28" fillId="8" borderId="55" xfId="4" applyNumberFormat="1" applyFont="1" applyFill="1" applyBorder="1" applyAlignment="1">
      <alignment vertical="center" wrapText="1"/>
    </xf>
    <xf numFmtId="0" fontId="22" fillId="0" borderId="65" xfId="0" applyFont="1" applyBorder="1" applyAlignment="1">
      <alignment horizontal="center" vertical="center" wrapText="1"/>
    </xf>
    <xf numFmtId="172" fontId="22" fillId="0" borderId="66" xfId="0" applyNumberFormat="1" applyFont="1" applyBorder="1" applyAlignment="1">
      <alignment vertical="center" wrapText="1"/>
    </xf>
    <xf numFmtId="172" fontId="25" fillId="7" borderId="53" xfId="5" applyNumberFormat="1" applyFont="1" applyFill="1" applyBorder="1" applyAlignment="1">
      <alignment vertical="center" wrapText="1"/>
    </xf>
    <xf numFmtId="165" fontId="21" fillId="0" borderId="0" xfId="3" applyFont="1" applyAlignment="1">
      <alignment horizontal="center" vertical="center"/>
    </xf>
    <xf numFmtId="172" fontId="25" fillId="7" borderId="55" xfId="5" applyNumberFormat="1" applyFont="1" applyFill="1" applyBorder="1" applyAlignment="1">
      <alignment horizontal="center" vertical="center" wrapText="1"/>
    </xf>
    <xf numFmtId="172" fontId="21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5" fontId="22" fillId="0" borderId="1" xfId="3" applyFont="1" applyBorder="1" applyAlignment="1">
      <alignment horizontal="center" vertical="center" wrapText="1"/>
    </xf>
    <xf numFmtId="172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72" fontId="25" fillId="0" borderId="41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0" fontId="3" fillId="0" borderId="12" xfId="0" applyNumberFormat="1" applyFont="1" applyBorder="1" applyAlignment="1">
      <alignment horizontal="center" vertical="center"/>
    </xf>
    <xf numFmtId="0" fontId="3" fillId="4" borderId="1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170" fontId="3" fillId="0" borderId="12" xfId="0" applyNumberFormat="1" applyFont="1" applyBorder="1" applyAlignment="1">
      <alignment horizontal="center" vertical="center"/>
    </xf>
    <xf numFmtId="172" fontId="30" fillId="8" borderId="55" xfId="5" applyNumberFormat="1" applyFont="1" applyFill="1" applyBorder="1" applyAlignment="1">
      <alignment vertical="center" wrapText="1"/>
    </xf>
    <xf numFmtId="172" fontId="29" fillId="8" borderId="49" xfId="5" applyNumberFormat="1" applyFont="1" applyFill="1" applyBorder="1" applyAlignment="1">
      <alignment vertical="center" wrapText="1"/>
    </xf>
    <xf numFmtId="172" fontId="29" fillId="8" borderId="60" xfId="5" applyNumberFormat="1" applyFont="1" applyFill="1" applyBorder="1" applyAlignment="1">
      <alignment vertical="center" wrapText="1"/>
    </xf>
    <xf numFmtId="10" fontId="31" fillId="0" borderId="8" xfId="0" applyNumberFormat="1" applyFont="1" applyBorder="1" applyAlignment="1">
      <alignment horizontal="center" vertical="center"/>
    </xf>
    <xf numFmtId="10" fontId="32" fillId="2" borderId="8" xfId="0" applyNumberFormat="1" applyFont="1" applyFill="1" applyBorder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72" fontId="30" fillId="8" borderId="55" xfId="4" applyNumberFormat="1" applyFont="1" applyFill="1" applyBorder="1" applyAlignment="1">
      <alignment vertical="center" wrapText="1"/>
    </xf>
    <xf numFmtId="166" fontId="33" fillId="0" borderId="8" xfId="0" applyNumberFormat="1" applyFont="1" applyBorder="1" applyAlignment="1">
      <alignment horizontal="center" vertical="center"/>
    </xf>
    <xf numFmtId="166" fontId="34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2" fillId="0" borderId="72" xfId="0" applyFont="1" applyFill="1" applyBorder="1" applyAlignment="1">
      <alignment vertical="center"/>
    </xf>
    <xf numFmtId="0" fontId="32" fillId="0" borderId="73" xfId="0" applyFont="1" applyFill="1" applyBorder="1" applyAlignment="1">
      <alignment vertical="center"/>
    </xf>
    <xf numFmtId="0" fontId="32" fillId="0" borderId="74" xfId="0" applyFont="1" applyFill="1" applyBorder="1" applyAlignment="1">
      <alignment vertical="center"/>
    </xf>
    <xf numFmtId="0" fontId="32" fillId="0" borderId="75" xfId="0" applyFont="1" applyFill="1" applyBorder="1" applyAlignment="1">
      <alignment vertical="center"/>
    </xf>
    <xf numFmtId="171" fontId="32" fillId="0" borderId="39" xfId="0" applyNumberFormat="1" applyFont="1" applyFill="1" applyBorder="1" applyAlignment="1">
      <alignment vertical="center"/>
    </xf>
    <xf numFmtId="0" fontId="32" fillId="0" borderId="39" xfId="0" applyFont="1" applyFill="1" applyBorder="1" applyAlignment="1">
      <alignment vertical="center"/>
    </xf>
    <xf numFmtId="0" fontId="32" fillId="0" borderId="76" xfId="0" applyFont="1" applyFill="1" applyBorder="1" applyAlignment="1">
      <alignment vertical="center"/>
    </xf>
    <xf numFmtId="0" fontId="8" fillId="10" borderId="8" xfId="0" applyFont="1" applyFill="1" applyBorder="1" applyAlignment="1">
      <alignment horizontal="center" vertical="center"/>
    </xf>
    <xf numFmtId="1" fontId="9" fillId="10" borderId="8" xfId="0" applyNumberFormat="1" applyFont="1" applyFill="1" applyBorder="1" applyAlignment="1">
      <alignment horizontal="center" vertical="center"/>
    </xf>
    <xf numFmtId="0" fontId="8" fillId="10" borderId="18" xfId="0" applyFont="1" applyFill="1" applyBorder="1" applyAlignment="1">
      <alignment horizontal="center" vertical="center"/>
    </xf>
    <xf numFmtId="167" fontId="5" fillId="10" borderId="8" xfId="0" applyNumberFormat="1" applyFont="1" applyFill="1" applyBorder="1" applyAlignment="1">
      <alignment horizontal="center" vertical="center"/>
    </xf>
    <xf numFmtId="167" fontId="5" fillId="10" borderId="25" xfId="0" applyNumberFormat="1" applyFont="1" applyFill="1" applyBorder="1" applyAlignment="1">
      <alignment horizontal="center" vertical="center"/>
    </xf>
    <xf numFmtId="166" fontId="33" fillId="8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0" fontId="5" fillId="10" borderId="8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10" borderId="8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166" fontId="33" fillId="0" borderId="9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166" fontId="33" fillId="8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6" fontId="3" fillId="0" borderId="9" xfId="0" applyNumberFormat="1" applyFont="1" applyBorder="1" applyAlignment="1">
      <alignment horizontal="center" vertical="center"/>
    </xf>
    <xf numFmtId="0" fontId="3" fillId="8" borderId="51" xfId="0" applyFont="1" applyFill="1" applyBorder="1" applyAlignment="1">
      <alignment vertical="center"/>
    </xf>
    <xf numFmtId="0" fontId="3" fillId="8" borderId="68" xfId="0" applyFont="1" applyFill="1" applyBorder="1" applyAlignment="1">
      <alignment vertical="center"/>
    </xf>
    <xf numFmtId="0" fontId="4" fillId="8" borderId="68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vertical="center"/>
    </xf>
    <xf numFmtId="10" fontId="5" fillId="10" borderId="9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10" fontId="5" fillId="0" borderId="19" xfId="0" applyNumberFormat="1" applyFont="1" applyFill="1" applyBorder="1" applyAlignment="1">
      <alignment horizontal="center" vertical="center"/>
    </xf>
    <xf numFmtId="166" fontId="34" fillId="0" borderId="9" xfId="0" applyNumberFormat="1" applyFont="1" applyBorder="1" applyAlignment="1">
      <alignment horizontal="center" vertical="center"/>
    </xf>
    <xf numFmtId="0" fontId="4" fillId="8" borderId="51" xfId="0" applyFont="1" applyFill="1" applyBorder="1" applyAlignment="1">
      <alignment vertical="center"/>
    </xf>
    <xf numFmtId="0" fontId="4" fillId="8" borderId="68" xfId="0" applyFont="1" applyFill="1" applyBorder="1" applyAlignment="1">
      <alignment vertical="center"/>
    </xf>
    <xf numFmtId="0" fontId="4" fillId="8" borderId="52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166" fontId="5" fillId="8" borderId="9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76" fontId="3" fillId="0" borderId="0" xfId="0" applyNumberFormat="1" applyFont="1" applyAlignment="1">
      <alignment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3" fillId="11" borderId="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justify" vertical="top" wrapText="1"/>
    </xf>
    <xf numFmtId="0" fontId="3" fillId="4" borderId="19" xfId="0" applyFont="1" applyFill="1" applyBorder="1" applyAlignment="1">
      <alignment horizontal="justify" vertical="top"/>
    </xf>
    <xf numFmtId="0" fontId="3" fillId="4" borderId="10" xfId="0" applyFont="1" applyFill="1" applyBorder="1" applyAlignment="1">
      <alignment horizontal="justify" vertical="top"/>
    </xf>
    <xf numFmtId="0" fontId="3" fillId="4" borderId="9" xfId="0" applyFont="1" applyFill="1" applyBorder="1" applyAlignment="1">
      <alignment horizontal="justify" vertical="top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3" fillId="11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4" fontId="3" fillId="5" borderId="13" xfId="0" applyNumberFormat="1" applyFont="1" applyFill="1" applyBorder="1" applyAlignment="1">
      <alignment horizontal="center" vertical="center"/>
    </xf>
    <xf numFmtId="14" fontId="3" fillId="5" borderId="19" xfId="0" applyNumberFormat="1" applyFont="1" applyFill="1" applyBorder="1" applyAlignment="1">
      <alignment horizontal="center" vertical="center"/>
    </xf>
    <xf numFmtId="14" fontId="3" fillId="5" borderId="21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0" fontId="0" fillId="0" borderId="3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0" fillId="0" borderId="5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29" xfId="0" applyFont="1" applyBorder="1" applyAlignment="1">
      <alignment horizontal="justify" vertical="top" wrapText="1"/>
    </xf>
    <xf numFmtId="0" fontId="4" fillId="0" borderId="30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4" borderId="17" xfId="0" applyFont="1" applyFill="1" applyBorder="1" applyAlignment="1">
      <alignment horizontal="justify" vertical="top" wrapText="1"/>
    </xf>
    <xf numFmtId="0" fontId="4" fillId="4" borderId="2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justify" vertical="top" wrapText="1"/>
    </xf>
    <xf numFmtId="0" fontId="4" fillId="4" borderId="5" xfId="0" applyFont="1" applyFill="1" applyBorder="1" applyAlignment="1">
      <alignment horizontal="justify" vertical="top" wrapText="1"/>
    </xf>
    <xf numFmtId="0" fontId="4" fillId="4" borderId="0" xfId="0" applyFont="1" applyFill="1" applyBorder="1" applyAlignment="1">
      <alignment horizontal="justify" vertical="top" wrapText="1"/>
    </xf>
    <xf numFmtId="0" fontId="4" fillId="4" borderId="4" xfId="0" applyFont="1" applyFill="1" applyBorder="1" applyAlignment="1">
      <alignment horizontal="justify" vertical="top" wrapText="1"/>
    </xf>
    <xf numFmtId="0" fontId="4" fillId="4" borderId="29" xfId="0" applyFont="1" applyFill="1" applyBorder="1" applyAlignment="1">
      <alignment horizontal="justify" vertical="top" wrapText="1"/>
    </xf>
    <xf numFmtId="0" fontId="4" fillId="4" borderId="30" xfId="0" applyFont="1" applyFill="1" applyBorder="1" applyAlignment="1">
      <alignment horizontal="justify" vertical="top" wrapText="1"/>
    </xf>
    <xf numFmtId="0" fontId="4" fillId="4" borderId="16" xfId="0" applyFont="1" applyFill="1" applyBorder="1" applyAlignment="1">
      <alignment horizontal="justify" vertical="top" wrapText="1"/>
    </xf>
    <xf numFmtId="9" fontId="10" fillId="4" borderId="26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4" borderId="33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166" fontId="5" fillId="0" borderId="8" xfId="0" applyNumberFormat="1" applyFont="1" applyBorder="1" applyAlignment="1">
      <alignment horizontal="center" vertical="center"/>
    </xf>
    <xf numFmtId="0" fontId="3" fillId="4" borderId="28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168" fontId="3" fillId="5" borderId="24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justify" vertical="top" wrapText="1"/>
    </xf>
    <xf numFmtId="0" fontId="3" fillId="4" borderId="2" xfId="0" applyFont="1" applyFill="1" applyBorder="1" applyAlignment="1">
      <alignment horizontal="justify" vertical="top" wrapText="1"/>
    </xf>
    <xf numFmtId="0" fontId="3" fillId="4" borderId="3" xfId="0" applyFont="1" applyFill="1" applyBorder="1" applyAlignment="1">
      <alignment horizontal="justify" vertical="top" wrapText="1"/>
    </xf>
    <xf numFmtId="0" fontId="3" fillId="4" borderId="5" xfId="0" applyFont="1" applyFill="1" applyBorder="1" applyAlignment="1">
      <alignment horizontal="justify" vertical="top" wrapText="1"/>
    </xf>
    <xf numFmtId="0" fontId="3" fillId="4" borderId="0" xfId="0" applyFont="1" applyFill="1" applyBorder="1" applyAlignment="1">
      <alignment horizontal="justify" vertical="top" wrapText="1"/>
    </xf>
    <xf numFmtId="0" fontId="3" fillId="4" borderId="4" xfId="0" applyFont="1" applyFill="1" applyBorder="1" applyAlignment="1">
      <alignment horizontal="justify" vertical="top" wrapText="1"/>
    </xf>
    <xf numFmtId="0" fontId="3" fillId="4" borderId="29" xfId="0" applyFont="1" applyFill="1" applyBorder="1" applyAlignment="1">
      <alignment horizontal="justify" vertical="top" wrapText="1"/>
    </xf>
    <xf numFmtId="0" fontId="3" fillId="4" borderId="30" xfId="0" applyFont="1" applyFill="1" applyBorder="1" applyAlignment="1">
      <alignment horizontal="justify" vertical="top" wrapText="1"/>
    </xf>
    <xf numFmtId="0" fontId="3" fillId="4" borderId="16" xfId="0" applyFont="1" applyFill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4" fillId="0" borderId="29" xfId="0" applyFont="1" applyBorder="1" applyAlignment="1">
      <alignment horizontal="justify" vertical="top"/>
    </xf>
    <xf numFmtId="0" fontId="4" fillId="0" borderId="30" xfId="0" applyFont="1" applyBorder="1" applyAlignment="1">
      <alignment horizontal="justify" vertical="top"/>
    </xf>
    <xf numFmtId="0" fontId="4" fillId="0" borderId="16" xfId="0" applyFont="1" applyBorder="1" applyAlignment="1">
      <alignment horizontal="justify" vertical="top"/>
    </xf>
    <xf numFmtId="0" fontId="31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0" fontId="4" fillId="0" borderId="4" xfId="0" applyFont="1" applyBorder="1" applyAlignment="1">
      <alignment horizontal="justify" vertical="top"/>
    </xf>
    <xf numFmtId="0" fontId="3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3" fillId="5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10" fontId="8" fillId="5" borderId="15" xfId="0" applyNumberFormat="1" applyFont="1" applyFill="1" applyBorder="1" applyAlignment="1">
      <alignment horizontal="center" vertical="center"/>
    </xf>
    <xf numFmtId="10" fontId="8" fillId="5" borderId="11" xfId="0" applyNumberFormat="1" applyFont="1" applyFill="1" applyBorder="1" applyAlignment="1">
      <alignment horizontal="center" vertical="center"/>
    </xf>
    <xf numFmtId="10" fontId="8" fillId="5" borderId="1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8" borderId="51" xfId="0" applyFont="1" applyFill="1" applyBorder="1" applyAlignment="1">
      <alignment horizontal="left" vertical="center"/>
    </xf>
    <xf numFmtId="0" fontId="3" fillId="8" borderId="68" xfId="0" applyFont="1" applyFill="1" applyBorder="1" applyAlignment="1">
      <alignment horizontal="left" vertical="center"/>
    </xf>
    <xf numFmtId="0" fontId="3" fillId="8" borderId="52" xfId="0" applyFont="1" applyFill="1" applyBorder="1" applyAlignment="1">
      <alignment horizontal="left" vertical="center"/>
    </xf>
    <xf numFmtId="0" fontId="3" fillId="8" borderId="51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31" fillId="8" borderId="51" xfId="0" applyFont="1" applyFill="1" applyBorder="1" applyAlignment="1">
      <alignment horizontal="center" vertical="center"/>
    </xf>
    <xf numFmtId="0" fontId="31" fillId="8" borderId="52" xfId="0" applyFont="1" applyFill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69" fontId="3" fillId="0" borderId="12" xfId="0" applyNumberFormat="1" applyFont="1" applyBorder="1" applyAlignment="1">
      <alignment horizontal="center" vertical="center"/>
    </xf>
    <xf numFmtId="170" fontId="3" fillId="0" borderId="12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25" fillId="7" borderId="57" xfId="0" applyFont="1" applyFill="1" applyBorder="1" applyAlignment="1">
      <alignment horizontal="center" vertical="center" wrapText="1"/>
    </xf>
    <xf numFmtId="0" fontId="25" fillId="7" borderId="69" xfId="0" applyFont="1" applyFill="1" applyBorder="1" applyAlignment="1">
      <alignment horizontal="center" vertical="center" wrapText="1"/>
    </xf>
    <xf numFmtId="0" fontId="25" fillId="7" borderId="54" xfId="0" applyFont="1" applyFill="1" applyBorder="1" applyAlignment="1">
      <alignment horizontal="center" vertical="center" wrapText="1"/>
    </xf>
    <xf numFmtId="0" fontId="25" fillId="7" borderId="3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25" fillId="7" borderId="67" xfId="0" applyFont="1" applyFill="1" applyBorder="1" applyAlignment="1">
      <alignment horizontal="center" vertical="center" wrapText="1"/>
    </xf>
    <xf numFmtId="0" fontId="25" fillId="7" borderId="68" xfId="0" applyFont="1" applyFill="1" applyBorder="1" applyAlignment="1">
      <alignment horizontal="center" vertical="center" wrapText="1"/>
    </xf>
    <xf numFmtId="0" fontId="25" fillId="7" borderId="52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7" borderId="0" xfId="4" applyFont="1" applyFill="1" applyAlignment="1">
      <alignment horizontal="left" vertical="center"/>
    </xf>
    <xf numFmtId="0" fontId="25" fillId="0" borderId="57" xfId="4" applyFont="1" applyBorder="1" applyAlignment="1">
      <alignment horizontal="center" vertical="center" wrapText="1"/>
    </xf>
    <xf numFmtId="0" fontId="25" fillId="0" borderId="69" xfId="4" applyFont="1" applyBorder="1" applyAlignment="1">
      <alignment horizontal="center" vertical="center" wrapText="1"/>
    </xf>
    <xf numFmtId="0" fontId="25" fillId="7" borderId="39" xfId="4" applyFont="1" applyFill="1" applyBorder="1" applyAlignment="1">
      <alignment horizontal="left" vertical="center" wrapText="1"/>
    </xf>
    <xf numFmtId="0" fontId="25" fillId="7" borderId="39" xfId="4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5" fillId="0" borderId="42" xfId="4" applyFont="1" applyBorder="1" applyAlignment="1">
      <alignment horizontal="left" vertical="center" wrapText="1"/>
    </xf>
    <xf numFmtId="0" fontId="25" fillId="0" borderId="48" xfId="4" applyFont="1" applyBorder="1" applyAlignment="1">
      <alignment horizontal="left" vertical="center" wrapText="1"/>
    </xf>
    <xf numFmtId="0" fontId="25" fillId="0" borderId="54" xfId="4" applyFont="1" applyBorder="1" applyAlignment="1">
      <alignment horizontal="center" vertical="center" wrapText="1"/>
    </xf>
    <xf numFmtId="0" fontId="25" fillId="0" borderId="70" xfId="4" applyFont="1" applyBorder="1" applyAlignment="1">
      <alignment horizontal="center" vertical="center" wrapText="1"/>
    </xf>
    <xf numFmtId="0" fontId="25" fillId="0" borderId="71" xfId="4" applyFont="1" applyBorder="1" applyAlignment="1">
      <alignment horizontal="center" vertical="center" wrapText="1"/>
    </xf>
    <xf numFmtId="0" fontId="25" fillId="0" borderId="62" xfId="4" applyFont="1" applyBorder="1" applyAlignment="1">
      <alignment horizontal="center" vertical="center" wrapText="1"/>
    </xf>
    <xf numFmtId="0" fontId="25" fillId="0" borderId="63" xfId="4" applyFont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49" fontId="22" fillId="0" borderId="42" xfId="0" applyNumberFormat="1" applyFont="1" applyBorder="1" applyAlignment="1">
      <alignment horizontal="right" vertical="center" wrapText="1"/>
    </xf>
    <xf numFmtId="49" fontId="22" fillId="0" borderId="43" xfId="0" applyNumberFormat="1" applyFont="1" applyBorder="1" applyAlignment="1">
      <alignment horizontal="right" vertical="center" wrapText="1"/>
    </xf>
    <xf numFmtId="49" fontId="22" fillId="0" borderId="46" xfId="0" applyNumberFormat="1" applyFont="1" applyBorder="1" applyAlignment="1">
      <alignment horizontal="right" vertical="center" wrapText="1"/>
    </xf>
    <xf numFmtId="49" fontId="22" fillId="0" borderId="47" xfId="0" applyNumberFormat="1" applyFont="1" applyBorder="1" applyAlignment="1">
      <alignment horizontal="right" vertical="center" wrapText="1"/>
    </xf>
    <xf numFmtId="0" fontId="25" fillId="7" borderId="39" xfId="0" applyFont="1" applyFill="1" applyBorder="1" applyAlignment="1">
      <alignment horizontal="left" vertical="center"/>
    </xf>
    <xf numFmtId="0" fontId="22" fillId="0" borderId="42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0" fontId="22" fillId="0" borderId="46" xfId="4" applyFont="1" applyBorder="1" applyAlignment="1">
      <alignment horizontal="left" vertical="center" wrapText="1"/>
    </xf>
    <xf numFmtId="0" fontId="22" fillId="0" borderId="54" xfId="4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 wrapText="1"/>
    </xf>
    <xf numFmtId="0" fontId="22" fillId="0" borderId="54" xfId="0" applyFont="1" applyBorder="1" applyAlignment="1">
      <alignment horizontal="left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5" fillId="7" borderId="0" xfId="4" applyFont="1" applyFill="1" applyAlignment="1">
      <alignment horizontal="center" vertical="center"/>
    </xf>
    <xf numFmtId="0" fontId="25" fillId="0" borderId="56" xfId="4" applyFont="1" applyBorder="1" applyAlignment="1">
      <alignment horizontal="center" vertical="center" wrapText="1"/>
    </xf>
    <xf numFmtId="0" fontId="25" fillId="0" borderId="58" xfId="4" applyFont="1" applyBorder="1" applyAlignment="1">
      <alignment horizontal="center" vertical="center" wrapText="1"/>
    </xf>
    <xf numFmtId="0" fontId="25" fillId="0" borderId="43" xfId="4" applyFont="1" applyBorder="1" applyAlignment="1">
      <alignment horizontal="center" vertical="center" wrapText="1"/>
    </xf>
    <xf numFmtId="0" fontId="22" fillId="0" borderId="51" xfId="4" applyFont="1" applyBorder="1" applyAlignment="1">
      <alignment horizontal="left" vertical="center" wrapText="1"/>
    </xf>
    <xf numFmtId="0" fontId="22" fillId="0" borderId="52" xfId="4" applyFont="1" applyBorder="1" applyAlignment="1">
      <alignment horizontal="left" vertical="center" wrapText="1"/>
    </xf>
    <xf numFmtId="0" fontId="3" fillId="4" borderId="8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</cellXfs>
  <cellStyles count="7">
    <cellStyle name="Moeda" xfId="3" builtinId="4"/>
    <cellStyle name="Moeda 3" xfId="5"/>
    <cellStyle name="Normal" xfId="0" builtinId="0"/>
    <cellStyle name="Normal 3" xfId="4"/>
    <cellStyle name="Porcentagem" xfId="2" builtinId="5"/>
    <cellStyle name="Texto Explicativo" xfId="1" builtinId="53" customBuiltin="1"/>
    <cellStyle name="Vírgula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66FFFF"/>
      <rgbColor rgb="FF800000"/>
      <rgbColor rgb="FF008000"/>
      <rgbColor rgb="FF000080"/>
      <rgbColor rgb="FF808000"/>
      <rgbColor rgb="FF800080"/>
      <rgbColor rgb="FF0084D1"/>
      <rgbColor rgb="FFC0C0C0"/>
      <rgbColor rgb="FF808080"/>
      <rgbColor rgb="FF83CA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458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1048558"/>
  <sheetViews>
    <sheetView tabSelected="1" topLeftCell="A121" zoomScaleNormal="100" zoomScaleSheetLayoutView="70" workbookViewId="0">
      <selection activeCell="B141" sqref="B141:K141"/>
    </sheetView>
  </sheetViews>
  <sheetFormatPr defaultColWidth="8.7109375" defaultRowHeight="15.75" x14ac:dyDescent="0.2"/>
  <cols>
    <col min="1" max="11" width="12.42578125" style="12" customWidth="1"/>
    <col min="12" max="12" width="24.28515625" style="12" customWidth="1"/>
    <col min="13" max="255" width="12.42578125" style="12" customWidth="1"/>
    <col min="256" max="1023" width="12.42578125" style="45" customWidth="1"/>
    <col min="1024" max="16384" width="8.7109375" style="45"/>
  </cols>
  <sheetData>
    <row r="1" spans="1:13" ht="21.75" customHeight="1" thickTop="1" thickBot="1" x14ac:dyDescent="0.25">
      <c r="A1" s="1"/>
      <c r="B1" s="239" t="s">
        <v>23</v>
      </c>
      <c r="C1" s="239"/>
      <c r="D1" s="239"/>
      <c r="E1" s="239"/>
      <c r="F1" s="239"/>
      <c r="G1" s="239"/>
      <c r="H1" s="239"/>
      <c r="I1" s="239"/>
      <c r="J1" s="238"/>
      <c r="K1" s="2"/>
      <c r="L1" s="3"/>
    </row>
    <row r="2" spans="1:13" ht="21.75" customHeight="1" thickTop="1" thickBot="1" x14ac:dyDescent="0.25">
      <c r="A2" s="1"/>
      <c r="B2" s="240" t="s">
        <v>0</v>
      </c>
      <c r="C2" s="240"/>
      <c r="D2" s="240"/>
      <c r="E2" s="241" t="s">
        <v>270</v>
      </c>
      <c r="F2" s="241"/>
      <c r="G2" s="241"/>
      <c r="H2" s="241"/>
      <c r="I2" s="241"/>
      <c r="J2" s="241"/>
      <c r="K2" s="4"/>
      <c r="L2" s="5"/>
    </row>
    <row r="3" spans="1:13" ht="21.75" customHeight="1" thickTop="1" thickBot="1" x14ac:dyDescent="0.25">
      <c r="A3" s="1"/>
      <c r="B3" s="240" t="s">
        <v>1</v>
      </c>
      <c r="C3" s="240"/>
      <c r="D3" s="240"/>
      <c r="E3" s="242"/>
      <c r="F3" s="242"/>
      <c r="G3" s="242"/>
      <c r="H3" s="242"/>
      <c r="I3" s="242"/>
      <c r="J3" s="243"/>
      <c r="K3" s="4"/>
      <c r="L3" s="5"/>
    </row>
    <row r="4" spans="1:13" ht="21.75" customHeight="1" thickTop="1" thickBot="1" x14ac:dyDescent="0.25">
      <c r="A4" s="1"/>
      <c r="B4" s="240" t="s">
        <v>2</v>
      </c>
      <c r="C4" s="240"/>
      <c r="D4" s="240"/>
      <c r="E4" s="244"/>
      <c r="F4" s="245"/>
      <c r="G4" s="246"/>
      <c r="H4" s="13" t="s">
        <v>3</v>
      </c>
      <c r="I4" s="247"/>
      <c r="J4" s="248"/>
      <c r="K4" s="4"/>
      <c r="L4" s="5"/>
    </row>
    <row r="5" spans="1:13" ht="21.75" customHeight="1" thickTop="1" thickBot="1" x14ac:dyDescent="0.25">
      <c r="A5" s="1"/>
      <c r="B5" s="230" t="s">
        <v>24</v>
      </c>
      <c r="C5" s="230"/>
      <c r="D5" s="230"/>
      <c r="E5" s="231" t="s">
        <v>272</v>
      </c>
      <c r="F5" s="231"/>
      <c r="G5" s="231"/>
      <c r="H5" s="231"/>
      <c r="I5" s="231"/>
      <c r="J5" s="231"/>
      <c r="K5" s="6"/>
      <c r="L5" s="7"/>
    </row>
    <row r="6" spans="1:13" ht="21.75" customHeight="1" thickTop="1" thickBot="1" x14ac:dyDescent="0.25">
      <c r="A6" s="1"/>
      <c r="B6" s="8"/>
      <c r="C6" s="9"/>
      <c r="D6" s="9"/>
      <c r="E6" s="9"/>
      <c r="F6" s="9"/>
      <c r="G6" s="9"/>
      <c r="H6" s="9"/>
      <c r="I6" s="9"/>
      <c r="J6" s="9"/>
      <c r="K6" s="9"/>
      <c r="L6" s="5"/>
    </row>
    <row r="7" spans="1:13" ht="21.75" customHeight="1" thickTop="1" thickBot="1" x14ac:dyDescent="0.25">
      <c r="A7" s="1"/>
      <c r="B7" s="14" t="s">
        <v>25</v>
      </c>
      <c r="C7" s="232" t="s">
        <v>4</v>
      </c>
      <c r="D7" s="232"/>
      <c r="E7" s="232"/>
      <c r="F7" s="232"/>
      <c r="G7" s="233" t="s">
        <v>142</v>
      </c>
      <c r="H7" s="233"/>
      <c r="I7" s="233"/>
      <c r="J7" s="233"/>
      <c r="K7" s="233"/>
      <c r="L7" s="233"/>
    </row>
    <row r="8" spans="1:13" ht="21.75" customHeight="1" thickTop="1" thickBot="1" x14ac:dyDescent="0.25">
      <c r="A8" s="1"/>
      <c r="B8" s="14" t="s">
        <v>25</v>
      </c>
      <c r="C8" s="32" t="s">
        <v>5</v>
      </c>
      <c r="D8" s="32"/>
      <c r="E8" s="32"/>
      <c r="F8" s="32"/>
      <c r="G8" s="32"/>
      <c r="H8" s="32"/>
      <c r="I8" s="32"/>
      <c r="J8" s="32"/>
      <c r="K8" s="32"/>
      <c r="L8" s="196" t="s">
        <v>256</v>
      </c>
    </row>
    <row r="9" spans="1:13" ht="21.75" customHeight="1" thickTop="1" thickBot="1" x14ac:dyDescent="0.25">
      <c r="A9" s="1"/>
      <c r="B9" s="14" t="s">
        <v>25</v>
      </c>
      <c r="C9" s="15" t="s">
        <v>267</v>
      </c>
      <c r="D9" s="15"/>
      <c r="E9" s="15"/>
      <c r="F9" s="15"/>
      <c r="G9" s="15"/>
      <c r="H9" s="15"/>
      <c r="I9" s="15"/>
      <c r="J9" s="15"/>
      <c r="K9" s="15"/>
      <c r="L9" s="194">
        <v>2020</v>
      </c>
    </row>
    <row r="10" spans="1:13" ht="21.75" customHeight="1" thickTop="1" thickBot="1" x14ac:dyDescent="0.25">
      <c r="A10" s="1"/>
      <c r="B10" s="14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94" t="s">
        <v>255</v>
      </c>
    </row>
    <row r="11" spans="1:13" ht="21.75" customHeight="1" thickTop="1" thickBot="1" x14ac:dyDescent="0.25">
      <c r="A11" s="1"/>
      <c r="B11" s="14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195">
        <v>6</v>
      </c>
    </row>
    <row r="12" spans="1:13" ht="21.75" customHeight="1" thickTop="1" thickBot="1" x14ac:dyDescent="0.25">
      <c r="A12" s="1"/>
      <c r="B12" s="234" t="s">
        <v>101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6"/>
    </row>
    <row r="13" spans="1:13" ht="21.75" customHeight="1" thickTop="1" thickBot="1" x14ac:dyDescent="0.25">
      <c r="A13" s="1"/>
      <c r="B13" s="237"/>
      <c r="C13" s="235"/>
      <c r="D13" s="235"/>
      <c r="E13" s="235"/>
      <c r="F13" s="235"/>
      <c r="G13" s="235"/>
      <c r="H13" s="235"/>
      <c r="I13" s="235"/>
      <c r="J13" s="235"/>
      <c r="K13" s="235"/>
      <c r="L13" s="236"/>
    </row>
    <row r="14" spans="1:13" ht="21.75" customHeight="1" thickTop="1" thickBot="1" x14ac:dyDescent="0.25">
      <c r="A14" s="1"/>
      <c r="B14" s="237"/>
      <c r="C14" s="235"/>
      <c r="D14" s="235"/>
      <c r="E14" s="235"/>
      <c r="F14" s="235"/>
      <c r="G14" s="235"/>
      <c r="H14" s="235"/>
      <c r="I14" s="235"/>
      <c r="J14" s="235"/>
      <c r="K14" s="235"/>
      <c r="L14" s="236"/>
    </row>
    <row r="15" spans="1:13" ht="21.75" customHeight="1" thickTop="1" thickBot="1" x14ac:dyDescent="0.25">
      <c r="A15" s="1"/>
      <c r="B15" s="238" t="s">
        <v>26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8"/>
    </row>
    <row r="16" spans="1:13" ht="21.75" customHeight="1" thickTop="1" thickBot="1" x14ac:dyDescent="0.25">
      <c r="A16" s="1"/>
      <c r="B16" s="171">
        <v>1</v>
      </c>
      <c r="C16" s="15" t="s">
        <v>8</v>
      </c>
      <c r="D16" s="15"/>
      <c r="E16" s="15"/>
      <c r="F16" s="15"/>
      <c r="G16" s="15"/>
      <c r="H16" s="15"/>
      <c r="I16" s="15"/>
      <c r="J16" s="15"/>
      <c r="K16" s="15"/>
      <c r="L16" s="199">
        <v>2955.82</v>
      </c>
      <c r="M16" s="206" t="s">
        <v>262</v>
      </c>
    </row>
    <row r="17" spans="1:15" ht="21.75" customHeight="1" thickTop="1" thickBot="1" x14ac:dyDescent="0.25">
      <c r="A17" s="1"/>
      <c r="B17" s="171">
        <v>2</v>
      </c>
      <c r="C17" s="15" t="s">
        <v>9</v>
      </c>
      <c r="D17" s="15"/>
      <c r="E17" s="15"/>
      <c r="F17" s="15"/>
      <c r="G17" s="15"/>
      <c r="H17" s="15"/>
      <c r="I17" s="15"/>
      <c r="J17" s="15"/>
      <c r="K17" s="15"/>
      <c r="L17" s="205" t="s">
        <v>259</v>
      </c>
    </row>
    <row r="18" spans="1:15" ht="21.75" customHeight="1" thickTop="1" thickBot="1" x14ac:dyDescent="0.25">
      <c r="A18" s="1"/>
      <c r="B18" s="171">
        <v>3</v>
      </c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197" t="s">
        <v>260</v>
      </c>
    </row>
    <row r="19" spans="1:15" ht="21.75" customHeight="1" thickTop="1" thickBot="1" x14ac:dyDescent="0.25">
      <c r="A19" s="1"/>
      <c r="B19" s="168">
        <v>4</v>
      </c>
      <c r="C19" s="228" t="s">
        <v>27</v>
      </c>
      <c r="D19" s="229"/>
      <c r="E19" s="229"/>
      <c r="F19" s="229"/>
      <c r="G19" s="229"/>
      <c r="H19" s="229"/>
      <c r="I19" s="229"/>
      <c r="J19" s="229"/>
      <c r="K19" s="229"/>
      <c r="L19" s="198" t="s">
        <v>258</v>
      </c>
    </row>
    <row r="20" spans="1:15" ht="21.75" customHeight="1" thickTop="1" x14ac:dyDescent="0.2">
      <c r="A20" s="1"/>
      <c r="B20" s="265" t="s">
        <v>108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7"/>
    </row>
    <row r="21" spans="1:15" ht="19.149999999999999" customHeight="1" thickBot="1" x14ac:dyDescent="0.25">
      <c r="A21" s="1"/>
      <c r="B21" s="268"/>
      <c r="C21" s="269"/>
      <c r="D21" s="269"/>
      <c r="E21" s="269"/>
      <c r="F21" s="269"/>
      <c r="G21" s="269"/>
      <c r="H21" s="269"/>
      <c r="I21" s="269"/>
      <c r="J21" s="269"/>
      <c r="K21" s="269"/>
      <c r="L21" s="270"/>
    </row>
    <row r="22" spans="1:15" ht="21.6" hidden="1" customHeight="1" thickBot="1" x14ac:dyDescent="0.25">
      <c r="A22" s="1"/>
      <c r="B22" s="271"/>
      <c r="C22" s="272"/>
      <c r="D22" s="272"/>
      <c r="E22" s="272"/>
      <c r="F22" s="272"/>
      <c r="G22" s="272"/>
      <c r="H22" s="272"/>
      <c r="I22" s="272"/>
      <c r="J22" s="272"/>
      <c r="K22" s="272"/>
      <c r="L22" s="273"/>
    </row>
    <row r="23" spans="1:15" ht="21.75" customHeight="1" thickTop="1" thickBot="1" x14ac:dyDescent="0.25">
      <c r="A23" s="1"/>
      <c r="B23" s="238" t="s">
        <v>112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167" t="s">
        <v>29</v>
      </c>
    </row>
    <row r="24" spans="1:15" ht="21.75" customHeight="1" thickTop="1" thickBot="1" x14ac:dyDescent="0.25">
      <c r="A24" s="1"/>
      <c r="B24" s="171" t="s">
        <v>30</v>
      </c>
      <c r="C24" s="15" t="s">
        <v>31</v>
      </c>
      <c r="D24" s="15"/>
      <c r="E24" s="15"/>
      <c r="F24" s="15"/>
      <c r="G24" s="15"/>
      <c r="H24" s="15"/>
      <c r="I24" s="15"/>
      <c r="J24" s="15"/>
      <c r="K24" s="19"/>
      <c r="L24" s="209">
        <f>L16</f>
        <v>2955.82</v>
      </c>
      <c r="M24" s="331" t="s">
        <v>257</v>
      </c>
      <c r="N24" s="332"/>
      <c r="O24" s="333"/>
    </row>
    <row r="25" spans="1:15" ht="21.75" customHeight="1" thickTop="1" thickBot="1" x14ac:dyDescent="0.25">
      <c r="A25" s="1"/>
      <c r="B25" s="171" t="s">
        <v>32</v>
      </c>
      <c r="C25" s="46" t="s">
        <v>33</v>
      </c>
      <c r="D25" s="46"/>
      <c r="E25" s="46"/>
      <c r="F25" s="20" t="s">
        <v>34</v>
      </c>
      <c r="G25" s="20"/>
      <c r="H25" s="15"/>
      <c r="I25" s="274">
        <v>0.3</v>
      </c>
      <c r="J25" s="275"/>
      <c r="K25" s="276"/>
      <c r="L25" s="207">
        <f>L24*0.3</f>
        <v>886.74599999999998</v>
      </c>
      <c r="M25" s="208" t="s">
        <v>263</v>
      </c>
      <c r="N25" s="208"/>
      <c r="O25" s="208"/>
    </row>
    <row r="26" spans="1:15" ht="21.75" customHeight="1" thickTop="1" thickBot="1" x14ac:dyDescent="0.25">
      <c r="A26" s="1"/>
      <c r="B26" s="277" t="s">
        <v>35</v>
      </c>
      <c r="C26" s="278" t="s">
        <v>36</v>
      </c>
      <c r="D26" s="279"/>
      <c r="E26" s="280"/>
      <c r="F26" s="20" t="s">
        <v>37</v>
      </c>
      <c r="G26" s="47"/>
      <c r="H26" s="15"/>
      <c r="I26" s="46"/>
      <c r="J26" s="46"/>
      <c r="K26" s="3"/>
      <c r="L26" s="284"/>
    </row>
    <row r="27" spans="1:15" ht="21.75" customHeight="1" thickTop="1" thickBot="1" x14ac:dyDescent="0.25">
      <c r="A27" s="1"/>
      <c r="B27" s="277"/>
      <c r="C27" s="281"/>
      <c r="D27" s="282"/>
      <c r="E27" s="283"/>
      <c r="F27" s="20" t="s">
        <v>38</v>
      </c>
      <c r="G27" s="57"/>
      <c r="H27" s="15"/>
      <c r="I27" s="57" t="s">
        <v>39</v>
      </c>
      <c r="J27" s="58"/>
      <c r="K27" s="59"/>
      <c r="L27" s="284"/>
    </row>
    <row r="28" spans="1:15" ht="21.75" customHeight="1" thickTop="1" thickBot="1" x14ac:dyDescent="0.25">
      <c r="A28" s="1"/>
      <c r="B28" s="171" t="s">
        <v>40</v>
      </c>
      <c r="C28" s="249" t="s">
        <v>41</v>
      </c>
      <c r="D28" s="249"/>
      <c r="E28" s="249"/>
      <c r="F28" s="250"/>
      <c r="G28" s="249"/>
      <c r="H28" s="250"/>
      <c r="I28" s="249"/>
      <c r="J28" s="249"/>
      <c r="K28" s="251"/>
      <c r="L28" s="184">
        <v>791</v>
      </c>
    </row>
    <row r="29" spans="1:15" ht="21.75" customHeight="1" thickTop="1" thickBot="1" x14ac:dyDescent="0.25">
      <c r="A29" s="1"/>
      <c r="B29" s="171" t="s">
        <v>42</v>
      </c>
      <c r="C29" s="252" t="s">
        <v>43</v>
      </c>
      <c r="D29" s="252"/>
      <c r="E29" s="252"/>
      <c r="F29" s="252"/>
      <c r="G29" s="252"/>
      <c r="H29" s="252"/>
      <c r="I29" s="252"/>
      <c r="J29" s="252"/>
      <c r="K29" s="253"/>
      <c r="L29" s="184">
        <v>0</v>
      </c>
      <c r="N29" s="211"/>
      <c r="O29" s="211"/>
    </row>
    <row r="30" spans="1:15" ht="21.75" customHeight="1" thickTop="1" thickBot="1" x14ac:dyDescent="0.25">
      <c r="A30" s="1"/>
      <c r="B30" s="171" t="s">
        <v>45</v>
      </c>
      <c r="C30" s="252" t="s">
        <v>123</v>
      </c>
      <c r="D30" s="252"/>
      <c r="E30" s="252"/>
      <c r="F30" s="252"/>
      <c r="G30" s="252"/>
      <c r="H30" s="252"/>
      <c r="I30" s="252"/>
      <c r="J30" s="252"/>
      <c r="K30" s="253"/>
      <c r="L30" s="172">
        <v>0</v>
      </c>
    </row>
    <row r="31" spans="1:15" ht="21.6" hidden="1" customHeight="1" thickBot="1" x14ac:dyDescent="0.25">
      <c r="A31" s="1"/>
      <c r="B31" s="254"/>
      <c r="C31" s="255"/>
      <c r="D31" s="255"/>
      <c r="E31" s="255"/>
      <c r="F31" s="255"/>
      <c r="G31" s="255"/>
      <c r="H31" s="255"/>
      <c r="I31" s="255"/>
      <c r="J31" s="255"/>
      <c r="K31" s="255"/>
      <c r="L31" s="256"/>
    </row>
    <row r="32" spans="1:15" ht="21.75" customHeight="1" thickTop="1" thickBot="1" x14ac:dyDescent="0.25">
      <c r="A32" s="1"/>
      <c r="B32" s="239" t="s">
        <v>111</v>
      </c>
      <c r="C32" s="257"/>
      <c r="D32" s="257"/>
      <c r="E32" s="257"/>
      <c r="F32" s="257"/>
      <c r="G32" s="257"/>
      <c r="H32" s="257"/>
      <c r="I32" s="257"/>
      <c r="J32" s="257"/>
      <c r="K32" s="258"/>
      <c r="L32" s="21">
        <f>SUM(L24:L30)</f>
        <v>4633.5660000000007</v>
      </c>
    </row>
    <row r="33" spans="1:12" ht="21.75" customHeight="1" thickTop="1" x14ac:dyDescent="0.2">
      <c r="A33" s="1"/>
      <c r="B33" s="259" t="s">
        <v>271</v>
      </c>
      <c r="C33" s="260"/>
      <c r="D33" s="260"/>
      <c r="E33" s="260"/>
      <c r="F33" s="260"/>
      <c r="G33" s="260"/>
      <c r="H33" s="260"/>
      <c r="I33" s="260"/>
      <c r="J33" s="260"/>
      <c r="K33" s="260"/>
      <c r="L33" s="261"/>
    </row>
    <row r="34" spans="1:12" ht="32.450000000000003" customHeight="1" thickBot="1" x14ac:dyDescent="0.25">
      <c r="A34" s="1"/>
      <c r="B34" s="262"/>
      <c r="C34" s="263"/>
      <c r="D34" s="263"/>
      <c r="E34" s="263"/>
      <c r="F34" s="263"/>
      <c r="G34" s="263"/>
      <c r="H34" s="263"/>
      <c r="I34" s="263"/>
      <c r="J34" s="263"/>
      <c r="K34" s="263"/>
      <c r="L34" s="264"/>
    </row>
    <row r="35" spans="1:12" ht="21.75" customHeight="1" thickTop="1" thickBot="1" x14ac:dyDescent="0.25">
      <c r="A35" s="1"/>
      <c r="B35" s="239" t="s">
        <v>47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8"/>
    </row>
    <row r="36" spans="1:12" ht="21.75" customHeight="1" thickTop="1" thickBot="1" x14ac:dyDescent="0.25">
      <c r="A36" s="1"/>
      <c r="B36" s="239" t="s">
        <v>114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8"/>
    </row>
    <row r="37" spans="1:12" ht="21.75" customHeight="1" thickTop="1" thickBot="1" x14ac:dyDescent="0.25">
      <c r="A37" s="1"/>
      <c r="B37" s="173" t="s">
        <v>30</v>
      </c>
      <c r="C37" s="286" t="s">
        <v>113</v>
      </c>
      <c r="D37" s="286"/>
      <c r="E37" s="286"/>
      <c r="F37" s="286"/>
      <c r="G37" s="286"/>
      <c r="H37" s="286"/>
      <c r="I37" s="286"/>
      <c r="J37" s="286"/>
      <c r="K37" s="48">
        <v>8.3299999999999999E-2</v>
      </c>
      <c r="L37" s="26">
        <f>(K37*L32)</f>
        <v>385.97604780000006</v>
      </c>
    </row>
    <row r="38" spans="1:12" ht="21.75" customHeight="1" thickTop="1" thickBot="1" x14ac:dyDescent="0.25">
      <c r="A38" s="1"/>
      <c r="B38" s="173" t="s">
        <v>32</v>
      </c>
      <c r="C38" s="286" t="s">
        <v>140</v>
      </c>
      <c r="D38" s="286"/>
      <c r="E38" s="286"/>
      <c r="F38" s="286"/>
      <c r="G38" s="286"/>
      <c r="H38" s="286"/>
      <c r="I38" s="286"/>
      <c r="J38" s="286"/>
      <c r="K38" s="48">
        <v>0.121</v>
      </c>
      <c r="L38" s="26">
        <f>(K38*L32)</f>
        <v>560.66148600000008</v>
      </c>
    </row>
    <row r="39" spans="1:12" ht="21.75" customHeight="1" thickTop="1" thickBot="1" x14ac:dyDescent="0.25">
      <c r="A39" s="1"/>
      <c r="B39" s="174"/>
      <c r="C39" s="287" t="s">
        <v>62</v>
      </c>
      <c r="D39" s="287"/>
      <c r="E39" s="287"/>
      <c r="F39" s="287"/>
      <c r="G39" s="287"/>
      <c r="H39" s="287"/>
      <c r="I39" s="287"/>
      <c r="J39" s="287"/>
      <c r="K39" s="49">
        <f>K37+K38</f>
        <v>0.20429999999999998</v>
      </c>
      <c r="L39" s="21">
        <f>(L37+L38)</f>
        <v>946.63753380000014</v>
      </c>
    </row>
    <row r="40" spans="1:12" ht="21.75" customHeight="1" thickTop="1" x14ac:dyDescent="0.2">
      <c r="A40" s="1"/>
      <c r="B40" s="259" t="s">
        <v>124</v>
      </c>
      <c r="C40" s="260"/>
      <c r="D40" s="260"/>
      <c r="E40" s="260"/>
      <c r="F40" s="260"/>
      <c r="G40" s="260"/>
      <c r="H40" s="260"/>
      <c r="I40" s="260"/>
      <c r="J40" s="260"/>
      <c r="K40" s="260"/>
      <c r="L40" s="261"/>
    </row>
    <row r="41" spans="1:12" ht="90.6" customHeight="1" thickBot="1" x14ac:dyDescent="0.25">
      <c r="A41" s="1"/>
      <c r="B41" s="262"/>
      <c r="C41" s="263"/>
      <c r="D41" s="263"/>
      <c r="E41" s="263"/>
      <c r="F41" s="263"/>
      <c r="G41" s="263"/>
      <c r="H41" s="263"/>
      <c r="I41" s="263"/>
      <c r="J41" s="263"/>
      <c r="K41" s="263"/>
      <c r="L41" s="264"/>
    </row>
    <row r="42" spans="1:12" ht="21.75" customHeight="1" thickTop="1" thickBot="1" x14ac:dyDescent="0.25">
      <c r="A42" s="1"/>
      <c r="B42" s="239" t="s">
        <v>125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38"/>
    </row>
    <row r="43" spans="1:12" ht="21.75" customHeight="1" thickTop="1" thickBot="1" x14ac:dyDescent="0.25">
      <c r="A43" s="1"/>
      <c r="B43" s="171" t="s">
        <v>30</v>
      </c>
      <c r="C43" s="285" t="s">
        <v>48</v>
      </c>
      <c r="D43" s="285"/>
      <c r="E43" s="285"/>
      <c r="F43" s="285"/>
      <c r="G43" s="285"/>
      <c r="H43" s="285"/>
      <c r="I43" s="285"/>
      <c r="J43" s="285"/>
      <c r="K43" s="22">
        <v>0.2</v>
      </c>
      <c r="L43" s="172">
        <f>(L$32+L$39)*K43</f>
        <v>1116.0407067600001</v>
      </c>
    </row>
    <row r="44" spans="1:12" ht="21.75" customHeight="1" thickTop="1" thickBot="1" x14ac:dyDescent="0.25">
      <c r="A44" s="1"/>
      <c r="B44" s="171" t="s">
        <v>32</v>
      </c>
      <c r="C44" s="285" t="s">
        <v>49</v>
      </c>
      <c r="D44" s="285"/>
      <c r="E44" s="285"/>
      <c r="F44" s="285"/>
      <c r="G44" s="285"/>
      <c r="H44" s="285"/>
      <c r="I44" s="285"/>
      <c r="J44" s="285"/>
      <c r="K44" s="22">
        <v>1.4999999999999999E-2</v>
      </c>
      <c r="L44" s="172">
        <f t="shared" ref="L44:L50" si="0">(L$32+L$39)*K44</f>
        <v>83.703053007000008</v>
      </c>
    </row>
    <row r="45" spans="1:12" ht="21.75" customHeight="1" thickTop="1" thickBot="1" x14ac:dyDescent="0.25">
      <c r="A45" s="1"/>
      <c r="B45" s="171" t="s">
        <v>35</v>
      </c>
      <c r="C45" s="285" t="s">
        <v>50</v>
      </c>
      <c r="D45" s="285"/>
      <c r="E45" s="285"/>
      <c r="F45" s="285"/>
      <c r="G45" s="285"/>
      <c r="H45" s="285"/>
      <c r="I45" s="285"/>
      <c r="J45" s="285"/>
      <c r="K45" s="22">
        <v>0.01</v>
      </c>
      <c r="L45" s="172">
        <f t="shared" si="0"/>
        <v>55.802035338000003</v>
      </c>
    </row>
    <row r="46" spans="1:12" ht="21.75" customHeight="1" thickTop="1" thickBot="1" x14ac:dyDescent="0.25">
      <c r="A46" s="1"/>
      <c r="B46" s="171" t="s">
        <v>40</v>
      </c>
      <c r="C46" s="285" t="s">
        <v>51</v>
      </c>
      <c r="D46" s="285"/>
      <c r="E46" s="285"/>
      <c r="F46" s="285"/>
      <c r="G46" s="285"/>
      <c r="H46" s="285"/>
      <c r="I46" s="285"/>
      <c r="J46" s="285"/>
      <c r="K46" s="22">
        <v>2E-3</v>
      </c>
      <c r="L46" s="172">
        <f t="shared" si="0"/>
        <v>11.160407067600001</v>
      </c>
    </row>
    <row r="47" spans="1:12" ht="21.75" customHeight="1" thickTop="1" thickBot="1" x14ac:dyDescent="0.25">
      <c r="A47" s="1"/>
      <c r="B47" s="171" t="s">
        <v>42</v>
      </c>
      <c r="C47" s="285" t="s">
        <v>52</v>
      </c>
      <c r="D47" s="285"/>
      <c r="E47" s="285"/>
      <c r="F47" s="285"/>
      <c r="G47" s="285"/>
      <c r="H47" s="285"/>
      <c r="I47" s="285"/>
      <c r="J47" s="285"/>
      <c r="K47" s="22">
        <v>2.5000000000000001E-2</v>
      </c>
      <c r="L47" s="172">
        <f t="shared" si="0"/>
        <v>139.50508834500002</v>
      </c>
    </row>
    <row r="48" spans="1:12" ht="21.75" customHeight="1" thickTop="1" thickBot="1" x14ac:dyDescent="0.25">
      <c r="A48" s="1"/>
      <c r="B48" s="171" t="s">
        <v>44</v>
      </c>
      <c r="C48" s="285" t="s">
        <v>53</v>
      </c>
      <c r="D48" s="285"/>
      <c r="E48" s="285"/>
      <c r="F48" s="285"/>
      <c r="G48" s="285"/>
      <c r="H48" s="285"/>
      <c r="I48" s="285"/>
      <c r="J48" s="285"/>
      <c r="K48" s="22">
        <v>0.08</v>
      </c>
      <c r="L48" s="172">
        <f t="shared" si="0"/>
        <v>446.41628270400003</v>
      </c>
    </row>
    <row r="49" spans="1:29" ht="21.75" customHeight="1" thickTop="1" thickBot="1" x14ac:dyDescent="0.25">
      <c r="A49" s="1"/>
      <c r="B49" s="171" t="s">
        <v>45</v>
      </c>
      <c r="C49" s="289" t="s">
        <v>261</v>
      </c>
      <c r="D49" s="289"/>
      <c r="E49" s="289"/>
      <c r="F49" s="289"/>
      <c r="G49" s="23">
        <v>0.03</v>
      </c>
      <c r="H49" s="24" t="s">
        <v>12</v>
      </c>
      <c r="I49" s="290">
        <v>1</v>
      </c>
      <c r="J49" s="290"/>
      <c r="K49" s="219">
        <f>(G49*I49)</f>
        <v>0.03</v>
      </c>
      <c r="L49" s="210">
        <f t="shared" si="0"/>
        <v>167.40610601400002</v>
      </c>
      <c r="M49" s="337" t="s">
        <v>266</v>
      </c>
      <c r="N49" s="338"/>
    </row>
    <row r="50" spans="1:29" ht="21.75" customHeight="1" thickTop="1" thickBot="1" x14ac:dyDescent="0.25">
      <c r="A50" s="1"/>
      <c r="B50" s="171" t="s">
        <v>54</v>
      </c>
      <c r="C50" s="15" t="s">
        <v>55</v>
      </c>
      <c r="D50" s="170"/>
      <c r="E50" s="170"/>
      <c r="F50" s="170"/>
      <c r="G50" s="50"/>
      <c r="H50" s="291"/>
      <c r="I50" s="291"/>
      <c r="J50" s="292"/>
      <c r="K50" s="51">
        <v>6.0000000000000001E-3</v>
      </c>
      <c r="L50" s="172">
        <f t="shared" si="0"/>
        <v>33.4812212028</v>
      </c>
    </row>
    <row r="51" spans="1:29" ht="21.75" customHeight="1" thickTop="1" thickBot="1" x14ac:dyDescent="0.25">
      <c r="A51" s="1"/>
      <c r="B51" s="238" t="s">
        <v>62</v>
      </c>
      <c r="C51" s="238" t="s">
        <v>55</v>
      </c>
      <c r="D51" s="238"/>
      <c r="E51" s="238"/>
      <c r="F51" s="238"/>
      <c r="G51" s="238"/>
      <c r="H51" s="238"/>
      <c r="I51" s="238"/>
      <c r="J51" s="238"/>
      <c r="K51" s="54">
        <f>(K43+K44+K45+K46+K47+K48+K49+K50)</f>
        <v>0.3680000000000001</v>
      </c>
      <c r="L51" s="21">
        <f>SUM(L43:L50)</f>
        <v>2053.5149004384002</v>
      </c>
    </row>
    <row r="52" spans="1:29" ht="21.75" customHeight="1" thickTop="1" x14ac:dyDescent="0.2">
      <c r="A52" s="1"/>
      <c r="B52" s="293" t="s">
        <v>133</v>
      </c>
      <c r="C52" s="294"/>
      <c r="D52" s="294"/>
      <c r="E52" s="294"/>
      <c r="F52" s="294"/>
      <c r="G52" s="294"/>
      <c r="H52" s="294"/>
      <c r="I52" s="294"/>
      <c r="J52" s="294"/>
      <c r="K52" s="294"/>
      <c r="L52" s="295"/>
    </row>
    <row r="53" spans="1:29" ht="21.75" customHeight="1" x14ac:dyDescent="0.2">
      <c r="A53" s="1"/>
      <c r="B53" s="296"/>
      <c r="C53" s="297"/>
      <c r="D53" s="297"/>
      <c r="E53" s="297"/>
      <c r="F53" s="297"/>
      <c r="G53" s="297"/>
      <c r="H53" s="297"/>
      <c r="I53" s="297"/>
      <c r="J53" s="297"/>
      <c r="K53" s="297"/>
      <c r="L53" s="298"/>
    </row>
    <row r="54" spans="1:29" ht="12.6" customHeight="1" thickBot="1" x14ac:dyDescent="0.25">
      <c r="A54" s="1"/>
      <c r="B54" s="299"/>
      <c r="C54" s="300"/>
      <c r="D54" s="300"/>
      <c r="E54" s="300"/>
      <c r="F54" s="300"/>
      <c r="G54" s="300"/>
      <c r="H54" s="300"/>
      <c r="I54" s="300"/>
      <c r="J54" s="300"/>
      <c r="K54" s="300"/>
      <c r="L54" s="301"/>
    </row>
    <row r="55" spans="1:29" ht="21.75" customHeight="1" thickTop="1" thickBot="1" x14ac:dyDescent="0.25">
      <c r="A55" s="1"/>
      <c r="B55" s="239" t="s">
        <v>56</v>
      </c>
      <c r="C55" s="239"/>
      <c r="D55" s="239"/>
      <c r="E55" s="239"/>
      <c r="F55" s="239"/>
      <c r="G55" s="239"/>
      <c r="H55" s="239"/>
      <c r="I55" s="239"/>
      <c r="J55" s="239"/>
      <c r="K55" s="239"/>
      <c r="L55" s="238"/>
    </row>
    <row r="56" spans="1:29" ht="21.75" customHeight="1" thickTop="1" thickBot="1" x14ac:dyDescent="0.25">
      <c r="A56" s="1"/>
      <c r="B56" s="167" t="s">
        <v>30</v>
      </c>
      <c r="C56" s="288" t="s">
        <v>57</v>
      </c>
      <c r="D56" s="288"/>
      <c r="E56" s="288"/>
      <c r="F56" s="288"/>
      <c r="G56" s="288"/>
      <c r="H56" s="288"/>
      <c r="I56" s="288"/>
      <c r="J56" s="288"/>
      <c r="K56" s="288"/>
      <c r="L56" s="212">
        <f>IF((5.5*13*2)-(L24*0.06)&lt;0,0,((5.5*2*13)-(L24*0.06)))</f>
        <v>0</v>
      </c>
      <c r="M56" s="213" t="s">
        <v>264</v>
      </c>
      <c r="N56" s="214"/>
      <c r="O56" s="215"/>
      <c r="P56" s="216"/>
    </row>
    <row r="57" spans="1:29" ht="21.75" customHeight="1" thickTop="1" thickBot="1" x14ac:dyDescent="0.25">
      <c r="A57" s="1"/>
      <c r="B57" s="167" t="s">
        <v>32</v>
      </c>
      <c r="C57" s="288" t="s">
        <v>58</v>
      </c>
      <c r="D57" s="288"/>
      <c r="E57" s="288"/>
      <c r="F57" s="288"/>
      <c r="G57" s="288"/>
      <c r="H57" s="288"/>
      <c r="I57" s="288"/>
      <c r="J57" s="288"/>
      <c r="K57" s="288"/>
      <c r="L57" s="212">
        <f>13*36</f>
        <v>468</v>
      </c>
      <c r="M57" s="334" t="s">
        <v>265</v>
      </c>
      <c r="N57" s="335"/>
      <c r="O57" s="335"/>
      <c r="P57" s="336"/>
    </row>
    <row r="58" spans="1:29" ht="21.75" customHeight="1" thickTop="1" thickBot="1" x14ac:dyDescent="0.25">
      <c r="A58" s="1"/>
      <c r="B58" s="167" t="s">
        <v>35</v>
      </c>
      <c r="C58" s="288" t="s">
        <v>59</v>
      </c>
      <c r="D58" s="288"/>
      <c r="E58" s="288"/>
      <c r="F58" s="288"/>
      <c r="G58" s="288"/>
      <c r="H58" s="288"/>
      <c r="I58" s="288"/>
      <c r="J58" s="288"/>
      <c r="K58" s="288"/>
      <c r="L58" s="26">
        <v>0</v>
      </c>
      <c r="M58" s="200"/>
      <c r="N58" s="201"/>
      <c r="O58" s="201"/>
      <c r="P58" s="201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</row>
    <row r="59" spans="1:29" ht="21.75" customHeight="1" thickTop="1" thickBot="1" x14ac:dyDescent="0.25">
      <c r="A59" s="1"/>
      <c r="B59" s="167" t="s">
        <v>40</v>
      </c>
      <c r="C59" s="288" t="s">
        <v>121</v>
      </c>
      <c r="D59" s="288"/>
      <c r="E59" s="288"/>
      <c r="F59" s="288"/>
      <c r="G59" s="288"/>
      <c r="H59" s="288"/>
      <c r="I59" s="288"/>
      <c r="J59" s="288"/>
      <c r="K59" s="288"/>
      <c r="L59" s="26">
        <v>0</v>
      </c>
      <c r="M59" s="200"/>
      <c r="N59" s="201"/>
      <c r="O59" s="201"/>
      <c r="P59" s="201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</row>
    <row r="60" spans="1:29" ht="21.75" customHeight="1" thickTop="1" thickBot="1" x14ac:dyDescent="0.25">
      <c r="A60" s="1"/>
      <c r="B60" s="167" t="s">
        <v>42</v>
      </c>
      <c r="C60" s="288" t="s">
        <v>122</v>
      </c>
      <c r="D60" s="288"/>
      <c r="E60" s="288"/>
      <c r="F60" s="288"/>
      <c r="G60" s="288"/>
      <c r="H60" s="288"/>
      <c r="I60" s="288"/>
      <c r="J60" s="288"/>
      <c r="K60" s="288"/>
      <c r="L60" s="26">
        <v>0</v>
      </c>
      <c r="N60" s="186"/>
      <c r="O60" s="186"/>
      <c r="P60" s="186"/>
    </row>
    <row r="61" spans="1:29" ht="21.75" customHeight="1" thickTop="1" thickBot="1" x14ac:dyDescent="0.25">
      <c r="A61" s="1"/>
      <c r="B61" s="167" t="s">
        <v>44</v>
      </c>
      <c r="C61" s="288" t="s">
        <v>60</v>
      </c>
      <c r="D61" s="288"/>
      <c r="E61" s="288"/>
      <c r="F61" s="288"/>
      <c r="G61" s="288"/>
      <c r="H61" s="288"/>
      <c r="I61" s="288"/>
      <c r="J61" s="288"/>
      <c r="K61" s="288"/>
      <c r="L61" s="26">
        <v>0</v>
      </c>
    </row>
    <row r="62" spans="1:29" ht="21.75" customHeight="1" thickTop="1" thickBot="1" x14ac:dyDescent="0.25">
      <c r="A62" s="1"/>
      <c r="B62" s="167" t="s">
        <v>45</v>
      </c>
      <c r="C62" s="288" t="s">
        <v>22</v>
      </c>
      <c r="D62" s="288"/>
      <c r="E62" s="288"/>
      <c r="F62" s="288"/>
      <c r="G62" s="288"/>
      <c r="H62" s="288"/>
      <c r="I62" s="288"/>
      <c r="J62" s="288"/>
      <c r="K62" s="288"/>
      <c r="L62" s="26">
        <v>0</v>
      </c>
    </row>
    <row r="63" spans="1:29" ht="21.75" customHeight="1" thickTop="1" thickBot="1" x14ac:dyDescent="0.25">
      <c r="A63" s="1"/>
      <c r="B63" s="167" t="s">
        <v>54</v>
      </c>
      <c r="C63" s="288" t="s">
        <v>46</v>
      </c>
      <c r="D63" s="288"/>
      <c r="E63" s="288"/>
      <c r="F63" s="288"/>
      <c r="G63" s="288"/>
      <c r="H63" s="288"/>
      <c r="I63" s="288"/>
      <c r="J63" s="288"/>
      <c r="K63" s="288"/>
      <c r="L63" s="26">
        <v>0</v>
      </c>
    </row>
    <row r="64" spans="1:29" ht="21.75" customHeight="1" thickTop="1" thickBot="1" x14ac:dyDescent="0.25">
      <c r="A64" s="1"/>
      <c r="B64" s="167" t="s">
        <v>61</v>
      </c>
      <c r="C64" s="288" t="s">
        <v>46</v>
      </c>
      <c r="D64" s="288"/>
      <c r="E64" s="288"/>
      <c r="F64" s="288"/>
      <c r="G64" s="288"/>
      <c r="H64" s="288"/>
      <c r="I64" s="288"/>
      <c r="J64" s="288"/>
      <c r="K64" s="288"/>
      <c r="L64" s="26">
        <v>0</v>
      </c>
    </row>
    <row r="65" spans="1:20" ht="21.75" customHeight="1" thickTop="1" thickBot="1" x14ac:dyDescent="0.25">
      <c r="A65" s="1"/>
      <c r="B65" s="167"/>
      <c r="C65" s="238" t="s">
        <v>62</v>
      </c>
      <c r="D65" s="238"/>
      <c r="E65" s="238"/>
      <c r="F65" s="238"/>
      <c r="G65" s="238"/>
      <c r="H65" s="238"/>
      <c r="I65" s="238"/>
      <c r="J65" s="238"/>
      <c r="K65" s="238"/>
      <c r="L65" s="21">
        <f>(L56+L57+L58+L59+L60+L61+L62+L63+L64)</f>
        <v>468</v>
      </c>
    </row>
    <row r="66" spans="1:20" ht="21.75" customHeight="1" thickTop="1" x14ac:dyDescent="0.2">
      <c r="A66" s="1"/>
      <c r="B66" s="259" t="s">
        <v>103</v>
      </c>
      <c r="C66" s="303"/>
      <c r="D66" s="303"/>
      <c r="E66" s="303"/>
      <c r="F66" s="303"/>
      <c r="G66" s="303"/>
      <c r="H66" s="303"/>
      <c r="I66" s="303"/>
      <c r="J66" s="303"/>
      <c r="K66" s="303"/>
      <c r="L66" s="304"/>
    </row>
    <row r="67" spans="1:20" ht="37.15" customHeight="1" thickBot="1" x14ac:dyDescent="0.25">
      <c r="A67" s="1"/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7"/>
    </row>
    <row r="68" spans="1:20" ht="21.75" customHeight="1" thickTop="1" thickBot="1" x14ac:dyDescent="0.25">
      <c r="A68" s="1"/>
      <c r="B68" s="238" t="s">
        <v>63</v>
      </c>
      <c r="C68" s="238"/>
      <c r="D68" s="238"/>
      <c r="E68" s="238"/>
      <c r="F68" s="238"/>
      <c r="G68" s="238"/>
      <c r="H68" s="238"/>
      <c r="I68" s="238"/>
      <c r="J68" s="238"/>
      <c r="K68" s="238"/>
      <c r="L68" s="238"/>
    </row>
    <row r="69" spans="1:20" ht="21.75" customHeight="1" thickTop="1" thickBot="1" x14ac:dyDescent="0.25">
      <c r="A69" s="1"/>
      <c r="B69" s="44" t="s">
        <v>64</v>
      </c>
      <c r="C69" s="288" t="s">
        <v>65</v>
      </c>
      <c r="D69" s="288"/>
      <c r="E69" s="288"/>
      <c r="F69" s="288"/>
      <c r="G69" s="288"/>
      <c r="H69" s="288"/>
      <c r="I69" s="288"/>
      <c r="J69" s="288"/>
      <c r="K69" s="33">
        <f>K39</f>
        <v>0.20429999999999998</v>
      </c>
      <c r="L69" s="26">
        <f>L39</f>
        <v>946.63753380000014</v>
      </c>
    </row>
    <row r="70" spans="1:20" ht="21.75" customHeight="1" thickTop="1" thickBot="1" x14ac:dyDescent="0.25">
      <c r="A70" s="1"/>
      <c r="B70" s="44" t="s">
        <v>66</v>
      </c>
      <c r="C70" s="288" t="s">
        <v>67</v>
      </c>
      <c r="D70" s="288"/>
      <c r="E70" s="288"/>
      <c r="F70" s="288"/>
      <c r="G70" s="288"/>
      <c r="H70" s="288"/>
      <c r="I70" s="288"/>
      <c r="J70" s="288"/>
      <c r="K70" s="33">
        <f>K51</f>
        <v>0.3680000000000001</v>
      </c>
      <c r="L70" s="26">
        <f>L51</f>
        <v>2053.5149004384002</v>
      </c>
    </row>
    <row r="71" spans="1:20" ht="21.75" customHeight="1" thickTop="1" thickBot="1" x14ac:dyDescent="0.25">
      <c r="A71" s="1"/>
      <c r="B71" s="44" t="s">
        <v>68</v>
      </c>
      <c r="C71" s="288" t="s">
        <v>69</v>
      </c>
      <c r="D71" s="288"/>
      <c r="E71" s="288"/>
      <c r="F71" s="288"/>
      <c r="G71" s="288"/>
      <c r="H71" s="288"/>
      <c r="I71" s="288"/>
      <c r="J71" s="288"/>
      <c r="K71" s="288"/>
      <c r="L71" s="26">
        <f>L65</f>
        <v>468</v>
      </c>
    </row>
    <row r="72" spans="1:20" ht="21.75" customHeight="1" thickTop="1" thickBot="1" x14ac:dyDescent="0.25">
      <c r="A72" s="1"/>
      <c r="B72" s="167"/>
      <c r="C72" s="239" t="s">
        <v>62</v>
      </c>
      <c r="D72" s="257"/>
      <c r="E72" s="257"/>
      <c r="F72" s="257"/>
      <c r="G72" s="257"/>
      <c r="H72" s="257"/>
      <c r="I72" s="257"/>
      <c r="J72" s="258"/>
      <c r="K72" s="55">
        <f>(K69+K70)</f>
        <v>0.57230000000000003</v>
      </c>
      <c r="L72" s="21">
        <f>SUM(L69:L71)</f>
        <v>3468.1524342384005</v>
      </c>
    </row>
    <row r="73" spans="1:20" s="11" customFormat="1" ht="21.75" customHeight="1" thickTop="1" thickBot="1" x14ac:dyDescent="0.25">
      <c r="A73" s="10"/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</row>
    <row r="74" spans="1:20" s="11" customFormat="1" ht="21.75" customHeight="1" thickTop="1" thickBot="1" x14ac:dyDescent="0.25">
      <c r="A74" s="10"/>
      <c r="B74" s="239" t="s">
        <v>70</v>
      </c>
      <c r="C74" s="257"/>
      <c r="D74" s="257"/>
      <c r="E74" s="257"/>
      <c r="F74" s="257"/>
      <c r="G74" s="257"/>
      <c r="H74" s="257"/>
      <c r="I74" s="257"/>
      <c r="J74" s="257"/>
      <c r="K74" s="257"/>
      <c r="L74" s="258"/>
    </row>
    <row r="75" spans="1:20" s="11" customFormat="1" ht="21.75" customHeight="1" thickTop="1" thickBot="1" x14ac:dyDescent="0.25">
      <c r="A75" s="10"/>
      <c r="B75" s="167" t="s">
        <v>30</v>
      </c>
      <c r="C75" s="288" t="s">
        <v>71</v>
      </c>
      <c r="D75" s="288"/>
      <c r="E75" s="288"/>
      <c r="F75" s="288"/>
      <c r="G75" s="288"/>
      <c r="H75" s="288"/>
      <c r="I75" s="288"/>
      <c r="J75" s="288"/>
      <c r="K75" s="33">
        <v>4.1999999999999997E-3</v>
      </c>
      <c r="L75" s="172">
        <f>L$32*K75</f>
        <v>19.460977200000002</v>
      </c>
    </row>
    <row r="76" spans="1:20" s="11" customFormat="1" ht="21.75" customHeight="1" thickTop="1" thickBot="1" x14ac:dyDescent="0.25">
      <c r="A76" s="10"/>
      <c r="B76" s="167" t="s">
        <v>32</v>
      </c>
      <c r="C76" s="288" t="s">
        <v>72</v>
      </c>
      <c r="D76" s="288"/>
      <c r="E76" s="288"/>
      <c r="F76" s="288"/>
      <c r="G76" s="288"/>
      <c r="H76" s="288"/>
      <c r="I76" s="288"/>
      <c r="J76" s="288"/>
      <c r="K76" s="33">
        <f>K75*K48</f>
        <v>3.3599999999999998E-4</v>
      </c>
      <c r="L76" s="172">
        <f t="shared" ref="L76:L80" si="1">L$32*K76</f>
        <v>1.5568781760000001</v>
      </c>
    </row>
    <row r="77" spans="1:20" s="11" customFormat="1" ht="28.15" customHeight="1" thickTop="1" thickBot="1" x14ac:dyDescent="0.25">
      <c r="A77" s="10"/>
      <c r="B77" s="167" t="s">
        <v>35</v>
      </c>
      <c r="C77" s="308" t="s">
        <v>99</v>
      </c>
      <c r="D77" s="308"/>
      <c r="E77" s="308"/>
      <c r="F77" s="308"/>
      <c r="G77" s="308"/>
      <c r="H77" s="308"/>
      <c r="I77" s="308"/>
      <c r="J77" s="308"/>
      <c r="K77" s="180">
        <v>3.3500000000000002E-2</v>
      </c>
      <c r="L77" s="220">
        <f t="shared" si="1"/>
        <v>155.22446100000002</v>
      </c>
      <c r="M77" s="221" t="s">
        <v>251</v>
      </c>
      <c r="N77" s="222"/>
      <c r="O77" s="222"/>
      <c r="P77" s="222"/>
      <c r="Q77" s="222"/>
      <c r="R77" s="222"/>
      <c r="S77" s="222"/>
      <c r="T77" s="223"/>
    </row>
    <row r="78" spans="1:20" s="11" customFormat="1" ht="21.75" customHeight="1" thickTop="1" thickBot="1" x14ac:dyDescent="0.25">
      <c r="A78" s="10"/>
      <c r="B78" s="167" t="s">
        <v>40</v>
      </c>
      <c r="C78" s="288" t="s">
        <v>73</v>
      </c>
      <c r="D78" s="288"/>
      <c r="E78" s="288"/>
      <c r="F78" s="288"/>
      <c r="G78" s="288"/>
      <c r="H78" s="288"/>
      <c r="I78" s="288"/>
      <c r="J78" s="288"/>
      <c r="K78" s="33">
        <v>1.9400000000000001E-2</v>
      </c>
      <c r="L78" s="172">
        <f t="shared" si="1"/>
        <v>89.89118040000001</v>
      </c>
      <c r="M78" s="339" t="s">
        <v>252</v>
      </c>
      <c r="N78" s="340"/>
      <c r="O78" s="340"/>
      <c r="P78" s="340"/>
      <c r="Q78" s="341"/>
    </row>
    <row r="79" spans="1:20" s="11" customFormat="1" ht="30" customHeight="1" thickTop="1" thickBot="1" x14ac:dyDescent="0.25">
      <c r="A79" s="10"/>
      <c r="B79" s="167" t="s">
        <v>42</v>
      </c>
      <c r="C79" s="288" t="s">
        <v>126</v>
      </c>
      <c r="D79" s="288"/>
      <c r="E79" s="288"/>
      <c r="F79" s="288"/>
      <c r="G79" s="288"/>
      <c r="H79" s="288"/>
      <c r="I79" s="288"/>
      <c r="J79" s="288"/>
      <c r="K79" s="33">
        <f>K78*K51</f>
        <v>7.1392000000000027E-3</v>
      </c>
      <c r="L79" s="172">
        <f t="shared" si="1"/>
        <v>33.079954387200019</v>
      </c>
      <c r="M79" s="187" t="s">
        <v>253</v>
      </c>
      <c r="N79" s="188"/>
      <c r="O79" s="188"/>
      <c r="P79" s="188"/>
      <c r="Q79" s="189"/>
    </row>
    <row r="80" spans="1:20" s="11" customFormat="1" ht="30" customHeight="1" thickTop="1" thickBot="1" x14ac:dyDescent="0.25">
      <c r="A80" s="10"/>
      <c r="B80" s="167" t="s">
        <v>44</v>
      </c>
      <c r="C80" s="308" t="s">
        <v>100</v>
      </c>
      <c r="D80" s="308"/>
      <c r="E80" s="308"/>
      <c r="F80" s="308"/>
      <c r="G80" s="308"/>
      <c r="H80" s="308"/>
      <c r="I80" s="308"/>
      <c r="J80" s="308"/>
      <c r="K80" s="180">
        <v>6.4999999999999997E-3</v>
      </c>
      <c r="L80" s="185">
        <f t="shared" si="1"/>
        <v>30.118179000000005</v>
      </c>
      <c r="M80" s="190" t="s">
        <v>254</v>
      </c>
      <c r="N80" s="191"/>
      <c r="O80" s="192"/>
      <c r="P80" s="192"/>
      <c r="Q80" s="193"/>
    </row>
    <row r="81" spans="1:12" s="11" customFormat="1" ht="21.75" customHeight="1" thickTop="1" thickBot="1" x14ac:dyDescent="0.25">
      <c r="A81" s="10"/>
      <c r="B81" s="238" t="s">
        <v>62</v>
      </c>
      <c r="C81" s="238"/>
      <c r="D81" s="238"/>
      <c r="E81" s="238"/>
      <c r="F81" s="238"/>
      <c r="G81" s="238"/>
      <c r="H81" s="238"/>
      <c r="I81" s="238"/>
      <c r="J81" s="238"/>
      <c r="K81" s="40">
        <f>SUM(K75:K80)</f>
        <v>7.1075200000000005E-2</v>
      </c>
      <c r="L81" s="21">
        <f>SUM(L75:L80)</f>
        <v>329.33163016320003</v>
      </c>
    </row>
    <row r="82" spans="1:12" s="11" customFormat="1" ht="21.75" customHeight="1" thickTop="1" x14ac:dyDescent="0.2">
      <c r="A82" s="10"/>
      <c r="B82" s="259" t="s">
        <v>104</v>
      </c>
      <c r="C82" s="303"/>
      <c r="D82" s="303"/>
      <c r="E82" s="303"/>
      <c r="F82" s="303"/>
      <c r="G82" s="303"/>
      <c r="H82" s="303"/>
      <c r="I82" s="303"/>
      <c r="J82" s="303"/>
      <c r="K82" s="303"/>
      <c r="L82" s="304"/>
    </row>
    <row r="83" spans="1:12" s="11" customFormat="1" ht="21.75" customHeight="1" x14ac:dyDescent="0.2">
      <c r="A83" s="10"/>
      <c r="B83" s="309"/>
      <c r="C83" s="310"/>
      <c r="D83" s="310"/>
      <c r="E83" s="310"/>
      <c r="F83" s="310"/>
      <c r="G83" s="310"/>
      <c r="H83" s="310"/>
      <c r="I83" s="310"/>
      <c r="J83" s="310"/>
      <c r="K83" s="310"/>
      <c r="L83" s="311"/>
    </row>
    <row r="84" spans="1:12" s="11" customFormat="1" ht="12.6" customHeight="1" thickBot="1" x14ac:dyDescent="0.25">
      <c r="A84" s="10"/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7"/>
    </row>
    <row r="85" spans="1:12" s="11" customFormat="1" ht="21.75" customHeight="1" thickTop="1" thickBot="1" x14ac:dyDescent="0.25">
      <c r="A85" s="10"/>
      <c r="B85" s="239" t="s">
        <v>74</v>
      </c>
      <c r="C85" s="257"/>
      <c r="D85" s="257"/>
      <c r="E85" s="257"/>
      <c r="F85" s="257"/>
      <c r="G85" s="257"/>
      <c r="H85" s="257"/>
      <c r="I85" s="257"/>
      <c r="J85" s="257"/>
      <c r="K85" s="257"/>
      <c r="L85" s="258"/>
    </row>
    <row r="86" spans="1:12" s="11" customFormat="1" ht="21.75" customHeight="1" thickTop="1" thickBot="1" x14ac:dyDescent="0.25">
      <c r="A86" s="10"/>
      <c r="B86" s="238" t="s">
        <v>131</v>
      </c>
      <c r="C86" s="238"/>
      <c r="D86" s="238"/>
      <c r="E86" s="238"/>
      <c r="F86" s="238"/>
      <c r="G86" s="238"/>
      <c r="H86" s="238"/>
      <c r="I86" s="238"/>
      <c r="J86" s="238"/>
      <c r="K86" s="238"/>
      <c r="L86" s="238"/>
    </row>
    <row r="87" spans="1:12" s="11" customFormat="1" ht="21.75" customHeight="1" thickTop="1" thickBot="1" x14ac:dyDescent="0.25">
      <c r="A87" s="10"/>
      <c r="B87" s="167" t="s">
        <v>30</v>
      </c>
      <c r="C87" s="288" t="s">
        <v>127</v>
      </c>
      <c r="D87" s="288"/>
      <c r="E87" s="288"/>
      <c r="F87" s="288"/>
      <c r="G87" s="288"/>
      <c r="H87" s="288"/>
      <c r="I87" s="288"/>
      <c r="J87" s="288"/>
      <c r="K87" s="33">
        <v>1.6199999999999999E-2</v>
      </c>
      <c r="L87" s="172">
        <f>L$32*K87</f>
        <v>75.06376920000001</v>
      </c>
    </row>
    <row r="88" spans="1:12" s="11" customFormat="1" ht="21.75" customHeight="1" thickTop="1" thickBot="1" x14ac:dyDescent="0.25">
      <c r="A88" s="10"/>
      <c r="B88" s="167" t="s">
        <v>32</v>
      </c>
      <c r="C88" s="288" t="s">
        <v>128</v>
      </c>
      <c r="D88" s="288"/>
      <c r="E88" s="288"/>
      <c r="F88" s="288"/>
      <c r="G88" s="288"/>
      <c r="H88" s="288"/>
      <c r="I88" s="288"/>
      <c r="J88" s="288"/>
      <c r="K88" s="33">
        <v>1.3899999999999999E-2</v>
      </c>
      <c r="L88" s="172">
        <f t="shared" ref="L88:L92" si="2">L$32*K88</f>
        <v>64.4065674</v>
      </c>
    </row>
    <row r="89" spans="1:12" s="11" customFormat="1" ht="21.75" customHeight="1" thickTop="1" thickBot="1" x14ac:dyDescent="0.25">
      <c r="A89" s="10"/>
      <c r="B89" s="167" t="s">
        <v>35</v>
      </c>
      <c r="C89" s="288" t="s">
        <v>129</v>
      </c>
      <c r="D89" s="288"/>
      <c r="E89" s="288"/>
      <c r="F89" s="288"/>
      <c r="G89" s="288"/>
      <c r="H89" s="288"/>
      <c r="I89" s="288"/>
      <c r="J89" s="288"/>
      <c r="K89" s="33">
        <v>2.0000000000000001E-4</v>
      </c>
      <c r="L89" s="172">
        <f t="shared" si="2"/>
        <v>0.92671320000000024</v>
      </c>
    </row>
    <row r="90" spans="1:12" s="11" customFormat="1" ht="21.75" customHeight="1" thickTop="1" thickBot="1" x14ac:dyDescent="0.25">
      <c r="A90" s="10"/>
      <c r="B90" s="167" t="s">
        <v>40</v>
      </c>
      <c r="C90" s="288" t="s">
        <v>75</v>
      </c>
      <c r="D90" s="288"/>
      <c r="E90" s="288"/>
      <c r="F90" s="288"/>
      <c r="G90" s="288"/>
      <c r="H90" s="288"/>
      <c r="I90" s="288"/>
      <c r="J90" s="288"/>
      <c r="K90" s="33">
        <v>3.3E-3</v>
      </c>
      <c r="L90" s="172">
        <f t="shared" si="2"/>
        <v>15.290767800000003</v>
      </c>
    </row>
    <row r="91" spans="1:12" s="11" customFormat="1" ht="21.75" customHeight="1" thickTop="1" thickBot="1" x14ac:dyDescent="0.25">
      <c r="A91" s="10"/>
      <c r="B91" s="167" t="s">
        <v>42</v>
      </c>
      <c r="C91" s="288" t="s">
        <v>130</v>
      </c>
      <c r="D91" s="288"/>
      <c r="E91" s="288"/>
      <c r="F91" s="288"/>
      <c r="G91" s="288"/>
      <c r="H91" s="288"/>
      <c r="I91" s="288"/>
      <c r="J91" s="288"/>
      <c r="K91" s="33">
        <v>2.0000000000000001E-4</v>
      </c>
      <c r="L91" s="172">
        <f t="shared" si="2"/>
        <v>0.92671320000000024</v>
      </c>
    </row>
    <row r="92" spans="1:12" s="11" customFormat="1" ht="21.75" customHeight="1" thickTop="1" thickBot="1" x14ac:dyDescent="0.25">
      <c r="A92" s="10"/>
      <c r="B92" s="167" t="s">
        <v>44</v>
      </c>
      <c r="C92" s="288" t="s">
        <v>139</v>
      </c>
      <c r="D92" s="288"/>
      <c r="E92" s="288"/>
      <c r="F92" s="288"/>
      <c r="G92" s="288"/>
      <c r="H92" s="288"/>
      <c r="I92" s="288"/>
      <c r="J92" s="288"/>
      <c r="K92" s="33">
        <v>0</v>
      </c>
      <c r="L92" s="172">
        <f t="shared" si="2"/>
        <v>0</v>
      </c>
    </row>
    <row r="93" spans="1:12" s="11" customFormat="1" ht="21.75" customHeight="1" thickTop="1" thickBot="1" x14ac:dyDescent="0.25">
      <c r="A93" s="10"/>
      <c r="B93" s="318" t="s">
        <v>62</v>
      </c>
      <c r="C93" s="318"/>
      <c r="D93" s="318"/>
      <c r="E93" s="318"/>
      <c r="F93" s="318"/>
      <c r="G93" s="318"/>
      <c r="H93" s="318"/>
      <c r="I93" s="318"/>
      <c r="J93" s="318"/>
      <c r="K93" s="40">
        <f>SUM(K87:K92)</f>
        <v>3.3799999999999997E-2</v>
      </c>
      <c r="L93" s="21">
        <f>SUM(L87:L92)</f>
        <v>156.61453079999998</v>
      </c>
    </row>
    <row r="94" spans="1:12" s="11" customFormat="1" ht="21.75" customHeight="1" thickTop="1" thickBot="1" x14ac:dyDescent="0.25">
      <c r="A94" s="10"/>
      <c r="B94" s="259"/>
      <c r="C94" s="303"/>
      <c r="D94" s="303"/>
      <c r="E94" s="303"/>
      <c r="F94" s="303"/>
      <c r="G94" s="303"/>
      <c r="H94" s="303"/>
      <c r="I94" s="303"/>
      <c r="J94" s="303"/>
      <c r="K94" s="303"/>
      <c r="L94" s="304"/>
    </row>
    <row r="95" spans="1:12" s="11" customFormat="1" ht="21.75" customHeight="1" thickTop="1" thickBot="1" x14ac:dyDescent="0.25">
      <c r="A95" s="10"/>
      <c r="B95" s="239" t="s">
        <v>134</v>
      </c>
      <c r="C95" s="257"/>
      <c r="D95" s="257"/>
      <c r="E95" s="257"/>
      <c r="F95" s="257"/>
      <c r="G95" s="257"/>
      <c r="H95" s="257"/>
      <c r="I95" s="257"/>
      <c r="J95" s="257"/>
      <c r="K95" s="257"/>
      <c r="L95" s="258"/>
    </row>
    <row r="96" spans="1:12" s="11" customFormat="1" ht="21.75" customHeight="1" thickTop="1" thickBot="1" x14ac:dyDescent="0.25">
      <c r="A96" s="10"/>
      <c r="B96" s="167" t="s">
        <v>30</v>
      </c>
      <c r="C96" s="312" t="s">
        <v>135</v>
      </c>
      <c r="D96" s="313"/>
      <c r="E96" s="313"/>
      <c r="F96" s="313"/>
      <c r="G96" s="313"/>
      <c r="H96" s="313"/>
      <c r="I96" s="313"/>
      <c r="J96" s="313"/>
      <c r="K96" s="314"/>
      <c r="L96" s="172">
        <v>0</v>
      </c>
    </row>
    <row r="97" spans="1:15" s="11" customFormat="1" ht="21.75" customHeight="1" thickTop="1" thickBot="1" x14ac:dyDescent="0.25">
      <c r="A97" s="10"/>
      <c r="B97" s="167"/>
      <c r="C97" s="315" t="s">
        <v>62</v>
      </c>
      <c r="D97" s="316"/>
      <c r="E97" s="316"/>
      <c r="F97" s="316"/>
      <c r="G97" s="316"/>
      <c r="H97" s="316"/>
      <c r="I97" s="316"/>
      <c r="J97" s="316"/>
      <c r="K97" s="317"/>
      <c r="L97" s="172">
        <f>L96</f>
        <v>0</v>
      </c>
    </row>
    <row r="98" spans="1:15" s="11" customFormat="1" ht="25.9" customHeight="1" thickTop="1" thickBot="1" x14ac:dyDescent="0.25">
      <c r="A98" s="10"/>
      <c r="B98" s="259"/>
      <c r="C98" s="303"/>
      <c r="D98" s="303"/>
      <c r="E98" s="303"/>
      <c r="F98" s="303"/>
      <c r="G98" s="303"/>
      <c r="H98" s="303"/>
      <c r="I98" s="303"/>
      <c r="J98" s="303"/>
      <c r="K98" s="303"/>
      <c r="L98" s="304"/>
    </row>
    <row r="99" spans="1:15" s="11" customFormat="1" ht="21.75" customHeight="1" thickTop="1" thickBot="1" x14ac:dyDescent="0.25">
      <c r="A99" s="10"/>
      <c r="B99" s="238" t="s">
        <v>136</v>
      </c>
      <c r="C99" s="238"/>
      <c r="D99" s="238"/>
      <c r="E99" s="238"/>
      <c r="F99" s="238"/>
      <c r="G99" s="238"/>
      <c r="H99" s="238"/>
      <c r="I99" s="238"/>
      <c r="J99" s="238"/>
      <c r="K99" s="238"/>
      <c r="L99" s="238"/>
    </row>
    <row r="100" spans="1:15" s="11" customFormat="1" ht="21.75" customHeight="1" thickTop="1" thickBot="1" x14ac:dyDescent="0.25">
      <c r="A100" s="10"/>
      <c r="B100" s="167" t="s">
        <v>76</v>
      </c>
      <c r="C100" s="312" t="s">
        <v>137</v>
      </c>
      <c r="D100" s="313"/>
      <c r="E100" s="313"/>
      <c r="F100" s="313"/>
      <c r="G100" s="313"/>
      <c r="H100" s="313"/>
      <c r="I100" s="313"/>
      <c r="J100" s="313"/>
      <c r="K100" s="314"/>
      <c r="L100" s="172">
        <f>L93</f>
        <v>156.61453079999998</v>
      </c>
    </row>
    <row r="101" spans="1:15" s="11" customFormat="1" ht="21.75" customHeight="1" thickTop="1" thickBot="1" x14ac:dyDescent="0.25">
      <c r="A101" s="10"/>
      <c r="B101" s="167" t="s">
        <v>77</v>
      </c>
      <c r="C101" s="312" t="s">
        <v>138</v>
      </c>
      <c r="D101" s="313"/>
      <c r="E101" s="313"/>
      <c r="F101" s="313"/>
      <c r="G101" s="313"/>
      <c r="H101" s="313"/>
      <c r="I101" s="313"/>
      <c r="J101" s="313"/>
      <c r="K101" s="314"/>
      <c r="L101" s="172">
        <f>L97</f>
        <v>0</v>
      </c>
    </row>
    <row r="102" spans="1:15" s="11" customFormat="1" ht="21.75" customHeight="1" thickTop="1" thickBot="1" x14ac:dyDescent="0.25">
      <c r="A102" s="10"/>
      <c r="B102" s="167"/>
      <c r="C102" s="238" t="s">
        <v>62</v>
      </c>
      <c r="D102" s="238"/>
      <c r="E102" s="238"/>
      <c r="F102" s="238"/>
      <c r="G102" s="238"/>
      <c r="H102" s="238"/>
      <c r="I102" s="238"/>
      <c r="J102" s="238"/>
      <c r="K102" s="238"/>
      <c r="L102" s="28">
        <f>SUM(L100:L101)</f>
        <v>156.61453079999998</v>
      </c>
    </row>
    <row r="103" spans="1:15" s="11" customFormat="1" ht="21.75" customHeight="1" thickTop="1" thickBot="1" x14ac:dyDescent="0.25">
      <c r="A103" s="10"/>
      <c r="B103" s="259"/>
      <c r="C103" s="303"/>
      <c r="D103" s="303"/>
      <c r="E103" s="303"/>
      <c r="F103" s="303"/>
      <c r="G103" s="303"/>
      <c r="H103" s="303"/>
      <c r="I103" s="303"/>
      <c r="J103" s="303"/>
      <c r="K103" s="303"/>
      <c r="L103" s="304"/>
    </row>
    <row r="104" spans="1:15" ht="21.75" customHeight="1" thickTop="1" thickBot="1" x14ac:dyDescent="0.25">
      <c r="A104" s="1"/>
      <c r="B104" s="239" t="s">
        <v>116</v>
      </c>
      <c r="C104" s="257"/>
      <c r="D104" s="257"/>
      <c r="E104" s="257"/>
      <c r="F104" s="257"/>
      <c r="G104" s="257"/>
      <c r="H104" s="257"/>
      <c r="I104" s="257"/>
      <c r="J104" s="257"/>
      <c r="K104" s="258"/>
      <c r="L104" s="224" t="s">
        <v>78</v>
      </c>
      <c r="M104" s="208" t="s">
        <v>190</v>
      </c>
      <c r="N104" s="208" t="s">
        <v>268</v>
      </c>
      <c r="O104" s="208" t="s">
        <v>269</v>
      </c>
    </row>
    <row r="105" spans="1:15" ht="21.75" customHeight="1" thickTop="1" thickBot="1" x14ac:dyDescent="0.25">
      <c r="A105" s="1"/>
      <c r="B105" s="167" t="s">
        <v>30</v>
      </c>
      <c r="C105" s="288" t="s">
        <v>79</v>
      </c>
      <c r="D105" s="288"/>
      <c r="E105" s="288"/>
      <c r="F105" s="288"/>
      <c r="G105" s="288"/>
      <c r="H105" s="288"/>
      <c r="I105" s="288"/>
      <c r="J105" s="288"/>
      <c r="K105" s="288"/>
      <c r="L105" s="225">
        <v>108.32</v>
      </c>
      <c r="M105" s="226">
        <v>10398.879999999999</v>
      </c>
      <c r="N105" s="226">
        <f>M105/8</f>
        <v>1299.8599999999999</v>
      </c>
      <c r="O105" s="226">
        <f>N105/12</f>
        <v>108.32166666666666</v>
      </c>
    </row>
    <row r="106" spans="1:15" ht="21.75" customHeight="1" thickTop="1" thickBot="1" x14ac:dyDescent="0.25">
      <c r="A106" s="1"/>
      <c r="B106" s="167" t="s">
        <v>32</v>
      </c>
      <c r="C106" s="288" t="s">
        <v>109</v>
      </c>
      <c r="D106" s="288"/>
      <c r="E106" s="288"/>
      <c r="F106" s="319" t="s">
        <v>80</v>
      </c>
      <c r="G106" s="319"/>
      <c r="H106" s="319"/>
      <c r="I106" s="319"/>
      <c r="J106" s="319"/>
      <c r="K106" s="319"/>
      <c r="L106" s="172">
        <v>0</v>
      </c>
    </row>
    <row r="107" spans="1:15" ht="21.75" customHeight="1" thickTop="1" thickBot="1" x14ac:dyDescent="0.25">
      <c r="A107" s="1"/>
      <c r="B107" s="167" t="s">
        <v>35</v>
      </c>
      <c r="C107" s="288" t="s">
        <v>110</v>
      </c>
      <c r="D107" s="288"/>
      <c r="E107" s="288"/>
      <c r="F107" s="319" t="s">
        <v>80</v>
      </c>
      <c r="G107" s="319"/>
      <c r="H107" s="319"/>
      <c r="I107" s="319"/>
      <c r="J107" s="319"/>
      <c r="K107" s="319"/>
      <c r="L107" s="172">
        <v>0</v>
      </c>
    </row>
    <row r="108" spans="1:15" ht="21.75" customHeight="1" thickTop="1" thickBot="1" x14ac:dyDescent="0.25">
      <c r="A108" s="1"/>
      <c r="B108" s="238" t="s">
        <v>40</v>
      </c>
      <c r="C108" s="320" t="s">
        <v>46</v>
      </c>
      <c r="D108" s="320"/>
      <c r="E108" s="321"/>
      <c r="F108" s="321"/>
      <c r="G108" s="321"/>
      <c r="H108" s="321"/>
      <c r="I108" s="321"/>
      <c r="J108" s="321"/>
      <c r="K108" s="321"/>
      <c r="L108" s="172">
        <v>0</v>
      </c>
    </row>
    <row r="109" spans="1:15" ht="21.75" customHeight="1" thickTop="1" thickBot="1" x14ac:dyDescent="0.25">
      <c r="A109" s="1"/>
      <c r="B109" s="238"/>
      <c r="C109" s="320"/>
      <c r="D109" s="320"/>
      <c r="E109" s="321" t="s">
        <v>81</v>
      </c>
      <c r="F109" s="321"/>
      <c r="G109" s="321"/>
      <c r="H109" s="321"/>
      <c r="I109" s="321"/>
      <c r="J109" s="321"/>
      <c r="K109" s="321"/>
      <c r="L109" s="172">
        <v>0</v>
      </c>
    </row>
    <row r="110" spans="1:15" s="11" customFormat="1" ht="21.75" customHeight="1" thickTop="1" thickBot="1" x14ac:dyDescent="0.25">
      <c r="A110" s="10"/>
      <c r="B110" s="239" t="s">
        <v>82</v>
      </c>
      <c r="C110" s="257"/>
      <c r="D110" s="257"/>
      <c r="E110" s="257"/>
      <c r="F110" s="257"/>
      <c r="G110" s="257"/>
      <c r="H110" s="257"/>
      <c r="I110" s="257"/>
      <c r="J110" s="257"/>
      <c r="K110" s="258"/>
      <c r="L110" s="28">
        <f>SUM(L105:L109)</f>
        <v>108.32</v>
      </c>
    </row>
    <row r="111" spans="1:15" s="11" customFormat="1" ht="21.75" customHeight="1" thickTop="1" thickBot="1" x14ac:dyDescent="0.25">
      <c r="A111" s="10"/>
      <c r="B111" s="259" t="s">
        <v>105</v>
      </c>
      <c r="C111" s="303"/>
      <c r="D111" s="303"/>
      <c r="E111" s="303"/>
      <c r="F111" s="303"/>
      <c r="G111" s="303"/>
      <c r="H111" s="303"/>
      <c r="I111" s="303"/>
      <c r="J111" s="303"/>
      <c r="K111" s="303"/>
      <c r="L111" s="304"/>
    </row>
    <row r="112" spans="1:15" s="11" customFormat="1" ht="21.75" customHeight="1" thickTop="1" thickBot="1" x14ac:dyDescent="0.25">
      <c r="A112" s="10"/>
      <c r="B112" s="239" t="s">
        <v>115</v>
      </c>
      <c r="C112" s="257"/>
      <c r="D112" s="257"/>
      <c r="E112" s="257"/>
      <c r="F112" s="257"/>
      <c r="G112" s="257"/>
      <c r="H112" s="257"/>
      <c r="I112" s="257"/>
      <c r="J112" s="257"/>
      <c r="K112" s="258"/>
      <c r="L112" s="167" t="s">
        <v>29</v>
      </c>
    </row>
    <row r="113" spans="1:13" s="11" customFormat="1" ht="21.75" customHeight="1" thickTop="1" thickBot="1" x14ac:dyDescent="0.25">
      <c r="A113" s="10"/>
      <c r="B113" s="167" t="s">
        <v>30</v>
      </c>
      <c r="C113" s="15" t="s">
        <v>13</v>
      </c>
      <c r="D113" s="15"/>
      <c r="E113" s="15"/>
      <c r="F113" s="15"/>
      <c r="G113" s="15"/>
      <c r="H113" s="15"/>
      <c r="I113" s="15"/>
      <c r="J113" s="15"/>
      <c r="K113" s="203">
        <v>0.04</v>
      </c>
      <c r="L113" s="172">
        <f>(L134*K113)</f>
        <v>347.83938380806404</v>
      </c>
    </row>
    <row r="114" spans="1:13" s="11" customFormat="1" ht="21.75" customHeight="1" thickTop="1" thickBot="1" x14ac:dyDescent="0.25">
      <c r="A114" s="10"/>
      <c r="B114" s="167" t="s">
        <v>32</v>
      </c>
      <c r="C114" s="15" t="s">
        <v>14</v>
      </c>
      <c r="D114" s="15"/>
      <c r="E114" s="15"/>
      <c r="F114" s="15"/>
      <c r="G114" s="15"/>
      <c r="H114" s="15"/>
      <c r="I114" s="15"/>
      <c r="J114" s="15"/>
      <c r="K114" s="203">
        <v>7.0000000000000007E-2</v>
      </c>
      <c r="L114" s="172">
        <f>(L134+L113)*K114</f>
        <v>633.06767853067663</v>
      </c>
    </row>
    <row r="115" spans="1:13" s="11" customFormat="1" ht="21.75" customHeight="1" thickTop="1" thickBot="1" x14ac:dyDescent="0.25">
      <c r="A115" s="10"/>
      <c r="B115" s="238" t="s">
        <v>35</v>
      </c>
      <c r="C115" s="15" t="s">
        <v>15</v>
      </c>
      <c r="D115" s="15"/>
      <c r="E115" s="15"/>
      <c r="F115" s="15"/>
      <c r="G115" s="15"/>
      <c r="H115" s="15"/>
      <c r="I115" s="15"/>
      <c r="J115" s="34" t="s">
        <v>16</v>
      </c>
      <c r="L115" s="28">
        <f>SUM(L113:L114)</f>
        <v>980.90706233874062</v>
      </c>
    </row>
    <row r="116" spans="1:13" s="11" customFormat="1" ht="21.75" customHeight="1" thickTop="1" thickBot="1" x14ac:dyDescent="0.25">
      <c r="A116" s="10"/>
      <c r="B116" s="238"/>
      <c r="C116" s="15"/>
      <c r="D116" s="29" t="s">
        <v>17</v>
      </c>
      <c r="E116" s="29"/>
      <c r="F116" s="29"/>
      <c r="G116" s="324" t="s">
        <v>18</v>
      </c>
      <c r="H116" s="291"/>
      <c r="I116" s="292"/>
      <c r="J116" s="217">
        <v>1.6500000000000001E-2</v>
      </c>
      <c r="K116" s="325">
        <f>J120</f>
        <v>0.14250000000000002</v>
      </c>
      <c r="L116" s="41">
        <f>((L$134+L$113+L$114)/(1-K$116)*J116)</f>
        <v>186.20257999931854</v>
      </c>
      <c r="M116" s="218"/>
    </row>
    <row r="117" spans="1:13" s="11" customFormat="1" ht="21.75" customHeight="1" thickTop="1" thickBot="1" x14ac:dyDescent="0.25">
      <c r="A117" s="10"/>
      <c r="B117" s="238"/>
      <c r="C117" s="15"/>
      <c r="D117" s="29"/>
      <c r="E117" s="29"/>
      <c r="F117" s="29"/>
      <c r="G117" s="324" t="s">
        <v>19</v>
      </c>
      <c r="H117" s="291"/>
      <c r="I117" s="292"/>
      <c r="J117" s="217">
        <v>7.5999999999999998E-2</v>
      </c>
      <c r="K117" s="326"/>
      <c r="L117" s="41">
        <f t="shared" ref="L117:L119" si="3">((L$134+L$113+L$114)/(1-K$116)*J117)</f>
        <v>857.66036848170961</v>
      </c>
    </row>
    <row r="118" spans="1:13" s="11" customFormat="1" ht="21.75" customHeight="1" thickTop="1" thickBot="1" x14ac:dyDescent="0.25">
      <c r="A118" s="10"/>
      <c r="B118" s="238"/>
      <c r="C118" s="15"/>
      <c r="D118" s="15"/>
      <c r="E118" s="15"/>
      <c r="F118" s="15"/>
      <c r="G118" s="328" t="s">
        <v>120</v>
      </c>
      <c r="H118" s="329"/>
      <c r="I118" s="330"/>
      <c r="J118" s="36">
        <v>0</v>
      </c>
      <c r="K118" s="326"/>
      <c r="L118" s="41">
        <f t="shared" si="3"/>
        <v>0</v>
      </c>
    </row>
    <row r="119" spans="1:13" s="11" customFormat="1" ht="21.75" customHeight="1" thickTop="1" thickBot="1" x14ac:dyDescent="0.25">
      <c r="A119" s="10"/>
      <c r="B119" s="238"/>
      <c r="C119" s="29"/>
      <c r="D119" s="29" t="s">
        <v>20</v>
      </c>
      <c r="E119" s="29"/>
      <c r="F119" s="15"/>
      <c r="G119" s="324" t="s">
        <v>21</v>
      </c>
      <c r="H119" s="291"/>
      <c r="I119" s="292"/>
      <c r="J119" s="36">
        <v>0.05</v>
      </c>
      <c r="K119" s="327"/>
      <c r="L119" s="41">
        <f t="shared" si="3"/>
        <v>564.25024242217739</v>
      </c>
    </row>
    <row r="120" spans="1:13" s="11" customFormat="1" ht="21.75" customHeight="1" thickTop="1" thickBot="1" x14ac:dyDescent="0.25">
      <c r="A120" s="10"/>
      <c r="B120" s="169" t="s">
        <v>89</v>
      </c>
      <c r="C120" s="27"/>
      <c r="D120" s="27"/>
      <c r="E120" s="27"/>
      <c r="F120" s="27"/>
      <c r="G120" s="27"/>
      <c r="H120" s="27"/>
      <c r="I120" s="27"/>
      <c r="J120" s="40">
        <f>SUM(J116:J119)</f>
        <v>0.14250000000000002</v>
      </c>
      <c r="K120" s="40">
        <f>(K116+K114+K113)</f>
        <v>0.2525</v>
      </c>
      <c r="L120" s="28">
        <f>SUM(L115:L119)</f>
        <v>2589.0202532419462</v>
      </c>
    </row>
    <row r="121" spans="1:13" s="11" customFormat="1" ht="37.15" customHeight="1" thickTop="1" thickBot="1" x14ac:dyDescent="0.25">
      <c r="A121" s="10"/>
      <c r="B121" s="351" t="s">
        <v>106</v>
      </c>
      <c r="C121" s="352"/>
      <c r="D121" s="352"/>
      <c r="E121" s="352"/>
      <c r="F121" s="352"/>
      <c r="G121" s="352"/>
      <c r="H121" s="352"/>
      <c r="I121" s="352"/>
      <c r="J121" s="352"/>
      <c r="K121" s="352"/>
      <c r="L121" s="353"/>
    </row>
    <row r="122" spans="1:13" s="11" customFormat="1" ht="21.6" hidden="1" customHeight="1" thickBot="1" x14ac:dyDescent="0.25">
      <c r="A122" s="10"/>
      <c r="B122" s="354"/>
      <c r="C122" s="355"/>
      <c r="D122" s="355"/>
      <c r="E122" s="355"/>
      <c r="F122" s="355"/>
      <c r="G122" s="355"/>
      <c r="H122" s="355"/>
      <c r="I122" s="355"/>
      <c r="J122" s="355"/>
      <c r="K122" s="355"/>
      <c r="L122" s="356"/>
    </row>
    <row r="123" spans="1:13" s="11" customFormat="1" ht="21.6" hidden="1" customHeight="1" thickBot="1" x14ac:dyDescent="0.25">
      <c r="A123" s="10"/>
      <c r="B123" s="354"/>
      <c r="C123" s="355"/>
      <c r="D123" s="355"/>
      <c r="E123" s="355"/>
      <c r="F123" s="355"/>
      <c r="G123" s="355"/>
      <c r="H123" s="355"/>
      <c r="I123" s="355"/>
      <c r="J123" s="355"/>
      <c r="K123" s="355"/>
      <c r="L123" s="356"/>
    </row>
    <row r="124" spans="1:13" s="11" customFormat="1" ht="21.6" hidden="1" customHeight="1" thickBot="1" x14ac:dyDescent="0.25">
      <c r="A124" s="10"/>
      <c r="B124" s="354"/>
      <c r="C124" s="355"/>
      <c r="D124" s="355"/>
      <c r="E124" s="355"/>
      <c r="F124" s="355"/>
      <c r="G124" s="355"/>
      <c r="H124" s="355"/>
      <c r="I124" s="355"/>
      <c r="J124" s="355"/>
      <c r="K124" s="355"/>
      <c r="L124" s="356"/>
    </row>
    <row r="125" spans="1:13" s="11" customFormat="1" ht="21.6" hidden="1" customHeight="1" thickBot="1" x14ac:dyDescent="0.25">
      <c r="A125" s="10"/>
      <c r="B125" s="354"/>
      <c r="C125" s="355"/>
      <c r="D125" s="355"/>
      <c r="E125" s="355"/>
      <c r="F125" s="355"/>
      <c r="G125" s="355"/>
      <c r="H125" s="355"/>
      <c r="I125" s="355"/>
      <c r="J125" s="355"/>
      <c r="K125" s="355"/>
      <c r="L125" s="356"/>
    </row>
    <row r="126" spans="1:13" ht="21.6" hidden="1" customHeight="1" thickBot="1" x14ac:dyDescent="0.25">
      <c r="A126" s="1"/>
      <c r="B126" s="357"/>
      <c r="C126" s="358"/>
      <c r="D126" s="358"/>
      <c r="E126" s="358"/>
      <c r="F126" s="358"/>
      <c r="G126" s="358"/>
      <c r="H126" s="358"/>
      <c r="I126" s="358"/>
      <c r="J126" s="358"/>
      <c r="K126" s="358"/>
      <c r="L126" s="359"/>
    </row>
    <row r="127" spans="1:13" ht="21.75" customHeight="1" thickTop="1" thickBot="1" x14ac:dyDescent="0.25">
      <c r="A127" s="1"/>
      <c r="B127" s="239" t="s">
        <v>83</v>
      </c>
      <c r="C127" s="257"/>
      <c r="D127" s="257"/>
      <c r="E127" s="257"/>
      <c r="F127" s="257"/>
      <c r="G127" s="257"/>
      <c r="H127" s="257"/>
      <c r="I127" s="257"/>
      <c r="J127" s="257"/>
      <c r="K127" s="257"/>
      <c r="L127" s="258"/>
    </row>
    <row r="128" spans="1:13" ht="21.75" customHeight="1" thickTop="1" thickBot="1" x14ac:dyDescent="0.25">
      <c r="A128" s="1"/>
      <c r="B128" s="360" t="s">
        <v>84</v>
      </c>
      <c r="C128" s="361"/>
      <c r="D128" s="361"/>
      <c r="E128" s="361"/>
      <c r="F128" s="361"/>
      <c r="G128" s="361"/>
      <c r="H128" s="361"/>
      <c r="I128" s="361"/>
      <c r="J128" s="361"/>
      <c r="K128" s="362"/>
      <c r="L128" s="167" t="s">
        <v>78</v>
      </c>
    </row>
    <row r="129" spans="1:16" ht="21.75" customHeight="1" thickTop="1" thickBot="1" x14ac:dyDescent="0.25">
      <c r="A129" s="1"/>
      <c r="B129" s="167" t="s">
        <v>30</v>
      </c>
      <c r="C129" s="323" t="s">
        <v>28</v>
      </c>
      <c r="D129" s="252"/>
      <c r="E129" s="252"/>
      <c r="F129" s="252"/>
      <c r="G129" s="252"/>
      <c r="H129" s="252"/>
      <c r="I129" s="252"/>
      <c r="J129" s="252"/>
      <c r="K129" s="253"/>
      <c r="L129" s="172">
        <f>L32</f>
        <v>4633.5660000000007</v>
      </c>
    </row>
    <row r="130" spans="1:16" ht="21.75" customHeight="1" thickTop="1" thickBot="1" x14ac:dyDescent="0.25">
      <c r="A130" s="1"/>
      <c r="B130" s="167" t="s">
        <v>32</v>
      </c>
      <c r="C130" s="322" t="s">
        <v>85</v>
      </c>
      <c r="D130" s="322"/>
      <c r="E130" s="322"/>
      <c r="F130" s="322"/>
      <c r="G130" s="322"/>
      <c r="H130" s="322"/>
      <c r="I130" s="322"/>
      <c r="J130" s="322"/>
      <c r="K130" s="322"/>
      <c r="L130" s="172">
        <f>L72</f>
        <v>3468.1524342384005</v>
      </c>
    </row>
    <row r="131" spans="1:16" ht="21.75" customHeight="1" thickTop="1" thickBot="1" x14ac:dyDescent="0.25">
      <c r="A131" s="1"/>
      <c r="B131" s="167" t="s">
        <v>35</v>
      </c>
      <c r="C131" s="323" t="s">
        <v>86</v>
      </c>
      <c r="D131" s="252"/>
      <c r="E131" s="252"/>
      <c r="F131" s="252"/>
      <c r="G131" s="252"/>
      <c r="H131" s="252"/>
      <c r="I131" s="252"/>
      <c r="J131" s="252"/>
      <c r="K131" s="253"/>
      <c r="L131" s="172">
        <f>L81</f>
        <v>329.33163016320003</v>
      </c>
    </row>
    <row r="132" spans="1:16" ht="21.75" customHeight="1" thickTop="1" thickBot="1" x14ac:dyDescent="0.25">
      <c r="A132" s="1"/>
      <c r="B132" s="167" t="s">
        <v>40</v>
      </c>
      <c r="C132" s="323" t="s">
        <v>87</v>
      </c>
      <c r="D132" s="252"/>
      <c r="E132" s="252"/>
      <c r="F132" s="252"/>
      <c r="G132" s="252"/>
      <c r="H132" s="252"/>
      <c r="I132" s="252"/>
      <c r="J132" s="252"/>
      <c r="K132" s="253"/>
      <c r="L132" s="172">
        <f>L102</f>
        <v>156.61453079999998</v>
      </c>
    </row>
    <row r="133" spans="1:16" ht="21.75" customHeight="1" thickTop="1" thickBot="1" x14ac:dyDescent="0.25">
      <c r="A133" s="1"/>
      <c r="B133" s="167" t="s">
        <v>42</v>
      </c>
      <c r="C133" s="323" t="s">
        <v>119</v>
      </c>
      <c r="D133" s="252"/>
      <c r="E133" s="252"/>
      <c r="F133" s="252"/>
      <c r="G133" s="252"/>
      <c r="H133" s="252"/>
      <c r="I133" s="252"/>
      <c r="J133" s="252"/>
      <c r="K133" s="253"/>
      <c r="L133" s="172">
        <f>L110</f>
        <v>108.32</v>
      </c>
    </row>
    <row r="134" spans="1:16" ht="21.75" customHeight="1" thickTop="1" thickBot="1" x14ac:dyDescent="0.25">
      <c r="A134" s="1"/>
      <c r="B134" s="239" t="s">
        <v>88</v>
      </c>
      <c r="C134" s="239"/>
      <c r="D134" s="239"/>
      <c r="E134" s="239"/>
      <c r="F134" s="239"/>
      <c r="G134" s="239"/>
      <c r="H134" s="239"/>
      <c r="I134" s="239"/>
      <c r="J134" s="239"/>
      <c r="K134" s="239"/>
      <c r="L134" s="28">
        <f>SUM(L129:L133)</f>
        <v>8695.9845952016003</v>
      </c>
    </row>
    <row r="135" spans="1:16" s="11" customFormat="1" ht="21.75" customHeight="1" thickTop="1" thickBot="1" x14ac:dyDescent="0.25">
      <c r="A135" s="10"/>
      <c r="B135" s="167" t="s">
        <v>44</v>
      </c>
      <c r="C135" s="323" t="s">
        <v>118</v>
      </c>
      <c r="D135" s="252"/>
      <c r="E135" s="252"/>
      <c r="F135" s="252"/>
      <c r="G135" s="252"/>
      <c r="H135" s="252"/>
      <c r="I135" s="252"/>
      <c r="J135" s="252"/>
      <c r="K135" s="253"/>
      <c r="L135" s="172">
        <f>L120</f>
        <v>2589.0202532419462</v>
      </c>
    </row>
    <row r="136" spans="1:16" ht="34.15" customHeight="1" thickTop="1" thickBot="1" x14ac:dyDescent="0.25">
      <c r="A136" s="1"/>
      <c r="B136" s="348" t="s">
        <v>90</v>
      </c>
      <c r="C136" s="349"/>
      <c r="D136" s="349"/>
      <c r="E136" s="349"/>
      <c r="F136" s="349"/>
      <c r="G136" s="349"/>
      <c r="H136" s="349"/>
      <c r="I136" s="349"/>
      <c r="J136" s="349"/>
      <c r="K136" s="350"/>
      <c r="L136" s="37">
        <f>L134+L135</f>
        <v>11285.004848443547</v>
      </c>
      <c r="N136" s="211"/>
      <c r="P136" s="211"/>
    </row>
    <row r="137" spans="1:16" ht="21.75" customHeight="1" thickTop="1" thickBot="1" x14ac:dyDescent="0.25">
      <c r="A137" s="1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5"/>
    </row>
    <row r="138" spans="1:16" ht="21.75" customHeight="1" thickTop="1" thickBot="1" x14ac:dyDescent="0.25">
      <c r="A138" s="1"/>
      <c r="B138" s="238" t="s">
        <v>91</v>
      </c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</row>
    <row r="139" spans="1:16" ht="71.25" customHeight="1" thickTop="1" thickBot="1" x14ac:dyDescent="0.25">
      <c r="A139" s="1"/>
      <c r="B139" s="343" t="s">
        <v>92</v>
      </c>
      <c r="C139" s="343"/>
      <c r="D139" s="343"/>
      <c r="E139" s="344" t="s">
        <v>93</v>
      </c>
      <c r="F139" s="344"/>
      <c r="G139" s="344" t="s">
        <v>94</v>
      </c>
      <c r="H139" s="344"/>
      <c r="I139" s="344" t="s">
        <v>95</v>
      </c>
      <c r="J139" s="344"/>
      <c r="K139" s="175" t="s">
        <v>96</v>
      </c>
      <c r="L139" s="30" t="s">
        <v>97</v>
      </c>
    </row>
    <row r="140" spans="1:16" ht="21.75" customHeight="1" thickTop="1" thickBot="1" x14ac:dyDescent="0.25">
      <c r="A140" s="1"/>
      <c r="B140" s="345" t="s">
        <v>273</v>
      </c>
      <c r="C140" s="345"/>
      <c r="D140" s="345"/>
      <c r="E140" s="346">
        <f>L136</f>
        <v>11285.004848443547</v>
      </c>
      <c r="F140" s="346"/>
      <c r="G140" s="347">
        <v>2</v>
      </c>
      <c r="H140" s="347"/>
      <c r="I140" s="346">
        <f>E140*G140</f>
        <v>22570.009696887093</v>
      </c>
      <c r="J140" s="346"/>
      <c r="K140" s="176">
        <v>3</v>
      </c>
      <c r="L140" s="31">
        <f>(I140*K140)</f>
        <v>67710.029090661279</v>
      </c>
    </row>
    <row r="141" spans="1:16" ht="36.75" customHeight="1" thickTop="1" thickBot="1" x14ac:dyDescent="0.25">
      <c r="A141" s="1"/>
      <c r="B141" s="342" t="s">
        <v>98</v>
      </c>
      <c r="C141" s="342"/>
      <c r="D141" s="342"/>
      <c r="E141" s="342"/>
      <c r="F141" s="342"/>
      <c r="G141" s="342"/>
      <c r="H141" s="342"/>
      <c r="I141" s="342"/>
      <c r="J141" s="342"/>
      <c r="K141" s="342"/>
      <c r="L141" s="38">
        <f>L140</f>
        <v>67710.029090661279</v>
      </c>
      <c r="N141" s="204"/>
      <c r="O141" s="227"/>
    </row>
    <row r="142" spans="1:16" ht="36.75" customHeight="1" thickTop="1" thickBot="1" x14ac:dyDescent="0.25">
      <c r="A142" s="1"/>
      <c r="B142" s="239" t="s">
        <v>107</v>
      </c>
      <c r="C142" s="257"/>
      <c r="D142" s="257"/>
      <c r="E142" s="257"/>
      <c r="F142" s="257"/>
      <c r="G142" s="257"/>
      <c r="H142" s="257"/>
      <c r="I142" s="257"/>
      <c r="J142" s="257"/>
      <c r="K142" s="257"/>
      <c r="L142" s="42">
        <f>L141*12</f>
        <v>812520.34908793541</v>
      </c>
      <c r="O142" s="227"/>
    </row>
    <row r="143" spans="1:16" ht="16.5" thickTop="1" x14ac:dyDescent="0.2">
      <c r="L143" s="43" t="s">
        <v>117</v>
      </c>
      <c r="N143" s="204"/>
    </row>
    <row r="144" spans="1:16" x14ac:dyDescent="0.2">
      <c r="L144" s="56">
        <f>E140/L129</f>
        <v>2.4354902570597989</v>
      </c>
    </row>
    <row r="146" spans="14:14" x14ac:dyDescent="0.2">
      <c r="N146" s="204"/>
    </row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</sheetData>
  <mergeCells count="136">
    <mergeCell ref="M24:O24"/>
    <mergeCell ref="M57:P57"/>
    <mergeCell ref="M49:N49"/>
    <mergeCell ref="M78:Q78"/>
    <mergeCell ref="B141:K141"/>
    <mergeCell ref="B142:K142"/>
    <mergeCell ref="B139:D139"/>
    <mergeCell ref="E139:F139"/>
    <mergeCell ref="G139:H139"/>
    <mergeCell ref="I139:J139"/>
    <mergeCell ref="B140:D140"/>
    <mergeCell ref="E140:F140"/>
    <mergeCell ref="G140:H140"/>
    <mergeCell ref="I140:J140"/>
    <mergeCell ref="C132:K132"/>
    <mergeCell ref="C133:K133"/>
    <mergeCell ref="B134:K134"/>
    <mergeCell ref="C135:K135"/>
    <mergeCell ref="B136:K136"/>
    <mergeCell ref="B138:L138"/>
    <mergeCell ref="B121:L126"/>
    <mergeCell ref="B127:L127"/>
    <mergeCell ref="B128:K128"/>
    <mergeCell ref="C129:K129"/>
    <mergeCell ref="C130:K130"/>
    <mergeCell ref="C131:K131"/>
    <mergeCell ref="B110:K110"/>
    <mergeCell ref="B111:L111"/>
    <mergeCell ref="B112:K112"/>
    <mergeCell ref="B115:B119"/>
    <mergeCell ref="G116:I116"/>
    <mergeCell ref="K116:K119"/>
    <mergeCell ref="G117:I117"/>
    <mergeCell ref="G118:I118"/>
    <mergeCell ref="G119:I119"/>
    <mergeCell ref="C106:E106"/>
    <mergeCell ref="F106:K106"/>
    <mergeCell ref="C107:E107"/>
    <mergeCell ref="F107:K107"/>
    <mergeCell ref="B108:B109"/>
    <mergeCell ref="C108:D109"/>
    <mergeCell ref="E108:K108"/>
    <mergeCell ref="E109:K109"/>
    <mergeCell ref="C100:K100"/>
    <mergeCell ref="C101:K101"/>
    <mergeCell ref="C102:K102"/>
    <mergeCell ref="B103:L103"/>
    <mergeCell ref="B104:K104"/>
    <mergeCell ref="C105:K105"/>
    <mergeCell ref="B94:L94"/>
    <mergeCell ref="B95:L95"/>
    <mergeCell ref="C96:K96"/>
    <mergeCell ref="C97:K97"/>
    <mergeCell ref="B98:L98"/>
    <mergeCell ref="B99:L99"/>
    <mergeCell ref="C88:J88"/>
    <mergeCell ref="C89:J89"/>
    <mergeCell ref="C90:J90"/>
    <mergeCell ref="C91:J91"/>
    <mergeCell ref="C92:J92"/>
    <mergeCell ref="B93:J93"/>
    <mergeCell ref="C80:J80"/>
    <mergeCell ref="B81:J81"/>
    <mergeCell ref="B82:L84"/>
    <mergeCell ref="B85:L85"/>
    <mergeCell ref="B86:L86"/>
    <mergeCell ref="C87:J87"/>
    <mergeCell ref="B74:L74"/>
    <mergeCell ref="C75:J75"/>
    <mergeCell ref="C76:J76"/>
    <mergeCell ref="C77:J77"/>
    <mergeCell ref="C78:J78"/>
    <mergeCell ref="C79:J79"/>
    <mergeCell ref="B68:L68"/>
    <mergeCell ref="C69:J69"/>
    <mergeCell ref="C70:J70"/>
    <mergeCell ref="C71:K71"/>
    <mergeCell ref="C72:J72"/>
    <mergeCell ref="B73:L73"/>
    <mergeCell ref="C61:K61"/>
    <mergeCell ref="C62:K62"/>
    <mergeCell ref="C63:K63"/>
    <mergeCell ref="C64:K64"/>
    <mergeCell ref="C65:K65"/>
    <mergeCell ref="B66:L67"/>
    <mergeCell ref="B55:L55"/>
    <mergeCell ref="C56:K56"/>
    <mergeCell ref="C57:K57"/>
    <mergeCell ref="C58:K58"/>
    <mergeCell ref="C59:K59"/>
    <mergeCell ref="C60:K60"/>
    <mergeCell ref="C48:J48"/>
    <mergeCell ref="C49:F49"/>
    <mergeCell ref="I49:J49"/>
    <mergeCell ref="H50:J50"/>
    <mergeCell ref="B51:J51"/>
    <mergeCell ref="B52:L54"/>
    <mergeCell ref="B42:L42"/>
    <mergeCell ref="C43:J43"/>
    <mergeCell ref="C44:J44"/>
    <mergeCell ref="C45:J45"/>
    <mergeCell ref="C46:J46"/>
    <mergeCell ref="C47:J47"/>
    <mergeCell ref="B35:L35"/>
    <mergeCell ref="B36:L36"/>
    <mergeCell ref="C37:J37"/>
    <mergeCell ref="C38:J38"/>
    <mergeCell ref="C39:J39"/>
    <mergeCell ref="B40:L41"/>
    <mergeCell ref="C28:K28"/>
    <mergeCell ref="C29:K29"/>
    <mergeCell ref="C30:K30"/>
    <mergeCell ref="B31:L31"/>
    <mergeCell ref="B32:K32"/>
    <mergeCell ref="B33:L34"/>
    <mergeCell ref="B20:L22"/>
    <mergeCell ref="B23:K23"/>
    <mergeCell ref="I25:K25"/>
    <mergeCell ref="B26:B27"/>
    <mergeCell ref="C26:E27"/>
    <mergeCell ref="L26:L27"/>
    <mergeCell ref="C19:K19"/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</mergeCells>
  <printOptions horizontalCentered="1"/>
  <pageMargins left="0.47222222222222199" right="0.47222222222222199" top="0.39374999999999999" bottom="0.39374999999999999" header="0.51180555555555496" footer="0.51180555555555496"/>
  <pageSetup paperSize="9" scale="64" firstPageNumber="0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K9"/>
  <sheetViews>
    <sheetView workbookViewId="0">
      <selection activeCell="B4" sqref="B4:D4"/>
    </sheetView>
  </sheetViews>
  <sheetFormatPr defaultRowHeight="12.75" x14ac:dyDescent="0.2"/>
  <cols>
    <col min="1" max="3" width="23" style="121" customWidth="1"/>
    <col min="4" max="6" width="23" style="151" customWidth="1"/>
    <col min="7" max="7" width="11.85546875" style="121" customWidth="1"/>
    <col min="8" max="8" width="13.7109375" style="121" customWidth="1"/>
    <col min="9" max="9" width="14.42578125" style="121" customWidth="1"/>
    <col min="10" max="10" width="21.28515625" style="121" customWidth="1"/>
    <col min="11" max="11" width="21.7109375" style="121" customWidth="1"/>
    <col min="12" max="255" width="9.140625" style="121"/>
    <col min="256" max="256" width="4" style="121" customWidth="1"/>
    <col min="257" max="257" width="49.42578125" style="121" customWidth="1"/>
    <col min="258" max="258" width="11.7109375" style="121" customWidth="1"/>
    <col min="259" max="259" width="17.140625" style="121" customWidth="1"/>
    <col min="260" max="265" width="0" style="121" hidden="1" customWidth="1"/>
    <col min="266" max="511" width="9.140625" style="121"/>
    <col min="512" max="512" width="4" style="121" customWidth="1"/>
    <col min="513" max="513" width="49.42578125" style="121" customWidth="1"/>
    <col min="514" max="514" width="11.7109375" style="121" customWidth="1"/>
    <col min="515" max="515" width="17.140625" style="121" customWidth="1"/>
    <col min="516" max="521" width="0" style="121" hidden="1" customWidth="1"/>
    <col min="522" max="767" width="9.140625" style="121"/>
    <col min="768" max="768" width="4" style="121" customWidth="1"/>
    <col min="769" max="769" width="49.42578125" style="121" customWidth="1"/>
    <col min="770" max="770" width="11.7109375" style="121" customWidth="1"/>
    <col min="771" max="771" width="17.140625" style="121" customWidth="1"/>
    <col min="772" max="777" width="0" style="121" hidden="1" customWidth="1"/>
    <col min="778" max="1023" width="9.140625" style="121"/>
    <col min="1024" max="1024" width="4" style="121" customWidth="1"/>
    <col min="1025" max="1025" width="49.42578125" style="121" customWidth="1"/>
    <col min="1026" max="1026" width="11.7109375" style="121" customWidth="1"/>
    <col min="1027" max="1027" width="17.140625" style="121" customWidth="1"/>
    <col min="1028" max="1033" width="0" style="121" hidden="1" customWidth="1"/>
    <col min="1034" max="1279" width="9.140625" style="121"/>
    <col min="1280" max="1280" width="4" style="121" customWidth="1"/>
    <col min="1281" max="1281" width="49.42578125" style="121" customWidth="1"/>
    <col min="1282" max="1282" width="11.7109375" style="121" customWidth="1"/>
    <col min="1283" max="1283" width="17.140625" style="121" customWidth="1"/>
    <col min="1284" max="1289" width="0" style="121" hidden="1" customWidth="1"/>
    <col min="1290" max="1535" width="9.140625" style="121"/>
    <col min="1536" max="1536" width="4" style="121" customWidth="1"/>
    <col min="1537" max="1537" width="49.42578125" style="121" customWidth="1"/>
    <col min="1538" max="1538" width="11.7109375" style="121" customWidth="1"/>
    <col min="1539" max="1539" width="17.140625" style="121" customWidth="1"/>
    <col min="1540" max="1545" width="0" style="121" hidden="1" customWidth="1"/>
    <col min="1546" max="1791" width="9.140625" style="121"/>
    <col min="1792" max="1792" width="4" style="121" customWidth="1"/>
    <col min="1793" max="1793" width="49.42578125" style="121" customWidth="1"/>
    <col min="1794" max="1794" width="11.7109375" style="121" customWidth="1"/>
    <col min="1795" max="1795" width="17.140625" style="121" customWidth="1"/>
    <col min="1796" max="1801" width="0" style="121" hidden="1" customWidth="1"/>
    <col min="1802" max="2047" width="9.140625" style="121"/>
    <col min="2048" max="2048" width="4" style="121" customWidth="1"/>
    <col min="2049" max="2049" width="49.42578125" style="121" customWidth="1"/>
    <col min="2050" max="2050" width="11.7109375" style="121" customWidth="1"/>
    <col min="2051" max="2051" width="17.140625" style="121" customWidth="1"/>
    <col min="2052" max="2057" width="0" style="121" hidden="1" customWidth="1"/>
    <col min="2058" max="2303" width="9.140625" style="121"/>
    <col min="2304" max="2304" width="4" style="121" customWidth="1"/>
    <col min="2305" max="2305" width="49.42578125" style="121" customWidth="1"/>
    <col min="2306" max="2306" width="11.7109375" style="121" customWidth="1"/>
    <col min="2307" max="2307" width="17.140625" style="121" customWidth="1"/>
    <col min="2308" max="2313" width="0" style="121" hidden="1" customWidth="1"/>
    <col min="2314" max="2559" width="9.140625" style="121"/>
    <col min="2560" max="2560" width="4" style="121" customWidth="1"/>
    <col min="2561" max="2561" width="49.42578125" style="121" customWidth="1"/>
    <col min="2562" max="2562" width="11.7109375" style="121" customWidth="1"/>
    <col min="2563" max="2563" width="17.140625" style="121" customWidth="1"/>
    <col min="2564" max="2569" width="0" style="121" hidden="1" customWidth="1"/>
    <col min="2570" max="2815" width="9.140625" style="121"/>
    <col min="2816" max="2816" width="4" style="121" customWidth="1"/>
    <col min="2817" max="2817" width="49.42578125" style="121" customWidth="1"/>
    <col min="2818" max="2818" width="11.7109375" style="121" customWidth="1"/>
    <col min="2819" max="2819" width="17.140625" style="121" customWidth="1"/>
    <col min="2820" max="2825" width="0" style="121" hidden="1" customWidth="1"/>
    <col min="2826" max="3071" width="9.140625" style="121"/>
    <col min="3072" max="3072" width="4" style="121" customWidth="1"/>
    <col min="3073" max="3073" width="49.42578125" style="121" customWidth="1"/>
    <col min="3074" max="3074" width="11.7109375" style="121" customWidth="1"/>
    <col min="3075" max="3075" width="17.140625" style="121" customWidth="1"/>
    <col min="3076" max="3081" width="0" style="121" hidden="1" customWidth="1"/>
    <col min="3082" max="3327" width="9.140625" style="121"/>
    <col min="3328" max="3328" width="4" style="121" customWidth="1"/>
    <col min="3329" max="3329" width="49.42578125" style="121" customWidth="1"/>
    <col min="3330" max="3330" width="11.7109375" style="121" customWidth="1"/>
    <col min="3331" max="3331" width="17.140625" style="121" customWidth="1"/>
    <col min="3332" max="3337" width="0" style="121" hidden="1" customWidth="1"/>
    <col min="3338" max="3583" width="9.140625" style="121"/>
    <col min="3584" max="3584" width="4" style="121" customWidth="1"/>
    <col min="3585" max="3585" width="49.42578125" style="121" customWidth="1"/>
    <col min="3586" max="3586" width="11.7109375" style="121" customWidth="1"/>
    <col min="3587" max="3587" width="17.140625" style="121" customWidth="1"/>
    <col min="3588" max="3593" width="0" style="121" hidden="1" customWidth="1"/>
    <col min="3594" max="3839" width="9.140625" style="121"/>
    <col min="3840" max="3840" width="4" style="121" customWidth="1"/>
    <col min="3841" max="3841" width="49.42578125" style="121" customWidth="1"/>
    <col min="3842" max="3842" width="11.7109375" style="121" customWidth="1"/>
    <col min="3843" max="3843" width="17.140625" style="121" customWidth="1"/>
    <col min="3844" max="3849" width="0" style="121" hidden="1" customWidth="1"/>
    <col min="3850" max="4095" width="9.140625" style="121"/>
    <col min="4096" max="4096" width="4" style="121" customWidth="1"/>
    <col min="4097" max="4097" width="49.42578125" style="121" customWidth="1"/>
    <col min="4098" max="4098" width="11.7109375" style="121" customWidth="1"/>
    <col min="4099" max="4099" width="17.140625" style="121" customWidth="1"/>
    <col min="4100" max="4105" width="0" style="121" hidden="1" customWidth="1"/>
    <col min="4106" max="4351" width="9.140625" style="121"/>
    <col min="4352" max="4352" width="4" style="121" customWidth="1"/>
    <col min="4353" max="4353" width="49.42578125" style="121" customWidth="1"/>
    <col min="4354" max="4354" width="11.7109375" style="121" customWidth="1"/>
    <col min="4355" max="4355" width="17.140625" style="121" customWidth="1"/>
    <col min="4356" max="4361" width="0" style="121" hidden="1" customWidth="1"/>
    <col min="4362" max="4607" width="9.140625" style="121"/>
    <col min="4608" max="4608" width="4" style="121" customWidth="1"/>
    <col min="4609" max="4609" width="49.42578125" style="121" customWidth="1"/>
    <col min="4610" max="4610" width="11.7109375" style="121" customWidth="1"/>
    <col min="4611" max="4611" width="17.140625" style="121" customWidth="1"/>
    <col min="4612" max="4617" width="0" style="121" hidden="1" customWidth="1"/>
    <col min="4618" max="4863" width="9.140625" style="121"/>
    <col min="4864" max="4864" width="4" style="121" customWidth="1"/>
    <col min="4865" max="4865" width="49.42578125" style="121" customWidth="1"/>
    <col min="4866" max="4866" width="11.7109375" style="121" customWidth="1"/>
    <col min="4867" max="4867" width="17.140625" style="121" customWidth="1"/>
    <col min="4868" max="4873" width="0" style="121" hidden="1" customWidth="1"/>
    <col min="4874" max="5119" width="9.140625" style="121"/>
    <col min="5120" max="5120" width="4" style="121" customWidth="1"/>
    <col min="5121" max="5121" width="49.42578125" style="121" customWidth="1"/>
    <col min="5122" max="5122" width="11.7109375" style="121" customWidth="1"/>
    <col min="5123" max="5123" width="17.140625" style="121" customWidth="1"/>
    <col min="5124" max="5129" width="0" style="121" hidden="1" customWidth="1"/>
    <col min="5130" max="5375" width="9.140625" style="121"/>
    <col min="5376" max="5376" width="4" style="121" customWidth="1"/>
    <col min="5377" max="5377" width="49.42578125" style="121" customWidth="1"/>
    <col min="5378" max="5378" width="11.7109375" style="121" customWidth="1"/>
    <col min="5379" max="5379" width="17.140625" style="121" customWidth="1"/>
    <col min="5380" max="5385" width="0" style="121" hidden="1" customWidth="1"/>
    <col min="5386" max="5631" width="9.140625" style="121"/>
    <col min="5632" max="5632" width="4" style="121" customWidth="1"/>
    <col min="5633" max="5633" width="49.42578125" style="121" customWidth="1"/>
    <col min="5634" max="5634" width="11.7109375" style="121" customWidth="1"/>
    <col min="5635" max="5635" width="17.140625" style="121" customWidth="1"/>
    <col min="5636" max="5641" width="0" style="121" hidden="1" customWidth="1"/>
    <col min="5642" max="5887" width="9.140625" style="121"/>
    <col min="5888" max="5888" width="4" style="121" customWidth="1"/>
    <col min="5889" max="5889" width="49.42578125" style="121" customWidth="1"/>
    <col min="5890" max="5890" width="11.7109375" style="121" customWidth="1"/>
    <col min="5891" max="5891" width="17.140625" style="121" customWidth="1"/>
    <col min="5892" max="5897" width="0" style="121" hidden="1" customWidth="1"/>
    <col min="5898" max="6143" width="9.140625" style="121"/>
    <col min="6144" max="6144" width="4" style="121" customWidth="1"/>
    <col min="6145" max="6145" width="49.42578125" style="121" customWidth="1"/>
    <col min="6146" max="6146" width="11.7109375" style="121" customWidth="1"/>
    <col min="6147" max="6147" width="17.140625" style="121" customWidth="1"/>
    <col min="6148" max="6153" width="0" style="121" hidden="1" customWidth="1"/>
    <col min="6154" max="6399" width="9.140625" style="121"/>
    <col min="6400" max="6400" width="4" style="121" customWidth="1"/>
    <col min="6401" max="6401" width="49.42578125" style="121" customWidth="1"/>
    <col min="6402" max="6402" width="11.7109375" style="121" customWidth="1"/>
    <col min="6403" max="6403" width="17.140625" style="121" customWidth="1"/>
    <col min="6404" max="6409" width="0" style="121" hidden="1" customWidth="1"/>
    <col min="6410" max="6655" width="9.140625" style="121"/>
    <col min="6656" max="6656" width="4" style="121" customWidth="1"/>
    <col min="6657" max="6657" width="49.42578125" style="121" customWidth="1"/>
    <col min="6658" max="6658" width="11.7109375" style="121" customWidth="1"/>
    <col min="6659" max="6659" width="17.140625" style="121" customWidth="1"/>
    <col min="6660" max="6665" width="0" style="121" hidden="1" customWidth="1"/>
    <col min="6666" max="6911" width="9.140625" style="121"/>
    <col min="6912" max="6912" width="4" style="121" customWidth="1"/>
    <col min="6913" max="6913" width="49.42578125" style="121" customWidth="1"/>
    <col min="6914" max="6914" width="11.7109375" style="121" customWidth="1"/>
    <col min="6915" max="6915" width="17.140625" style="121" customWidth="1"/>
    <col min="6916" max="6921" width="0" style="121" hidden="1" customWidth="1"/>
    <col min="6922" max="7167" width="9.140625" style="121"/>
    <col min="7168" max="7168" width="4" style="121" customWidth="1"/>
    <col min="7169" max="7169" width="49.42578125" style="121" customWidth="1"/>
    <col min="7170" max="7170" width="11.7109375" style="121" customWidth="1"/>
    <col min="7171" max="7171" width="17.140625" style="121" customWidth="1"/>
    <col min="7172" max="7177" width="0" style="121" hidden="1" customWidth="1"/>
    <col min="7178" max="7423" width="9.140625" style="121"/>
    <col min="7424" max="7424" width="4" style="121" customWidth="1"/>
    <col min="7425" max="7425" width="49.42578125" style="121" customWidth="1"/>
    <col min="7426" max="7426" width="11.7109375" style="121" customWidth="1"/>
    <col min="7427" max="7427" width="17.140625" style="121" customWidth="1"/>
    <col min="7428" max="7433" width="0" style="121" hidden="1" customWidth="1"/>
    <col min="7434" max="7679" width="9.140625" style="121"/>
    <col min="7680" max="7680" width="4" style="121" customWidth="1"/>
    <col min="7681" max="7681" width="49.42578125" style="121" customWidth="1"/>
    <col min="7682" max="7682" width="11.7109375" style="121" customWidth="1"/>
    <col min="7683" max="7683" width="17.140625" style="121" customWidth="1"/>
    <col min="7684" max="7689" width="0" style="121" hidden="1" customWidth="1"/>
    <col min="7690" max="7935" width="9.140625" style="121"/>
    <col min="7936" max="7936" width="4" style="121" customWidth="1"/>
    <col min="7937" max="7937" width="49.42578125" style="121" customWidth="1"/>
    <col min="7938" max="7938" width="11.7109375" style="121" customWidth="1"/>
    <col min="7939" max="7939" width="17.140625" style="121" customWidth="1"/>
    <col min="7940" max="7945" width="0" style="121" hidden="1" customWidth="1"/>
    <col min="7946" max="8191" width="9.140625" style="121"/>
    <col min="8192" max="8192" width="4" style="121" customWidth="1"/>
    <col min="8193" max="8193" width="49.42578125" style="121" customWidth="1"/>
    <col min="8194" max="8194" width="11.7109375" style="121" customWidth="1"/>
    <col min="8195" max="8195" width="17.140625" style="121" customWidth="1"/>
    <col min="8196" max="8201" width="0" style="121" hidden="1" customWidth="1"/>
    <col min="8202" max="8447" width="9.140625" style="121"/>
    <col min="8448" max="8448" width="4" style="121" customWidth="1"/>
    <col min="8449" max="8449" width="49.42578125" style="121" customWidth="1"/>
    <col min="8450" max="8450" width="11.7109375" style="121" customWidth="1"/>
    <col min="8451" max="8451" width="17.140625" style="121" customWidth="1"/>
    <col min="8452" max="8457" width="0" style="121" hidden="1" customWidth="1"/>
    <col min="8458" max="8703" width="9.140625" style="121"/>
    <col min="8704" max="8704" width="4" style="121" customWidth="1"/>
    <col min="8705" max="8705" width="49.42578125" style="121" customWidth="1"/>
    <col min="8706" max="8706" width="11.7109375" style="121" customWidth="1"/>
    <col min="8707" max="8707" width="17.140625" style="121" customWidth="1"/>
    <col min="8708" max="8713" width="0" style="121" hidden="1" customWidth="1"/>
    <col min="8714" max="8959" width="9.140625" style="121"/>
    <col min="8960" max="8960" width="4" style="121" customWidth="1"/>
    <col min="8961" max="8961" width="49.42578125" style="121" customWidth="1"/>
    <col min="8962" max="8962" width="11.7109375" style="121" customWidth="1"/>
    <col min="8963" max="8963" width="17.140625" style="121" customWidth="1"/>
    <col min="8964" max="8969" width="0" style="121" hidden="1" customWidth="1"/>
    <col min="8970" max="9215" width="9.140625" style="121"/>
    <col min="9216" max="9216" width="4" style="121" customWidth="1"/>
    <col min="9217" max="9217" width="49.42578125" style="121" customWidth="1"/>
    <col min="9218" max="9218" width="11.7109375" style="121" customWidth="1"/>
    <col min="9219" max="9219" width="17.140625" style="121" customWidth="1"/>
    <col min="9220" max="9225" width="0" style="121" hidden="1" customWidth="1"/>
    <col min="9226" max="9471" width="9.140625" style="121"/>
    <col min="9472" max="9472" width="4" style="121" customWidth="1"/>
    <col min="9473" max="9473" width="49.42578125" style="121" customWidth="1"/>
    <col min="9474" max="9474" width="11.7109375" style="121" customWidth="1"/>
    <col min="9475" max="9475" width="17.140625" style="121" customWidth="1"/>
    <col min="9476" max="9481" width="0" style="121" hidden="1" customWidth="1"/>
    <col min="9482" max="9727" width="9.140625" style="121"/>
    <col min="9728" max="9728" width="4" style="121" customWidth="1"/>
    <col min="9729" max="9729" width="49.42578125" style="121" customWidth="1"/>
    <col min="9730" max="9730" width="11.7109375" style="121" customWidth="1"/>
    <col min="9731" max="9731" width="17.140625" style="121" customWidth="1"/>
    <col min="9732" max="9737" width="0" style="121" hidden="1" customWidth="1"/>
    <col min="9738" max="9983" width="9.140625" style="121"/>
    <col min="9984" max="9984" width="4" style="121" customWidth="1"/>
    <col min="9985" max="9985" width="49.42578125" style="121" customWidth="1"/>
    <col min="9986" max="9986" width="11.7109375" style="121" customWidth="1"/>
    <col min="9987" max="9987" width="17.140625" style="121" customWidth="1"/>
    <col min="9988" max="9993" width="0" style="121" hidden="1" customWidth="1"/>
    <col min="9994" max="10239" width="9.140625" style="121"/>
    <col min="10240" max="10240" width="4" style="121" customWidth="1"/>
    <col min="10241" max="10241" width="49.42578125" style="121" customWidth="1"/>
    <col min="10242" max="10242" width="11.7109375" style="121" customWidth="1"/>
    <col min="10243" max="10243" width="17.140625" style="121" customWidth="1"/>
    <col min="10244" max="10249" width="0" style="121" hidden="1" customWidth="1"/>
    <col min="10250" max="10495" width="9.140625" style="121"/>
    <col min="10496" max="10496" width="4" style="121" customWidth="1"/>
    <col min="10497" max="10497" width="49.42578125" style="121" customWidth="1"/>
    <col min="10498" max="10498" width="11.7109375" style="121" customWidth="1"/>
    <col min="10499" max="10499" width="17.140625" style="121" customWidth="1"/>
    <col min="10500" max="10505" width="0" style="121" hidden="1" customWidth="1"/>
    <col min="10506" max="10751" width="9.140625" style="121"/>
    <col min="10752" max="10752" width="4" style="121" customWidth="1"/>
    <col min="10753" max="10753" width="49.42578125" style="121" customWidth="1"/>
    <col min="10754" max="10754" width="11.7109375" style="121" customWidth="1"/>
    <col min="10755" max="10755" width="17.140625" style="121" customWidth="1"/>
    <col min="10756" max="10761" width="0" style="121" hidden="1" customWidth="1"/>
    <col min="10762" max="11007" width="9.140625" style="121"/>
    <col min="11008" max="11008" width="4" style="121" customWidth="1"/>
    <col min="11009" max="11009" width="49.42578125" style="121" customWidth="1"/>
    <col min="11010" max="11010" width="11.7109375" style="121" customWidth="1"/>
    <col min="11011" max="11011" width="17.140625" style="121" customWidth="1"/>
    <col min="11012" max="11017" width="0" style="121" hidden="1" customWidth="1"/>
    <col min="11018" max="11263" width="9.140625" style="121"/>
    <col min="11264" max="11264" width="4" style="121" customWidth="1"/>
    <col min="11265" max="11265" width="49.42578125" style="121" customWidth="1"/>
    <col min="11266" max="11266" width="11.7109375" style="121" customWidth="1"/>
    <col min="11267" max="11267" width="17.140625" style="121" customWidth="1"/>
    <col min="11268" max="11273" width="0" style="121" hidden="1" customWidth="1"/>
    <col min="11274" max="11519" width="9.140625" style="121"/>
    <col min="11520" max="11520" width="4" style="121" customWidth="1"/>
    <col min="11521" max="11521" width="49.42578125" style="121" customWidth="1"/>
    <col min="11522" max="11522" width="11.7109375" style="121" customWidth="1"/>
    <col min="11523" max="11523" width="17.140625" style="121" customWidth="1"/>
    <col min="11524" max="11529" width="0" style="121" hidden="1" customWidth="1"/>
    <col min="11530" max="11775" width="9.140625" style="121"/>
    <col min="11776" max="11776" width="4" style="121" customWidth="1"/>
    <col min="11777" max="11777" width="49.42578125" style="121" customWidth="1"/>
    <col min="11778" max="11778" width="11.7109375" style="121" customWidth="1"/>
    <col min="11779" max="11779" width="17.140625" style="121" customWidth="1"/>
    <col min="11780" max="11785" width="0" style="121" hidden="1" customWidth="1"/>
    <col min="11786" max="12031" width="9.140625" style="121"/>
    <col min="12032" max="12032" width="4" style="121" customWidth="1"/>
    <col min="12033" max="12033" width="49.42578125" style="121" customWidth="1"/>
    <col min="12034" max="12034" width="11.7109375" style="121" customWidth="1"/>
    <col min="12035" max="12035" width="17.140625" style="121" customWidth="1"/>
    <col min="12036" max="12041" width="0" style="121" hidden="1" customWidth="1"/>
    <col min="12042" max="12287" width="9.140625" style="121"/>
    <col min="12288" max="12288" width="4" style="121" customWidth="1"/>
    <col min="12289" max="12289" width="49.42578125" style="121" customWidth="1"/>
    <col min="12290" max="12290" width="11.7109375" style="121" customWidth="1"/>
    <col min="12291" max="12291" width="17.140625" style="121" customWidth="1"/>
    <col min="12292" max="12297" width="0" style="121" hidden="1" customWidth="1"/>
    <col min="12298" max="12543" width="9.140625" style="121"/>
    <col min="12544" max="12544" width="4" style="121" customWidth="1"/>
    <col min="12545" max="12545" width="49.42578125" style="121" customWidth="1"/>
    <col min="12546" max="12546" width="11.7109375" style="121" customWidth="1"/>
    <col min="12547" max="12547" width="17.140625" style="121" customWidth="1"/>
    <col min="12548" max="12553" width="0" style="121" hidden="1" customWidth="1"/>
    <col min="12554" max="12799" width="9.140625" style="121"/>
    <col min="12800" max="12800" width="4" style="121" customWidth="1"/>
    <col min="12801" max="12801" width="49.42578125" style="121" customWidth="1"/>
    <col min="12802" max="12802" width="11.7109375" style="121" customWidth="1"/>
    <col min="12803" max="12803" width="17.140625" style="121" customWidth="1"/>
    <col min="12804" max="12809" width="0" style="121" hidden="1" customWidth="1"/>
    <col min="12810" max="13055" width="9.140625" style="121"/>
    <col min="13056" max="13056" width="4" style="121" customWidth="1"/>
    <col min="13057" max="13057" width="49.42578125" style="121" customWidth="1"/>
    <col min="13058" max="13058" width="11.7109375" style="121" customWidth="1"/>
    <col min="13059" max="13059" width="17.140625" style="121" customWidth="1"/>
    <col min="13060" max="13065" width="0" style="121" hidden="1" customWidth="1"/>
    <col min="13066" max="13311" width="9.140625" style="121"/>
    <col min="13312" max="13312" width="4" style="121" customWidth="1"/>
    <col min="13313" max="13313" width="49.42578125" style="121" customWidth="1"/>
    <col min="13314" max="13314" width="11.7109375" style="121" customWidth="1"/>
    <col min="13315" max="13315" width="17.140625" style="121" customWidth="1"/>
    <col min="13316" max="13321" width="0" style="121" hidden="1" customWidth="1"/>
    <col min="13322" max="13567" width="9.140625" style="121"/>
    <col min="13568" max="13568" width="4" style="121" customWidth="1"/>
    <col min="13569" max="13569" width="49.42578125" style="121" customWidth="1"/>
    <col min="13570" max="13570" width="11.7109375" style="121" customWidth="1"/>
    <col min="13571" max="13571" width="17.140625" style="121" customWidth="1"/>
    <col min="13572" max="13577" width="0" style="121" hidden="1" customWidth="1"/>
    <col min="13578" max="13823" width="9.140625" style="121"/>
    <col min="13824" max="13824" width="4" style="121" customWidth="1"/>
    <col min="13825" max="13825" width="49.42578125" style="121" customWidth="1"/>
    <col min="13826" max="13826" width="11.7109375" style="121" customWidth="1"/>
    <col min="13827" max="13827" width="17.140625" style="121" customWidth="1"/>
    <col min="13828" max="13833" width="0" style="121" hidden="1" customWidth="1"/>
    <col min="13834" max="14079" width="9.140625" style="121"/>
    <col min="14080" max="14080" width="4" style="121" customWidth="1"/>
    <col min="14081" max="14081" width="49.42578125" style="121" customWidth="1"/>
    <col min="14082" max="14082" width="11.7109375" style="121" customWidth="1"/>
    <col min="14083" max="14083" width="17.140625" style="121" customWidth="1"/>
    <col min="14084" max="14089" width="0" style="121" hidden="1" customWidth="1"/>
    <col min="14090" max="14335" width="9.140625" style="121"/>
    <col min="14336" max="14336" width="4" style="121" customWidth="1"/>
    <col min="14337" max="14337" width="49.42578125" style="121" customWidth="1"/>
    <col min="14338" max="14338" width="11.7109375" style="121" customWidth="1"/>
    <col min="14339" max="14339" width="17.140625" style="121" customWidth="1"/>
    <col min="14340" max="14345" width="0" style="121" hidden="1" customWidth="1"/>
    <col min="14346" max="14591" width="9.140625" style="121"/>
    <col min="14592" max="14592" width="4" style="121" customWidth="1"/>
    <col min="14593" max="14593" width="49.42578125" style="121" customWidth="1"/>
    <col min="14594" max="14594" width="11.7109375" style="121" customWidth="1"/>
    <col min="14595" max="14595" width="17.140625" style="121" customWidth="1"/>
    <col min="14596" max="14601" width="0" style="121" hidden="1" customWidth="1"/>
    <col min="14602" max="14847" width="9.140625" style="121"/>
    <col min="14848" max="14848" width="4" style="121" customWidth="1"/>
    <col min="14849" max="14849" width="49.42578125" style="121" customWidth="1"/>
    <col min="14850" max="14850" width="11.7109375" style="121" customWidth="1"/>
    <col min="14851" max="14851" width="17.140625" style="121" customWidth="1"/>
    <col min="14852" max="14857" width="0" style="121" hidden="1" customWidth="1"/>
    <col min="14858" max="15103" width="9.140625" style="121"/>
    <col min="15104" max="15104" width="4" style="121" customWidth="1"/>
    <col min="15105" max="15105" width="49.42578125" style="121" customWidth="1"/>
    <col min="15106" max="15106" width="11.7109375" style="121" customWidth="1"/>
    <col min="15107" max="15107" width="17.140625" style="121" customWidth="1"/>
    <col min="15108" max="15113" width="0" style="121" hidden="1" customWidth="1"/>
    <col min="15114" max="15359" width="9.140625" style="121"/>
    <col min="15360" max="15360" width="4" style="121" customWidth="1"/>
    <col min="15361" max="15361" width="49.42578125" style="121" customWidth="1"/>
    <col min="15362" max="15362" width="11.7109375" style="121" customWidth="1"/>
    <col min="15363" max="15363" width="17.140625" style="121" customWidth="1"/>
    <col min="15364" max="15369" width="0" style="121" hidden="1" customWidth="1"/>
    <col min="15370" max="15615" width="9.140625" style="121"/>
    <col min="15616" max="15616" width="4" style="121" customWidth="1"/>
    <col min="15617" max="15617" width="49.42578125" style="121" customWidth="1"/>
    <col min="15618" max="15618" width="11.7109375" style="121" customWidth="1"/>
    <col min="15619" max="15619" width="17.140625" style="121" customWidth="1"/>
    <col min="15620" max="15625" width="0" style="121" hidden="1" customWidth="1"/>
    <col min="15626" max="15871" width="9.140625" style="121"/>
    <col min="15872" max="15872" width="4" style="121" customWidth="1"/>
    <col min="15873" max="15873" width="49.42578125" style="121" customWidth="1"/>
    <col min="15874" max="15874" width="11.7109375" style="121" customWidth="1"/>
    <col min="15875" max="15875" width="17.140625" style="121" customWidth="1"/>
    <col min="15876" max="15881" width="0" style="121" hidden="1" customWidth="1"/>
    <col min="15882" max="16127" width="9.140625" style="121"/>
    <col min="16128" max="16128" width="4" style="121" customWidth="1"/>
    <col min="16129" max="16129" width="49.42578125" style="121" customWidth="1"/>
    <col min="16130" max="16130" width="11.7109375" style="121" customWidth="1"/>
    <col min="16131" max="16131" width="17.140625" style="121" customWidth="1"/>
    <col min="16132" max="16137" width="0" style="121" hidden="1" customWidth="1"/>
    <col min="16138" max="16384" width="9.140625" style="121"/>
  </cols>
  <sheetData>
    <row r="1" spans="1:11" ht="13.5" customHeight="1" x14ac:dyDescent="0.2">
      <c r="D1" s="121"/>
      <c r="E1" s="121"/>
      <c r="F1" s="121"/>
      <c r="K1" s="149"/>
    </row>
    <row r="2" spans="1:11" ht="13.5" customHeight="1" thickBot="1" x14ac:dyDescent="0.25">
      <c r="A2" s="366" t="s">
        <v>241</v>
      </c>
      <c r="B2" s="366"/>
      <c r="C2" s="366"/>
      <c r="D2" s="366"/>
      <c r="E2" s="366"/>
      <c r="F2" s="366"/>
      <c r="K2" s="149"/>
    </row>
    <row r="3" spans="1:11" ht="50.25" customHeight="1" x14ac:dyDescent="0.2">
      <c r="A3" s="122" t="s">
        <v>242</v>
      </c>
      <c r="B3" s="87" t="s">
        <v>243</v>
      </c>
      <c r="C3" s="87" t="s">
        <v>244</v>
      </c>
      <c r="D3" s="157" t="s">
        <v>245</v>
      </c>
      <c r="E3" s="157" t="s">
        <v>246</v>
      </c>
      <c r="F3" s="88" t="s">
        <v>247</v>
      </c>
      <c r="K3" s="149"/>
    </row>
    <row r="4" spans="1:11" ht="13.5" customHeight="1" x14ac:dyDescent="0.2">
      <c r="A4" s="84" t="s">
        <v>248</v>
      </c>
      <c r="B4" s="154">
        <f>'COMPOSIÇÃO M.O. 23-01-20'!D132</f>
        <v>18671</v>
      </c>
      <c r="C4" s="153">
        <v>1</v>
      </c>
      <c r="D4" s="155">
        <f>B4*C4</f>
        <v>18671</v>
      </c>
      <c r="E4" s="156" t="s">
        <v>249</v>
      </c>
      <c r="F4" s="85">
        <f>D4*E4</f>
        <v>149368</v>
      </c>
      <c r="K4" s="149"/>
    </row>
    <row r="5" spans="1:11" ht="13.5" thickBot="1" x14ac:dyDescent="0.25">
      <c r="A5" s="363" t="s">
        <v>250</v>
      </c>
      <c r="B5" s="364"/>
      <c r="C5" s="364"/>
      <c r="D5" s="364"/>
      <c r="E5" s="365"/>
      <c r="F5" s="150">
        <f>F4</f>
        <v>149368</v>
      </c>
    </row>
    <row r="7" spans="1:11" s="152" customFormat="1" x14ac:dyDescent="0.2"/>
    <row r="8" spans="1:11" s="152" customFormat="1" x14ac:dyDescent="0.2"/>
    <row r="9" spans="1:11" s="152" customFormat="1" x14ac:dyDescent="0.2"/>
  </sheetData>
  <mergeCells count="2">
    <mergeCell ref="A5:E5"/>
    <mergeCell ref="A2:F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/>
  <dimension ref="A3:S141"/>
  <sheetViews>
    <sheetView view="pageBreakPreview" topLeftCell="A103" zoomScale="85" zoomScaleNormal="100" zoomScaleSheetLayoutView="85" workbookViewId="0">
      <selection activeCell="B4" sqref="B4:D4"/>
    </sheetView>
  </sheetViews>
  <sheetFormatPr defaultRowHeight="12.75" x14ac:dyDescent="0.2"/>
  <cols>
    <col min="1" max="1" width="4" style="121" customWidth="1"/>
    <col min="2" max="2" width="49.42578125" style="75" customWidth="1"/>
    <col min="3" max="3" width="11.7109375" style="75" customWidth="1"/>
    <col min="4" max="4" width="17.140625" style="111" customWidth="1"/>
    <col min="5" max="13" width="8.28515625" style="75" customWidth="1"/>
    <col min="14" max="14" width="10.42578125" style="75" customWidth="1"/>
    <col min="15" max="15" width="17.85546875" style="75" customWidth="1"/>
    <col min="16" max="16" width="9.140625" style="75"/>
    <col min="17" max="17" width="16.85546875" style="75" bestFit="1" customWidth="1"/>
    <col min="18" max="18" width="9.140625" style="75"/>
    <col min="19" max="19" width="20.5703125" style="75" customWidth="1"/>
    <col min="20" max="256" width="9.140625" style="75"/>
    <col min="257" max="257" width="4" style="75" customWidth="1"/>
    <col min="258" max="258" width="49.42578125" style="75" customWidth="1"/>
    <col min="259" max="259" width="11.7109375" style="75" customWidth="1"/>
    <col min="260" max="260" width="17.140625" style="75" customWidth="1"/>
    <col min="261" max="266" width="0" style="75" hidden="1" customWidth="1"/>
    <col min="267" max="512" width="9.140625" style="75"/>
    <col min="513" max="513" width="4" style="75" customWidth="1"/>
    <col min="514" max="514" width="49.42578125" style="75" customWidth="1"/>
    <col min="515" max="515" width="11.7109375" style="75" customWidth="1"/>
    <col min="516" max="516" width="17.140625" style="75" customWidth="1"/>
    <col min="517" max="522" width="0" style="75" hidden="1" customWidth="1"/>
    <col min="523" max="768" width="9.140625" style="75"/>
    <col min="769" max="769" width="4" style="75" customWidth="1"/>
    <col min="770" max="770" width="49.42578125" style="75" customWidth="1"/>
    <col min="771" max="771" width="11.7109375" style="75" customWidth="1"/>
    <col min="772" max="772" width="17.140625" style="75" customWidth="1"/>
    <col min="773" max="778" width="0" style="75" hidden="1" customWidth="1"/>
    <col min="779" max="1024" width="9.140625" style="75"/>
    <col min="1025" max="1025" width="4" style="75" customWidth="1"/>
    <col min="1026" max="1026" width="49.42578125" style="75" customWidth="1"/>
    <col min="1027" max="1027" width="11.7109375" style="75" customWidth="1"/>
    <col min="1028" max="1028" width="17.140625" style="75" customWidth="1"/>
    <col min="1029" max="1034" width="0" style="75" hidden="1" customWidth="1"/>
    <col min="1035" max="1280" width="9.140625" style="75"/>
    <col min="1281" max="1281" width="4" style="75" customWidth="1"/>
    <col min="1282" max="1282" width="49.42578125" style="75" customWidth="1"/>
    <col min="1283" max="1283" width="11.7109375" style="75" customWidth="1"/>
    <col min="1284" max="1284" width="17.140625" style="75" customWidth="1"/>
    <col min="1285" max="1290" width="0" style="75" hidden="1" customWidth="1"/>
    <col min="1291" max="1536" width="9.140625" style="75"/>
    <col min="1537" max="1537" width="4" style="75" customWidth="1"/>
    <col min="1538" max="1538" width="49.42578125" style="75" customWidth="1"/>
    <col min="1539" max="1539" width="11.7109375" style="75" customWidth="1"/>
    <col min="1540" max="1540" width="17.140625" style="75" customWidth="1"/>
    <col min="1541" max="1546" width="0" style="75" hidden="1" customWidth="1"/>
    <col min="1547" max="1792" width="9.140625" style="75"/>
    <col min="1793" max="1793" width="4" style="75" customWidth="1"/>
    <col min="1794" max="1794" width="49.42578125" style="75" customWidth="1"/>
    <col min="1795" max="1795" width="11.7109375" style="75" customWidth="1"/>
    <col min="1796" max="1796" width="17.140625" style="75" customWidth="1"/>
    <col min="1797" max="1802" width="0" style="75" hidden="1" customWidth="1"/>
    <col min="1803" max="2048" width="9.140625" style="75"/>
    <col min="2049" max="2049" width="4" style="75" customWidth="1"/>
    <col min="2050" max="2050" width="49.42578125" style="75" customWidth="1"/>
    <col min="2051" max="2051" width="11.7109375" style="75" customWidth="1"/>
    <col min="2052" max="2052" width="17.140625" style="75" customWidth="1"/>
    <col min="2053" max="2058" width="0" style="75" hidden="1" customWidth="1"/>
    <col min="2059" max="2304" width="9.140625" style="75"/>
    <col min="2305" max="2305" width="4" style="75" customWidth="1"/>
    <col min="2306" max="2306" width="49.42578125" style="75" customWidth="1"/>
    <col min="2307" max="2307" width="11.7109375" style="75" customWidth="1"/>
    <col min="2308" max="2308" width="17.140625" style="75" customWidth="1"/>
    <col min="2309" max="2314" width="0" style="75" hidden="1" customWidth="1"/>
    <col min="2315" max="2560" width="9.140625" style="75"/>
    <col min="2561" max="2561" width="4" style="75" customWidth="1"/>
    <col min="2562" max="2562" width="49.42578125" style="75" customWidth="1"/>
    <col min="2563" max="2563" width="11.7109375" style="75" customWidth="1"/>
    <col min="2564" max="2564" width="17.140625" style="75" customWidth="1"/>
    <col min="2565" max="2570" width="0" style="75" hidden="1" customWidth="1"/>
    <col min="2571" max="2816" width="9.140625" style="75"/>
    <col min="2817" max="2817" width="4" style="75" customWidth="1"/>
    <col min="2818" max="2818" width="49.42578125" style="75" customWidth="1"/>
    <col min="2819" max="2819" width="11.7109375" style="75" customWidth="1"/>
    <col min="2820" max="2820" width="17.140625" style="75" customWidth="1"/>
    <col min="2821" max="2826" width="0" style="75" hidden="1" customWidth="1"/>
    <col min="2827" max="3072" width="9.140625" style="75"/>
    <col min="3073" max="3073" width="4" style="75" customWidth="1"/>
    <col min="3074" max="3074" width="49.42578125" style="75" customWidth="1"/>
    <col min="3075" max="3075" width="11.7109375" style="75" customWidth="1"/>
    <col min="3076" max="3076" width="17.140625" style="75" customWidth="1"/>
    <col min="3077" max="3082" width="0" style="75" hidden="1" customWidth="1"/>
    <col min="3083" max="3328" width="9.140625" style="75"/>
    <col min="3329" max="3329" width="4" style="75" customWidth="1"/>
    <col min="3330" max="3330" width="49.42578125" style="75" customWidth="1"/>
    <col min="3331" max="3331" width="11.7109375" style="75" customWidth="1"/>
    <col min="3332" max="3332" width="17.140625" style="75" customWidth="1"/>
    <col min="3333" max="3338" width="0" style="75" hidden="1" customWidth="1"/>
    <col min="3339" max="3584" width="9.140625" style="75"/>
    <col min="3585" max="3585" width="4" style="75" customWidth="1"/>
    <col min="3586" max="3586" width="49.42578125" style="75" customWidth="1"/>
    <col min="3587" max="3587" width="11.7109375" style="75" customWidth="1"/>
    <col min="3588" max="3588" width="17.140625" style="75" customWidth="1"/>
    <col min="3589" max="3594" width="0" style="75" hidden="1" customWidth="1"/>
    <col min="3595" max="3840" width="9.140625" style="75"/>
    <col min="3841" max="3841" width="4" style="75" customWidth="1"/>
    <col min="3842" max="3842" width="49.42578125" style="75" customWidth="1"/>
    <col min="3843" max="3843" width="11.7109375" style="75" customWidth="1"/>
    <col min="3844" max="3844" width="17.140625" style="75" customWidth="1"/>
    <col min="3845" max="3850" width="0" style="75" hidden="1" customWidth="1"/>
    <col min="3851" max="4096" width="9.140625" style="75"/>
    <col min="4097" max="4097" width="4" style="75" customWidth="1"/>
    <col min="4098" max="4098" width="49.42578125" style="75" customWidth="1"/>
    <col min="4099" max="4099" width="11.7109375" style="75" customWidth="1"/>
    <col min="4100" max="4100" width="17.140625" style="75" customWidth="1"/>
    <col min="4101" max="4106" width="0" style="75" hidden="1" customWidth="1"/>
    <col min="4107" max="4352" width="9.140625" style="75"/>
    <col min="4353" max="4353" width="4" style="75" customWidth="1"/>
    <col min="4354" max="4354" width="49.42578125" style="75" customWidth="1"/>
    <col min="4355" max="4355" width="11.7109375" style="75" customWidth="1"/>
    <col min="4356" max="4356" width="17.140625" style="75" customWidth="1"/>
    <col min="4357" max="4362" width="0" style="75" hidden="1" customWidth="1"/>
    <col min="4363" max="4608" width="9.140625" style="75"/>
    <col min="4609" max="4609" width="4" style="75" customWidth="1"/>
    <col min="4610" max="4610" width="49.42578125" style="75" customWidth="1"/>
    <col min="4611" max="4611" width="11.7109375" style="75" customWidth="1"/>
    <col min="4612" max="4612" width="17.140625" style="75" customWidth="1"/>
    <col min="4613" max="4618" width="0" style="75" hidden="1" customWidth="1"/>
    <col min="4619" max="4864" width="9.140625" style="75"/>
    <col min="4865" max="4865" width="4" style="75" customWidth="1"/>
    <col min="4866" max="4866" width="49.42578125" style="75" customWidth="1"/>
    <col min="4867" max="4867" width="11.7109375" style="75" customWidth="1"/>
    <col min="4868" max="4868" width="17.140625" style="75" customWidth="1"/>
    <col min="4869" max="4874" width="0" style="75" hidden="1" customWidth="1"/>
    <col min="4875" max="5120" width="9.140625" style="75"/>
    <col min="5121" max="5121" width="4" style="75" customWidth="1"/>
    <col min="5122" max="5122" width="49.42578125" style="75" customWidth="1"/>
    <col min="5123" max="5123" width="11.7109375" style="75" customWidth="1"/>
    <col min="5124" max="5124" width="17.140625" style="75" customWidth="1"/>
    <col min="5125" max="5130" width="0" style="75" hidden="1" customWidth="1"/>
    <col min="5131" max="5376" width="9.140625" style="75"/>
    <col min="5377" max="5377" width="4" style="75" customWidth="1"/>
    <col min="5378" max="5378" width="49.42578125" style="75" customWidth="1"/>
    <col min="5379" max="5379" width="11.7109375" style="75" customWidth="1"/>
    <col min="5380" max="5380" width="17.140625" style="75" customWidth="1"/>
    <col min="5381" max="5386" width="0" style="75" hidden="1" customWidth="1"/>
    <col min="5387" max="5632" width="9.140625" style="75"/>
    <col min="5633" max="5633" width="4" style="75" customWidth="1"/>
    <col min="5634" max="5634" width="49.42578125" style="75" customWidth="1"/>
    <col min="5635" max="5635" width="11.7109375" style="75" customWidth="1"/>
    <col min="5636" max="5636" width="17.140625" style="75" customWidth="1"/>
    <col min="5637" max="5642" width="0" style="75" hidden="1" customWidth="1"/>
    <col min="5643" max="5888" width="9.140625" style="75"/>
    <col min="5889" max="5889" width="4" style="75" customWidth="1"/>
    <col min="5890" max="5890" width="49.42578125" style="75" customWidth="1"/>
    <col min="5891" max="5891" width="11.7109375" style="75" customWidth="1"/>
    <col min="5892" max="5892" width="17.140625" style="75" customWidth="1"/>
    <col min="5893" max="5898" width="0" style="75" hidden="1" customWidth="1"/>
    <col min="5899" max="6144" width="9.140625" style="75"/>
    <col min="6145" max="6145" width="4" style="75" customWidth="1"/>
    <col min="6146" max="6146" width="49.42578125" style="75" customWidth="1"/>
    <col min="6147" max="6147" width="11.7109375" style="75" customWidth="1"/>
    <col min="6148" max="6148" width="17.140625" style="75" customWidth="1"/>
    <col min="6149" max="6154" width="0" style="75" hidden="1" customWidth="1"/>
    <col min="6155" max="6400" width="9.140625" style="75"/>
    <col min="6401" max="6401" width="4" style="75" customWidth="1"/>
    <col min="6402" max="6402" width="49.42578125" style="75" customWidth="1"/>
    <col min="6403" max="6403" width="11.7109375" style="75" customWidth="1"/>
    <col min="6404" max="6404" width="17.140625" style="75" customWidth="1"/>
    <col min="6405" max="6410" width="0" style="75" hidden="1" customWidth="1"/>
    <col min="6411" max="6656" width="9.140625" style="75"/>
    <col min="6657" max="6657" width="4" style="75" customWidth="1"/>
    <col min="6658" max="6658" width="49.42578125" style="75" customWidth="1"/>
    <col min="6659" max="6659" width="11.7109375" style="75" customWidth="1"/>
    <col min="6660" max="6660" width="17.140625" style="75" customWidth="1"/>
    <col min="6661" max="6666" width="0" style="75" hidden="1" customWidth="1"/>
    <col min="6667" max="6912" width="9.140625" style="75"/>
    <col min="6913" max="6913" width="4" style="75" customWidth="1"/>
    <col min="6914" max="6914" width="49.42578125" style="75" customWidth="1"/>
    <col min="6915" max="6915" width="11.7109375" style="75" customWidth="1"/>
    <col min="6916" max="6916" width="17.140625" style="75" customWidth="1"/>
    <col min="6917" max="6922" width="0" style="75" hidden="1" customWidth="1"/>
    <col min="6923" max="7168" width="9.140625" style="75"/>
    <col min="7169" max="7169" width="4" style="75" customWidth="1"/>
    <col min="7170" max="7170" width="49.42578125" style="75" customWidth="1"/>
    <col min="7171" max="7171" width="11.7109375" style="75" customWidth="1"/>
    <col min="7172" max="7172" width="17.140625" style="75" customWidth="1"/>
    <col min="7173" max="7178" width="0" style="75" hidden="1" customWidth="1"/>
    <col min="7179" max="7424" width="9.140625" style="75"/>
    <col min="7425" max="7425" width="4" style="75" customWidth="1"/>
    <col min="7426" max="7426" width="49.42578125" style="75" customWidth="1"/>
    <col min="7427" max="7427" width="11.7109375" style="75" customWidth="1"/>
    <col min="7428" max="7428" width="17.140625" style="75" customWidth="1"/>
    <col min="7429" max="7434" width="0" style="75" hidden="1" customWidth="1"/>
    <col min="7435" max="7680" width="9.140625" style="75"/>
    <col min="7681" max="7681" width="4" style="75" customWidth="1"/>
    <col min="7682" max="7682" width="49.42578125" style="75" customWidth="1"/>
    <col min="7683" max="7683" width="11.7109375" style="75" customWidth="1"/>
    <col min="7684" max="7684" width="17.140625" style="75" customWidth="1"/>
    <col min="7685" max="7690" width="0" style="75" hidden="1" customWidth="1"/>
    <col min="7691" max="7936" width="9.140625" style="75"/>
    <col min="7937" max="7937" width="4" style="75" customWidth="1"/>
    <col min="7938" max="7938" width="49.42578125" style="75" customWidth="1"/>
    <col min="7939" max="7939" width="11.7109375" style="75" customWidth="1"/>
    <col min="7940" max="7940" width="17.140625" style="75" customWidth="1"/>
    <col min="7941" max="7946" width="0" style="75" hidden="1" customWidth="1"/>
    <col min="7947" max="8192" width="9.140625" style="75"/>
    <col min="8193" max="8193" width="4" style="75" customWidth="1"/>
    <col min="8194" max="8194" width="49.42578125" style="75" customWidth="1"/>
    <col min="8195" max="8195" width="11.7109375" style="75" customWidth="1"/>
    <col min="8196" max="8196" width="17.140625" style="75" customWidth="1"/>
    <col min="8197" max="8202" width="0" style="75" hidden="1" customWidth="1"/>
    <col min="8203" max="8448" width="9.140625" style="75"/>
    <col min="8449" max="8449" width="4" style="75" customWidth="1"/>
    <col min="8450" max="8450" width="49.42578125" style="75" customWidth="1"/>
    <col min="8451" max="8451" width="11.7109375" style="75" customWidth="1"/>
    <col min="8452" max="8452" width="17.140625" style="75" customWidth="1"/>
    <col min="8453" max="8458" width="0" style="75" hidden="1" customWidth="1"/>
    <col min="8459" max="8704" width="9.140625" style="75"/>
    <col min="8705" max="8705" width="4" style="75" customWidth="1"/>
    <col min="8706" max="8706" width="49.42578125" style="75" customWidth="1"/>
    <col min="8707" max="8707" width="11.7109375" style="75" customWidth="1"/>
    <col min="8708" max="8708" width="17.140625" style="75" customWidth="1"/>
    <col min="8709" max="8714" width="0" style="75" hidden="1" customWidth="1"/>
    <col min="8715" max="8960" width="9.140625" style="75"/>
    <col min="8961" max="8961" width="4" style="75" customWidth="1"/>
    <col min="8962" max="8962" width="49.42578125" style="75" customWidth="1"/>
    <col min="8963" max="8963" width="11.7109375" style="75" customWidth="1"/>
    <col min="8964" max="8964" width="17.140625" style="75" customWidth="1"/>
    <col min="8965" max="8970" width="0" style="75" hidden="1" customWidth="1"/>
    <col min="8971" max="9216" width="9.140625" style="75"/>
    <col min="9217" max="9217" width="4" style="75" customWidth="1"/>
    <col min="9218" max="9218" width="49.42578125" style="75" customWidth="1"/>
    <col min="9219" max="9219" width="11.7109375" style="75" customWidth="1"/>
    <col min="9220" max="9220" width="17.140625" style="75" customWidth="1"/>
    <col min="9221" max="9226" width="0" style="75" hidden="1" customWidth="1"/>
    <col min="9227" max="9472" width="9.140625" style="75"/>
    <col min="9473" max="9473" width="4" style="75" customWidth="1"/>
    <col min="9474" max="9474" width="49.42578125" style="75" customWidth="1"/>
    <col min="9475" max="9475" width="11.7109375" style="75" customWidth="1"/>
    <col min="9476" max="9476" width="17.140625" style="75" customWidth="1"/>
    <col min="9477" max="9482" width="0" style="75" hidden="1" customWidth="1"/>
    <col min="9483" max="9728" width="9.140625" style="75"/>
    <col min="9729" max="9729" width="4" style="75" customWidth="1"/>
    <col min="9730" max="9730" width="49.42578125" style="75" customWidth="1"/>
    <col min="9731" max="9731" width="11.7109375" style="75" customWidth="1"/>
    <col min="9732" max="9732" width="17.140625" style="75" customWidth="1"/>
    <col min="9733" max="9738" width="0" style="75" hidden="1" customWidth="1"/>
    <col min="9739" max="9984" width="9.140625" style="75"/>
    <col min="9985" max="9985" width="4" style="75" customWidth="1"/>
    <col min="9986" max="9986" width="49.42578125" style="75" customWidth="1"/>
    <col min="9987" max="9987" width="11.7109375" style="75" customWidth="1"/>
    <col min="9988" max="9988" width="17.140625" style="75" customWidth="1"/>
    <col min="9989" max="9994" width="0" style="75" hidden="1" customWidth="1"/>
    <col min="9995" max="10240" width="9.140625" style="75"/>
    <col min="10241" max="10241" width="4" style="75" customWidth="1"/>
    <col min="10242" max="10242" width="49.42578125" style="75" customWidth="1"/>
    <col min="10243" max="10243" width="11.7109375" style="75" customWidth="1"/>
    <col min="10244" max="10244" width="17.140625" style="75" customWidth="1"/>
    <col min="10245" max="10250" width="0" style="75" hidden="1" customWidth="1"/>
    <col min="10251" max="10496" width="9.140625" style="75"/>
    <col min="10497" max="10497" width="4" style="75" customWidth="1"/>
    <col min="10498" max="10498" width="49.42578125" style="75" customWidth="1"/>
    <col min="10499" max="10499" width="11.7109375" style="75" customWidth="1"/>
    <col min="10500" max="10500" width="17.140625" style="75" customWidth="1"/>
    <col min="10501" max="10506" width="0" style="75" hidden="1" customWidth="1"/>
    <col min="10507" max="10752" width="9.140625" style="75"/>
    <col min="10753" max="10753" width="4" style="75" customWidth="1"/>
    <col min="10754" max="10754" width="49.42578125" style="75" customWidth="1"/>
    <col min="10755" max="10755" width="11.7109375" style="75" customWidth="1"/>
    <col min="10756" max="10756" width="17.140625" style="75" customWidth="1"/>
    <col min="10757" max="10762" width="0" style="75" hidden="1" customWidth="1"/>
    <col min="10763" max="11008" width="9.140625" style="75"/>
    <col min="11009" max="11009" width="4" style="75" customWidth="1"/>
    <col min="11010" max="11010" width="49.42578125" style="75" customWidth="1"/>
    <col min="11011" max="11011" width="11.7109375" style="75" customWidth="1"/>
    <col min="11012" max="11012" width="17.140625" style="75" customWidth="1"/>
    <col min="11013" max="11018" width="0" style="75" hidden="1" customWidth="1"/>
    <col min="11019" max="11264" width="9.140625" style="75"/>
    <col min="11265" max="11265" width="4" style="75" customWidth="1"/>
    <col min="11266" max="11266" width="49.42578125" style="75" customWidth="1"/>
    <col min="11267" max="11267" width="11.7109375" style="75" customWidth="1"/>
    <col min="11268" max="11268" width="17.140625" style="75" customWidth="1"/>
    <col min="11269" max="11274" width="0" style="75" hidden="1" customWidth="1"/>
    <col min="11275" max="11520" width="9.140625" style="75"/>
    <col min="11521" max="11521" width="4" style="75" customWidth="1"/>
    <col min="11522" max="11522" width="49.42578125" style="75" customWidth="1"/>
    <col min="11523" max="11523" width="11.7109375" style="75" customWidth="1"/>
    <col min="11524" max="11524" width="17.140625" style="75" customWidth="1"/>
    <col min="11525" max="11530" width="0" style="75" hidden="1" customWidth="1"/>
    <col min="11531" max="11776" width="9.140625" style="75"/>
    <col min="11777" max="11777" width="4" style="75" customWidth="1"/>
    <col min="11778" max="11778" width="49.42578125" style="75" customWidth="1"/>
    <col min="11779" max="11779" width="11.7109375" style="75" customWidth="1"/>
    <col min="11780" max="11780" width="17.140625" style="75" customWidth="1"/>
    <col min="11781" max="11786" width="0" style="75" hidden="1" customWidth="1"/>
    <col min="11787" max="12032" width="9.140625" style="75"/>
    <col min="12033" max="12033" width="4" style="75" customWidth="1"/>
    <col min="12034" max="12034" width="49.42578125" style="75" customWidth="1"/>
    <col min="12035" max="12035" width="11.7109375" style="75" customWidth="1"/>
    <col min="12036" max="12036" width="17.140625" style="75" customWidth="1"/>
    <col min="12037" max="12042" width="0" style="75" hidden="1" customWidth="1"/>
    <col min="12043" max="12288" width="9.140625" style="75"/>
    <col min="12289" max="12289" width="4" style="75" customWidth="1"/>
    <col min="12290" max="12290" width="49.42578125" style="75" customWidth="1"/>
    <col min="12291" max="12291" width="11.7109375" style="75" customWidth="1"/>
    <col min="12292" max="12292" width="17.140625" style="75" customWidth="1"/>
    <col min="12293" max="12298" width="0" style="75" hidden="1" customWidth="1"/>
    <col min="12299" max="12544" width="9.140625" style="75"/>
    <col min="12545" max="12545" width="4" style="75" customWidth="1"/>
    <col min="12546" max="12546" width="49.42578125" style="75" customWidth="1"/>
    <col min="12547" max="12547" width="11.7109375" style="75" customWidth="1"/>
    <col min="12548" max="12548" width="17.140625" style="75" customWidth="1"/>
    <col min="12549" max="12554" width="0" style="75" hidden="1" customWidth="1"/>
    <col min="12555" max="12800" width="9.140625" style="75"/>
    <col min="12801" max="12801" width="4" style="75" customWidth="1"/>
    <col min="12802" max="12802" width="49.42578125" style="75" customWidth="1"/>
    <col min="12803" max="12803" width="11.7109375" style="75" customWidth="1"/>
    <col min="12804" max="12804" width="17.140625" style="75" customWidth="1"/>
    <col min="12805" max="12810" width="0" style="75" hidden="1" customWidth="1"/>
    <col min="12811" max="13056" width="9.140625" style="75"/>
    <col min="13057" max="13057" width="4" style="75" customWidth="1"/>
    <col min="13058" max="13058" width="49.42578125" style="75" customWidth="1"/>
    <col min="13059" max="13059" width="11.7109375" style="75" customWidth="1"/>
    <col min="13060" max="13060" width="17.140625" style="75" customWidth="1"/>
    <col min="13061" max="13066" width="0" style="75" hidden="1" customWidth="1"/>
    <col min="13067" max="13312" width="9.140625" style="75"/>
    <col min="13313" max="13313" width="4" style="75" customWidth="1"/>
    <col min="13314" max="13314" width="49.42578125" style="75" customWidth="1"/>
    <col min="13315" max="13315" width="11.7109375" style="75" customWidth="1"/>
    <col min="13316" max="13316" width="17.140625" style="75" customWidth="1"/>
    <col min="13317" max="13322" width="0" style="75" hidden="1" customWidth="1"/>
    <col min="13323" max="13568" width="9.140625" style="75"/>
    <col min="13569" max="13569" width="4" style="75" customWidth="1"/>
    <col min="13570" max="13570" width="49.42578125" style="75" customWidth="1"/>
    <col min="13571" max="13571" width="11.7109375" style="75" customWidth="1"/>
    <col min="13572" max="13572" width="17.140625" style="75" customWidth="1"/>
    <col min="13573" max="13578" width="0" style="75" hidden="1" customWidth="1"/>
    <col min="13579" max="13824" width="9.140625" style="75"/>
    <col min="13825" max="13825" width="4" style="75" customWidth="1"/>
    <col min="13826" max="13826" width="49.42578125" style="75" customWidth="1"/>
    <col min="13827" max="13827" width="11.7109375" style="75" customWidth="1"/>
    <col min="13828" max="13828" width="17.140625" style="75" customWidth="1"/>
    <col min="13829" max="13834" width="0" style="75" hidden="1" customWidth="1"/>
    <col min="13835" max="14080" width="9.140625" style="75"/>
    <col min="14081" max="14081" width="4" style="75" customWidth="1"/>
    <col min="14082" max="14082" width="49.42578125" style="75" customWidth="1"/>
    <col min="14083" max="14083" width="11.7109375" style="75" customWidth="1"/>
    <col min="14084" max="14084" width="17.140625" style="75" customWidth="1"/>
    <col min="14085" max="14090" width="0" style="75" hidden="1" customWidth="1"/>
    <col min="14091" max="14336" width="9.140625" style="75"/>
    <col min="14337" max="14337" width="4" style="75" customWidth="1"/>
    <col min="14338" max="14338" width="49.42578125" style="75" customWidth="1"/>
    <col min="14339" max="14339" width="11.7109375" style="75" customWidth="1"/>
    <col min="14340" max="14340" width="17.140625" style="75" customWidth="1"/>
    <col min="14341" max="14346" width="0" style="75" hidden="1" customWidth="1"/>
    <col min="14347" max="14592" width="9.140625" style="75"/>
    <col min="14593" max="14593" width="4" style="75" customWidth="1"/>
    <col min="14594" max="14594" width="49.42578125" style="75" customWidth="1"/>
    <col min="14595" max="14595" width="11.7109375" style="75" customWidth="1"/>
    <col min="14596" max="14596" width="17.140625" style="75" customWidth="1"/>
    <col min="14597" max="14602" width="0" style="75" hidden="1" customWidth="1"/>
    <col min="14603" max="14848" width="9.140625" style="75"/>
    <col min="14849" max="14849" width="4" style="75" customWidth="1"/>
    <col min="14850" max="14850" width="49.42578125" style="75" customWidth="1"/>
    <col min="14851" max="14851" width="11.7109375" style="75" customWidth="1"/>
    <col min="14852" max="14852" width="17.140625" style="75" customWidth="1"/>
    <col min="14853" max="14858" width="0" style="75" hidden="1" customWidth="1"/>
    <col min="14859" max="15104" width="9.140625" style="75"/>
    <col min="15105" max="15105" width="4" style="75" customWidth="1"/>
    <col min="15106" max="15106" width="49.42578125" style="75" customWidth="1"/>
    <col min="15107" max="15107" width="11.7109375" style="75" customWidth="1"/>
    <col min="15108" max="15108" width="17.140625" style="75" customWidth="1"/>
    <col min="15109" max="15114" width="0" style="75" hidden="1" customWidth="1"/>
    <col min="15115" max="15360" width="9.140625" style="75"/>
    <col min="15361" max="15361" width="4" style="75" customWidth="1"/>
    <col min="15362" max="15362" width="49.42578125" style="75" customWidth="1"/>
    <col min="15363" max="15363" width="11.7109375" style="75" customWidth="1"/>
    <col min="15364" max="15364" width="17.140625" style="75" customWidth="1"/>
    <col min="15365" max="15370" width="0" style="75" hidden="1" customWidth="1"/>
    <col min="15371" max="15616" width="9.140625" style="75"/>
    <col min="15617" max="15617" width="4" style="75" customWidth="1"/>
    <col min="15618" max="15618" width="49.42578125" style="75" customWidth="1"/>
    <col min="15619" max="15619" width="11.7109375" style="75" customWidth="1"/>
    <col min="15620" max="15620" width="17.140625" style="75" customWidth="1"/>
    <col min="15621" max="15626" width="0" style="75" hidden="1" customWidth="1"/>
    <col min="15627" max="15872" width="9.140625" style="75"/>
    <col min="15873" max="15873" width="4" style="75" customWidth="1"/>
    <col min="15874" max="15874" width="49.42578125" style="75" customWidth="1"/>
    <col min="15875" max="15875" width="11.7109375" style="75" customWidth="1"/>
    <col min="15876" max="15876" width="17.140625" style="75" customWidth="1"/>
    <col min="15877" max="15882" width="0" style="75" hidden="1" customWidth="1"/>
    <col min="15883" max="16128" width="9.140625" style="75"/>
    <col min="16129" max="16129" width="4" style="75" customWidth="1"/>
    <col min="16130" max="16130" width="49.42578125" style="75" customWidth="1"/>
    <col min="16131" max="16131" width="11.7109375" style="75" customWidth="1"/>
    <col min="16132" max="16132" width="17.140625" style="75" customWidth="1"/>
    <col min="16133" max="16138" width="0" style="75" hidden="1" customWidth="1"/>
    <col min="16139" max="16384" width="9.140625" style="75"/>
  </cols>
  <sheetData>
    <row r="3" spans="1:14" ht="16.5" thickBot="1" x14ac:dyDescent="0.25">
      <c r="A3" s="390" t="s">
        <v>152</v>
      </c>
      <c r="B3" s="390"/>
      <c r="C3" s="390"/>
      <c r="D3" s="390"/>
    </row>
    <row r="4" spans="1:14" x14ac:dyDescent="0.2">
      <c r="A4" s="76"/>
      <c r="B4" s="77" t="s">
        <v>153</v>
      </c>
      <c r="C4" s="391"/>
      <c r="D4" s="392"/>
      <c r="N4" s="45"/>
    </row>
    <row r="5" spans="1:14" ht="13.5" thickBot="1" x14ac:dyDescent="0.25">
      <c r="A5" s="78"/>
      <c r="B5" s="79" t="s">
        <v>154</v>
      </c>
      <c r="C5" s="393"/>
      <c r="D5" s="394"/>
    </row>
    <row r="6" spans="1:14" x14ac:dyDescent="0.2">
      <c r="A6" s="80"/>
      <c r="B6" s="81"/>
      <c r="C6" s="81"/>
      <c r="D6" s="82"/>
    </row>
    <row r="7" spans="1:14" ht="13.5" thickBot="1" x14ac:dyDescent="0.25">
      <c r="A7" s="395" t="s">
        <v>155</v>
      </c>
      <c r="B7" s="395"/>
      <c r="C7" s="395"/>
      <c r="D7" s="395"/>
    </row>
    <row r="8" spans="1:14" x14ac:dyDescent="0.2">
      <c r="A8" s="76" t="s">
        <v>30</v>
      </c>
      <c r="B8" s="396" t="s">
        <v>156</v>
      </c>
      <c r="C8" s="397"/>
      <c r="D8" s="83"/>
    </row>
    <row r="9" spans="1:14" x14ac:dyDescent="0.2">
      <c r="A9" s="84" t="s">
        <v>32</v>
      </c>
      <c r="B9" s="368" t="s">
        <v>157</v>
      </c>
      <c r="C9" s="369"/>
      <c r="D9" s="85" t="s">
        <v>158</v>
      </c>
    </row>
    <row r="10" spans="1:14" x14ac:dyDescent="0.2">
      <c r="A10" s="84" t="s">
        <v>35</v>
      </c>
      <c r="B10" s="368" t="s">
        <v>159</v>
      </c>
      <c r="C10" s="369"/>
      <c r="D10" s="85" t="s">
        <v>160</v>
      </c>
    </row>
    <row r="11" spans="1:14" ht="13.5" thickBot="1" x14ac:dyDescent="0.25">
      <c r="A11" s="78" t="s">
        <v>40</v>
      </c>
      <c r="B11" s="400" t="s">
        <v>161</v>
      </c>
      <c r="C11" s="401"/>
      <c r="D11" s="86">
        <v>12</v>
      </c>
      <c r="K11" s="126"/>
    </row>
    <row r="12" spans="1:14" x14ac:dyDescent="0.2">
      <c r="A12" s="80"/>
      <c r="B12" s="81"/>
      <c r="C12" s="81"/>
      <c r="D12" s="82"/>
    </row>
    <row r="13" spans="1:14" ht="13.5" thickBot="1" x14ac:dyDescent="0.25">
      <c r="A13" s="395" t="s">
        <v>162</v>
      </c>
      <c r="B13" s="395"/>
      <c r="C13" s="395"/>
      <c r="D13" s="395"/>
    </row>
    <row r="14" spans="1:14" ht="25.5" customHeight="1" x14ac:dyDescent="0.2">
      <c r="A14" s="402" t="s">
        <v>163</v>
      </c>
      <c r="B14" s="403"/>
      <c r="C14" s="87" t="s">
        <v>164</v>
      </c>
      <c r="D14" s="88" t="s">
        <v>165</v>
      </c>
    </row>
    <row r="15" spans="1:14" ht="13.5" thickBot="1" x14ac:dyDescent="0.25">
      <c r="A15" s="404" t="s">
        <v>166</v>
      </c>
      <c r="B15" s="405"/>
      <c r="C15" s="89" t="s">
        <v>167</v>
      </c>
      <c r="D15" s="90">
        <v>1</v>
      </c>
    </row>
    <row r="16" spans="1:14" x14ac:dyDescent="0.2">
      <c r="A16" s="80"/>
      <c r="B16" s="81"/>
      <c r="C16" s="81"/>
      <c r="D16" s="82"/>
    </row>
    <row r="17" spans="1:15" x14ac:dyDescent="0.2">
      <c r="A17" s="406" t="s">
        <v>168</v>
      </c>
      <c r="B17" s="406"/>
      <c r="C17" s="406"/>
      <c r="D17" s="406"/>
    </row>
    <row r="18" spans="1:15" ht="13.5" thickBot="1" x14ac:dyDescent="0.25">
      <c r="A18" s="381" t="s">
        <v>169</v>
      </c>
      <c r="B18" s="381"/>
      <c r="C18" s="381"/>
      <c r="D18" s="381"/>
    </row>
    <row r="19" spans="1:15" ht="12.75" customHeight="1" x14ac:dyDescent="0.2">
      <c r="A19" s="407" t="s">
        <v>170</v>
      </c>
      <c r="B19" s="408"/>
      <c r="C19" s="408"/>
      <c r="D19" s="409"/>
    </row>
    <row r="20" spans="1:15" x14ac:dyDescent="0.2">
      <c r="A20" s="91">
        <v>1</v>
      </c>
      <c r="B20" s="410" t="s">
        <v>171</v>
      </c>
      <c r="C20" s="411"/>
      <c r="D20" s="92" t="s">
        <v>172</v>
      </c>
    </row>
    <row r="21" spans="1:15" ht="12.75" customHeight="1" x14ac:dyDescent="0.2">
      <c r="A21" s="91">
        <v>2</v>
      </c>
      <c r="B21" s="410" t="s">
        <v>173</v>
      </c>
      <c r="C21" s="411"/>
      <c r="D21" s="93">
        <v>8483</v>
      </c>
    </row>
    <row r="22" spans="1:15" x14ac:dyDescent="0.2">
      <c r="A22" s="91">
        <v>3</v>
      </c>
      <c r="B22" s="410" t="s">
        <v>174</v>
      </c>
      <c r="C22" s="411"/>
      <c r="D22" s="92"/>
    </row>
    <row r="23" spans="1:15" ht="13.5" customHeight="1" thickBot="1" x14ac:dyDescent="0.25">
      <c r="A23" s="94">
        <v>4</v>
      </c>
      <c r="B23" s="398" t="s">
        <v>175</v>
      </c>
      <c r="C23" s="399"/>
      <c r="D23" s="95"/>
    </row>
    <row r="24" spans="1:15" ht="13.5" thickBot="1" x14ac:dyDescent="0.25">
      <c r="A24" s="96"/>
      <c r="B24" s="97"/>
      <c r="C24" s="97"/>
      <c r="D24" s="98"/>
    </row>
    <row r="25" spans="1:15" ht="17.25" thickTop="1" thickBot="1" x14ac:dyDescent="0.25">
      <c r="A25" s="381" t="s">
        <v>176</v>
      </c>
      <c r="B25" s="381"/>
      <c r="C25" s="381"/>
      <c r="D25" s="381"/>
      <c r="E25" s="238" t="s">
        <v>112</v>
      </c>
      <c r="F25" s="238"/>
      <c r="G25" s="238"/>
      <c r="H25" s="238"/>
      <c r="I25" s="238"/>
      <c r="J25" s="238"/>
      <c r="K25" s="238"/>
      <c r="L25" s="238"/>
      <c r="M25" s="238"/>
      <c r="N25" s="238"/>
      <c r="O25" s="161" t="s">
        <v>29</v>
      </c>
    </row>
    <row r="26" spans="1:15" ht="12.75" customHeight="1" thickTop="1" thickBot="1" x14ac:dyDescent="0.25">
      <c r="A26" s="99">
        <v>1</v>
      </c>
      <c r="B26" s="383" t="s">
        <v>177</v>
      </c>
      <c r="C26" s="384"/>
      <c r="D26" s="100" t="s">
        <v>78</v>
      </c>
      <c r="E26" s="164" t="s">
        <v>30</v>
      </c>
      <c r="F26" s="15" t="s">
        <v>31</v>
      </c>
      <c r="G26" s="15"/>
      <c r="H26" s="15"/>
      <c r="I26" s="15"/>
      <c r="J26" s="15"/>
      <c r="K26" s="15"/>
      <c r="L26" s="15"/>
      <c r="M26" s="15"/>
      <c r="N26" s="19"/>
      <c r="O26" s="53">
        <v>8483</v>
      </c>
    </row>
    <row r="27" spans="1:15" ht="17.25" thickTop="1" thickBot="1" x14ac:dyDescent="0.25">
      <c r="A27" s="91" t="s">
        <v>30</v>
      </c>
      <c r="B27" s="101" t="s">
        <v>31</v>
      </c>
      <c r="C27" s="102"/>
      <c r="D27" s="93">
        <v>8483</v>
      </c>
      <c r="E27" s="164" t="s">
        <v>32</v>
      </c>
      <c r="F27" s="46" t="s">
        <v>33</v>
      </c>
      <c r="G27" s="46"/>
      <c r="H27" s="46"/>
      <c r="I27" s="20" t="s">
        <v>34</v>
      </c>
      <c r="J27" s="20"/>
      <c r="K27" s="15"/>
      <c r="L27" s="274">
        <v>0.3</v>
      </c>
      <c r="M27" s="275"/>
      <c r="N27" s="276"/>
      <c r="O27" s="53">
        <v>0</v>
      </c>
    </row>
    <row r="28" spans="1:15" ht="17.25" thickTop="1" thickBot="1" x14ac:dyDescent="0.25">
      <c r="A28" s="91" t="s">
        <v>32</v>
      </c>
      <c r="B28" s="101" t="s">
        <v>178</v>
      </c>
      <c r="C28" s="102"/>
      <c r="D28" s="127">
        <v>0</v>
      </c>
      <c r="E28" s="277" t="s">
        <v>35</v>
      </c>
      <c r="F28" s="278" t="s">
        <v>36</v>
      </c>
      <c r="G28" s="279"/>
      <c r="H28" s="280"/>
      <c r="I28" s="20" t="s">
        <v>37</v>
      </c>
      <c r="J28" s="47"/>
      <c r="K28" s="15"/>
      <c r="L28" s="46"/>
      <c r="M28" s="46"/>
      <c r="N28" s="3"/>
      <c r="O28" s="284"/>
    </row>
    <row r="29" spans="1:15" ht="17.25" thickTop="1" thickBot="1" x14ac:dyDescent="0.25">
      <c r="A29" s="91" t="s">
        <v>35</v>
      </c>
      <c r="B29" s="101" t="s">
        <v>179</v>
      </c>
      <c r="C29" s="102"/>
      <c r="D29" s="127">
        <v>0</v>
      </c>
      <c r="E29" s="277"/>
      <c r="F29" s="281"/>
      <c r="G29" s="282"/>
      <c r="H29" s="283"/>
      <c r="I29" s="20" t="s">
        <v>38</v>
      </c>
      <c r="J29" s="57"/>
      <c r="K29" s="15"/>
      <c r="L29" s="57" t="s">
        <v>39</v>
      </c>
      <c r="M29" s="58"/>
      <c r="N29" s="59"/>
      <c r="O29" s="284"/>
    </row>
    <row r="30" spans="1:15" ht="17.25" thickTop="1" thickBot="1" x14ac:dyDescent="0.25">
      <c r="A30" s="91" t="s">
        <v>40</v>
      </c>
      <c r="B30" s="101" t="s">
        <v>180</v>
      </c>
      <c r="C30" s="102"/>
      <c r="D30" s="127">
        <v>0</v>
      </c>
      <c r="E30" s="164" t="s">
        <v>40</v>
      </c>
      <c r="F30" s="249" t="s">
        <v>41</v>
      </c>
      <c r="G30" s="249"/>
      <c r="H30" s="249"/>
      <c r="I30" s="250"/>
      <c r="J30" s="249"/>
      <c r="K30" s="250"/>
      <c r="L30" s="249"/>
      <c r="M30" s="249"/>
      <c r="N30" s="251"/>
      <c r="O30" s="53">
        <v>0</v>
      </c>
    </row>
    <row r="31" spans="1:15" ht="17.25" thickTop="1" thickBot="1" x14ac:dyDescent="0.25">
      <c r="A31" s="91" t="s">
        <v>42</v>
      </c>
      <c r="B31" s="101" t="s">
        <v>181</v>
      </c>
      <c r="C31" s="102"/>
      <c r="D31" s="127">
        <v>0</v>
      </c>
      <c r="E31" s="164" t="s">
        <v>42</v>
      </c>
      <c r="F31" s="252" t="s">
        <v>43</v>
      </c>
      <c r="G31" s="252"/>
      <c r="H31" s="252"/>
      <c r="I31" s="252"/>
      <c r="J31" s="252"/>
      <c r="K31" s="252"/>
      <c r="L31" s="252"/>
      <c r="M31" s="252"/>
      <c r="N31" s="253"/>
      <c r="O31" s="53">
        <v>0</v>
      </c>
    </row>
    <row r="32" spans="1:15" ht="17.25" thickTop="1" thickBot="1" x14ac:dyDescent="0.25">
      <c r="A32" s="91" t="s">
        <v>44</v>
      </c>
      <c r="B32" s="101" t="s">
        <v>182</v>
      </c>
      <c r="C32" s="102"/>
      <c r="D32" s="127">
        <v>0</v>
      </c>
      <c r="E32" s="164" t="s">
        <v>45</v>
      </c>
      <c r="F32" s="252" t="s">
        <v>123</v>
      </c>
      <c r="G32" s="252"/>
      <c r="H32" s="252"/>
      <c r="I32" s="252"/>
      <c r="J32" s="252"/>
      <c r="K32" s="252"/>
      <c r="L32" s="252"/>
      <c r="M32" s="252"/>
      <c r="N32" s="253"/>
      <c r="O32" s="165">
        <v>0</v>
      </c>
    </row>
    <row r="33" spans="1:15" ht="14.25" thickTop="1" thickBot="1" x14ac:dyDescent="0.25">
      <c r="A33" s="91" t="s">
        <v>45</v>
      </c>
      <c r="B33" s="101" t="s">
        <v>183</v>
      </c>
      <c r="C33" s="102"/>
      <c r="D33" s="127">
        <v>0</v>
      </c>
      <c r="E33" s="254"/>
      <c r="F33" s="255"/>
      <c r="G33" s="255"/>
      <c r="H33" s="255"/>
      <c r="I33" s="255"/>
      <c r="J33" s="255"/>
      <c r="K33" s="255"/>
      <c r="L33" s="255"/>
      <c r="M33" s="255"/>
      <c r="N33" s="255"/>
      <c r="O33" s="256"/>
    </row>
    <row r="34" spans="1:15" ht="17.25" thickTop="1" thickBot="1" x14ac:dyDescent="0.25">
      <c r="A34" s="103" t="s">
        <v>54</v>
      </c>
      <c r="B34" s="104" t="s">
        <v>46</v>
      </c>
      <c r="C34" s="105"/>
      <c r="D34" s="128">
        <v>0</v>
      </c>
      <c r="E34" s="239" t="s">
        <v>111</v>
      </c>
      <c r="F34" s="257"/>
      <c r="G34" s="257"/>
      <c r="H34" s="257"/>
      <c r="I34" s="257"/>
      <c r="J34" s="257"/>
      <c r="K34" s="257"/>
      <c r="L34" s="257"/>
      <c r="M34" s="257"/>
      <c r="N34" s="258"/>
      <c r="O34" s="21">
        <f>SUM(O26:O32)</f>
        <v>8483</v>
      </c>
    </row>
    <row r="35" spans="1:15" ht="13.5" customHeight="1" thickBot="1" x14ac:dyDescent="0.25">
      <c r="A35" s="106"/>
      <c r="B35" s="388" t="s">
        <v>184</v>
      </c>
      <c r="C35" s="389"/>
      <c r="D35" s="107">
        <f>TRUNC(SUM(D27:D34),2)</f>
        <v>8483</v>
      </c>
    </row>
    <row r="36" spans="1:15" ht="13.5" thickBot="1" x14ac:dyDescent="0.25">
      <c r="A36" s="96"/>
      <c r="B36" s="97"/>
      <c r="C36" s="97"/>
      <c r="D36" s="98"/>
    </row>
    <row r="37" spans="1:15" ht="17.25" thickTop="1" thickBot="1" x14ac:dyDescent="0.25">
      <c r="A37" s="381" t="s">
        <v>185</v>
      </c>
      <c r="B37" s="381"/>
      <c r="C37" s="381"/>
      <c r="D37" s="381"/>
      <c r="E37" s="239" t="s">
        <v>47</v>
      </c>
      <c r="F37" s="239"/>
      <c r="G37" s="239"/>
      <c r="H37" s="239"/>
      <c r="I37" s="239"/>
      <c r="J37" s="239"/>
      <c r="K37" s="239"/>
      <c r="L37" s="239"/>
      <c r="M37" s="239"/>
      <c r="N37" s="239"/>
      <c r="O37" s="238"/>
    </row>
    <row r="38" spans="1:15" ht="20.25" thickTop="1" thickBot="1" x14ac:dyDescent="0.25">
      <c r="A38" s="381" t="s">
        <v>203</v>
      </c>
      <c r="B38" s="381"/>
      <c r="C38" s="381"/>
      <c r="D38" s="381"/>
      <c r="E38" s="239" t="s">
        <v>114</v>
      </c>
      <c r="F38" s="239"/>
      <c r="G38" s="239"/>
      <c r="H38" s="239"/>
      <c r="I38" s="239"/>
      <c r="J38" s="239"/>
      <c r="K38" s="239"/>
      <c r="L38" s="239"/>
      <c r="M38" s="239"/>
      <c r="N38" s="239"/>
      <c r="O38" s="238"/>
    </row>
    <row r="39" spans="1:15" ht="12.75" customHeight="1" thickTop="1" thickBot="1" x14ac:dyDescent="0.25">
      <c r="A39" s="130" t="s">
        <v>64</v>
      </c>
      <c r="B39" s="383" t="s">
        <v>204</v>
      </c>
      <c r="C39" s="384"/>
      <c r="D39" s="100" t="s">
        <v>78</v>
      </c>
      <c r="E39" s="163" t="s">
        <v>30</v>
      </c>
      <c r="F39" s="286" t="s">
        <v>113</v>
      </c>
      <c r="G39" s="286"/>
      <c r="H39" s="286"/>
      <c r="I39" s="286"/>
      <c r="J39" s="286"/>
      <c r="K39" s="286"/>
      <c r="L39" s="286"/>
      <c r="M39" s="286"/>
      <c r="N39" s="48">
        <v>8.3299999999999999E-2</v>
      </c>
      <c r="O39" s="26">
        <f>(N39*O34)</f>
        <v>706.63390000000004</v>
      </c>
    </row>
    <row r="40" spans="1:15" ht="12.75" customHeight="1" thickTop="1" thickBot="1" x14ac:dyDescent="0.25">
      <c r="A40" s="91" t="s">
        <v>30</v>
      </c>
      <c r="B40" s="101" t="s">
        <v>113</v>
      </c>
      <c r="C40" s="117">
        <v>8.3299999999999999E-2</v>
      </c>
      <c r="D40" s="108">
        <f>TRUNC(D35*C40,2)</f>
        <v>706.63</v>
      </c>
      <c r="E40" s="163" t="s">
        <v>32</v>
      </c>
      <c r="F40" s="286" t="s">
        <v>140</v>
      </c>
      <c r="G40" s="286"/>
      <c r="H40" s="286"/>
      <c r="I40" s="286"/>
      <c r="J40" s="286"/>
      <c r="K40" s="286"/>
      <c r="L40" s="286"/>
      <c r="M40" s="286"/>
      <c r="N40" s="48">
        <v>0.121</v>
      </c>
      <c r="O40" s="26">
        <f>(N40*O34)</f>
        <v>1026.443</v>
      </c>
    </row>
    <row r="41" spans="1:15" ht="17.25" thickTop="1" thickBot="1" x14ac:dyDescent="0.25">
      <c r="A41" s="91" t="s">
        <v>32</v>
      </c>
      <c r="B41" s="101" t="s">
        <v>205</v>
      </c>
      <c r="C41" s="117">
        <v>0.121</v>
      </c>
      <c r="D41" s="108">
        <f>TRUNC(D35*C41,2)</f>
        <v>1026.44</v>
      </c>
      <c r="E41" s="162"/>
      <c r="F41" s="287" t="s">
        <v>62</v>
      </c>
      <c r="G41" s="287"/>
      <c r="H41" s="287"/>
      <c r="I41" s="287"/>
      <c r="J41" s="287"/>
      <c r="K41" s="287"/>
      <c r="L41" s="287"/>
      <c r="M41" s="287"/>
      <c r="N41" s="49">
        <f>N39+N40</f>
        <v>0.20429999999999998</v>
      </c>
      <c r="O41" s="21">
        <f>(O39+O40)</f>
        <v>1733.0769</v>
      </c>
    </row>
    <row r="42" spans="1:15" ht="13.5" customHeight="1" thickTop="1" thickBot="1" x14ac:dyDescent="0.25">
      <c r="A42" s="378" t="s">
        <v>190</v>
      </c>
      <c r="B42" s="379"/>
      <c r="C42" s="118"/>
      <c r="D42" s="107">
        <f>TRUNC(SUM(D40:D41),2)</f>
        <v>1733.07</v>
      </c>
    </row>
    <row r="43" spans="1:15" ht="13.5" thickBot="1" x14ac:dyDescent="0.25">
      <c r="A43" s="96"/>
      <c r="B43" s="97"/>
      <c r="C43" s="97"/>
      <c r="D43" s="98"/>
    </row>
    <row r="44" spans="1:15" ht="24.75" customHeight="1" thickTop="1" thickBot="1" x14ac:dyDescent="0.25">
      <c r="A44" s="380" t="s">
        <v>206</v>
      </c>
      <c r="B44" s="380"/>
      <c r="C44" s="380"/>
      <c r="D44" s="380"/>
      <c r="E44" s="239" t="s">
        <v>125</v>
      </c>
      <c r="F44" s="239"/>
      <c r="G44" s="239"/>
      <c r="H44" s="239"/>
      <c r="I44" s="239"/>
      <c r="J44" s="239"/>
      <c r="K44" s="239"/>
      <c r="L44" s="239"/>
      <c r="M44" s="239"/>
      <c r="N44" s="239"/>
      <c r="O44" s="238"/>
    </row>
    <row r="45" spans="1:15" ht="17.25" thickTop="1" thickBot="1" x14ac:dyDescent="0.25">
      <c r="A45" s="99" t="s">
        <v>66</v>
      </c>
      <c r="B45" s="112" t="s">
        <v>188</v>
      </c>
      <c r="C45" s="113" t="s">
        <v>189</v>
      </c>
      <c r="D45" s="100" t="s">
        <v>78</v>
      </c>
      <c r="E45" s="164" t="s">
        <v>30</v>
      </c>
      <c r="F45" s="285" t="s">
        <v>48</v>
      </c>
      <c r="G45" s="285"/>
      <c r="H45" s="285"/>
      <c r="I45" s="285"/>
      <c r="J45" s="285"/>
      <c r="K45" s="285"/>
      <c r="L45" s="285"/>
      <c r="M45" s="285"/>
      <c r="N45" s="22">
        <v>0.2</v>
      </c>
      <c r="O45" s="165">
        <f>(O$34+O$41)*N45</f>
        <v>2043.2153800000001</v>
      </c>
    </row>
    <row r="46" spans="1:15" ht="17.25" thickTop="1" thickBot="1" x14ac:dyDescent="0.25">
      <c r="A46" s="91" t="s">
        <v>30</v>
      </c>
      <c r="B46" s="101" t="s">
        <v>48</v>
      </c>
      <c r="C46" s="114">
        <v>0.2</v>
      </c>
      <c r="D46" s="135">
        <f>TRUNC(($D$35+D42)*C46,2)</f>
        <v>2043.21</v>
      </c>
      <c r="E46" s="164" t="s">
        <v>32</v>
      </c>
      <c r="F46" s="285" t="s">
        <v>49</v>
      </c>
      <c r="G46" s="285"/>
      <c r="H46" s="285"/>
      <c r="I46" s="285"/>
      <c r="J46" s="285"/>
      <c r="K46" s="285"/>
      <c r="L46" s="285"/>
      <c r="M46" s="285"/>
      <c r="N46" s="22">
        <v>1.4999999999999999E-2</v>
      </c>
      <c r="O46" s="165">
        <f t="shared" ref="O46:O52" si="0">(O$34+O$41)*N46</f>
        <v>153.2411535</v>
      </c>
    </row>
    <row r="47" spans="1:15" ht="17.25" thickTop="1" thickBot="1" x14ac:dyDescent="0.25">
      <c r="A47" s="91" t="s">
        <v>32</v>
      </c>
      <c r="B47" s="101" t="s">
        <v>49</v>
      </c>
      <c r="C47" s="114">
        <v>1.4999999999999999E-2</v>
      </c>
      <c r="D47" s="135">
        <f>TRUNC(($D$35+$D$42)*C47,2)</f>
        <v>153.24</v>
      </c>
      <c r="E47" s="164" t="s">
        <v>35</v>
      </c>
      <c r="F47" s="285" t="s">
        <v>50</v>
      </c>
      <c r="G47" s="285"/>
      <c r="H47" s="285"/>
      <c r="I47" s="285"/>
      <c r="J47" s="285"/>
      <c r="K47" s="285"/>
      <c r="L47" s="285"/>
      <c r="M47" s="285"/>
      <c r="N47" s="22">
        <v>0.01</v>
      </c>
      <c r="O47" s="165">
        <f t="shared" si="0"/>
        <v>102.160769</v>
      </c>
    </row>
    <row r="48" spans="1:15" ht="17.25" thickTop="1" thickBot="1" x14ac:dyDescent="0.25">
      <c r="A48" s="91" t="s">
        <v>35</v>
      </c>
      <c r="B48" s="101" t="s">
        <v>50</v>
      </c>
      <c r="C48" s="114">
        <v>0.01</v>
      </c>
      <c r="D48" s="135">
        <f t="shared" ref="D48:D53" si="1">TRUNC(($D$35+$D$42)*C48,2)</f>
        <v>102.16</v>
      </c>
      <c r="E48" s="164" t="s">
        <v>40</v>
      </c>
      <c r="F48" s="285" t="s">
        <v>51</v>
      </c>
      <c r="G48" s="285"/>
      <c r="H48" s="285"/>
      <c r="I48" s="285"/>
      <c r="J48" s="285"/>
      <c r="K48" s="285"/>
      <c r="L48" s="285"/>
      <c r="M48" s="285"/>
      <c r="N48" s="22">
        <v>2E-3</v>
      </c>
      <c r="O48" s="165">
        <f t="shared" si="0"/>
        <v>20.432153800000002</v>
      </c>
    </row>
    <row r="49" spans="1:19" ht="17.25" thickTop="1" thickBot="1" x14ac:dyDescent="0.25">
      <c r="A49" s="91" t="s">
        <v>40</v>
      </c>
      <c r="B49" s="101" t="s">
        <v>51</v>
      </c>
      <c r="C49" s="114">
        <v>2E-3</v>
      </c>
      <c r="D49" s="135">
        <f t="shared" si="1"/>
        <v>20.43</v>
      </c>
      <c r="E49" s="164" t="s">
        <v>42</v>
      </c>
      <c r="F49" s="285" t="s">
        <v>52</v>
      </c>
      <c r="G49" s="285"/>
      <c r="H49" s="285"/>
      <c r="I49" s="285"/>
      <c r="J49" s="285"/>
      <c r="K49" s="285"/>
      <c r="L49" s="285"/>
      <c r="M49" s="285"/>
      <c r="N49" s="22">
        <v>2.5000000000000001E-2</v>
      </c>
      <c r="O49" s="165">
        <f t="shared" si="0"/>
        <v>255.40192250000001</v>
      </c>
    </row>
    <row r="50" spans="1:19" ht="17.25" thickTop="1" thickBot="1" x14ac:dyDescent="0.25">
      <c r="A50" s="91" t="s">
        <v>42</v>
      </c>
      <c r="B50" s="101" t="s">
        <v>52</v>
      </c>
      <c r="C50" s="114">
        <v>2.5000000000000001E-2</v>
      </c>
      <c r="D50" s="135">
        <f t="shared" si="1"/>
        <v>255.4</v>
      </c>
      <c r="E50" s="164" t="s">
        <v>44</v>
      </c>
      <c r="F50" s="285" t="s">
        <v>53</v>
      </c>
      <c r="G50" s="285"/>
      <c r="H50" s="285"/>
      <c r="I50" s="285"/>
      <c r="J50" s="285"/>
      <c r="K50" s="285"/>
      <c r="L50" s="285"/>
      <c r="M50" s="285"/>
      <c r="N50" s="22">
        <v>0.08</v>
      </c>
      <c r="O50" s="165">
        <f t="shared" si="0"/>
        <v>817.28615200000002</v>
      </c>
    </row>
    <row r="51" spans="1:19" ht="17.25" thickTop="1" thickBot="1" x14ac:dyDescent="0.25">
      <c r="A51" s="91" t="s">
        <v>44</v>
      </c>
      <c r="B51" s="101" t="s">
        <v>53</v>
      </c>
      <c r="C51" s="114">
        <v>0.08</v>
      </c>
      <c r="D51" s="135">
        <f t="shared" si="1"/>
        <v>817.28</v>
      </c>
      <c r="E51" s="164" t="s">
        <v>45</v>
      </c>
      <c r="F51" s="289" t="s">
        <v>11</v>
      </c>
      <c r="G51" s="289"/>
      <c r="H51" s="289"/>
      <c r="I51" s="289"/>
      <c r="J51" s="23">
        <v>0.03</v>
      </c>
      <c r="K51" s="24" t="s">
        <v>12</v>
      </c>
      <c r="L51" s="290">
        <v>1</v>
      </c>
      <c r="M51" s="290"/>
      <c r="N51" s="25">
        <f>(J51*L51)</f>
        <v>0.03</v>
      </c>
      <c r="O51" s="165">
        <f t="shared" si="0"/>
        <v>306.48230699999999</v>
      </c>
    </row>
    <row r="52" spans="1:19" ht="17.25" thickTop="1" thickBot="1" x14ac:dyDescent="0.25">
      <c r="A52" s="91" t="s">
        <v>45</v>
      </c>
      <c r="B52" s="101" t="s">
        <v>11</v>
      </c>
      <c r="C52" s="114">
        <v>0.03</v>
      </c>
      <c r="D52" s="135">
        <f t="shared" si="1"/>
        <v>306.48</v>
      </c>
      <c r="E52" s="164" t="s">
        <v>54</v>
      </c>
      <c r="F52" s="15" t="s">
        <v>55</v>
      </c>
      <c r="G52" s="160"/>
      <c r="H52" s="160"/>
      <c r="I52" s="160"/>
      <c r="J52" s="50"/>
      <c r="K52" s="291"/>
      <c r="L52" s="291"/>
      <c r="M52" s="292"/>
      <c r="N52" s="51">
        <v>6.0000000000000001E-3</v>
      </c>
      <c r="O52" s="165">
        <f t="shared" si="0"/>
        <v>61.296461399999998</v>
      </c>
    </row>
    <row r="53" spans="1:19" ht="17.25" thickTop="1" thickBot="1" x14ac:dyDescent="0.25">
      <c r="A53" s="91" t="s">
        <v>54</v>
      </c>
      <c r="B53" s="101" t="s">
        <v>55</v>
      </c>
      <c r="C53" s="114">
        <v>6.0000000000000001E-3</v>
      </c>
      <c r="D53" s="135">
        <f t="shared" si="1"/>
        <v>61.29</v>
      </c>
      <c r="E53" s="238" t="s">
        <v>62</v>
      </c>
      <c r="F53" s="238" t="s">
        <v>55</v>
      </c>
      <c r="G53" s="238"/>
      <c r="H53" s="238"/>
      <c r="I53" s="238"/>
      <c r="J53" s="238"/>
      <c r="K53" s="238"/>
      <c r="L53" s="238"/>
      <c r="M53" s="238"/>
      <c r="N53" s="54">
        <f>(N45+N46+N47+N48+N49+N50+N51+N52)</f>
        <v>0.3680000000000001</v>
      </c>
      <c r="O53" s="21">
        <f>SUM(O45:O52)</f>
        <v>3759.5162992000005</v>
      </c>
    </row>
    <row r="54" spans="1:19" ht="13.5" customHeight="1" thickTop="1" thickBot="1" x14ac:dyDescent="0.25">
      <c r="A54" s="378" t="s">
        <v>190</v>
      </c>
      <c r="B54" s="385"/>
      <c r="C54" s="115">
        <f>C46+C47+C48+C49+C50+C51+C52+C53</f>
        <v>0.3680000000000001</v>
      </c>
      <c r="D54" s="177">
        <f>TRUNC(SUM(D46:D53),2)</f>
        <v>3759.49</v>
      </c>
    </row>
    <row r="55" spans="1:19" ht="13.5" thickBot="1" x14ac:dyDescent="0.25">
      <c r="A55" s="96"/>
      <c r="B55" s="97"/>
      <c r="C55" s="97"/>
      <c r="D55" s="98"/>
    </row>
    <row r="56" spans="1:19" ht="24.75" customHeight="1" thickTop="1" thickBot="1" x14ac:dyDescent="0.25">
      <c r="A56" s="380" t="s">
        <v>207</v>
      </c>
      <c r="B56" s="380"/>
      <c r="C56" s="380"/>
      <c r="D56" s="380"/>
      <c r="E56" s="239" t="s">
        <v>56</v>
      </c>
      <c r="F56" s="239"/>
      <c r="G56" s="239"/>
      <c r="H56" s="239"/>
      <c r="I56" s="239"/>
      <c r="J56" s="239"/>
      <c r="K56" s="239"/>
      <c r="L56" s="239"/>
      <c r="M56" s="239"/>
      <c r="N56" s="239"/>
      <c r="O56" s="238"/>
    </row>
    <row r="57" spans="1:19" ht="17.25" thickTop="1" thickBot="1" x14ac:dyDescent="0.25">
      <c r="A57" s="91" t="s">
        <v>30</v>
      </c>
      <c r="B57" s="101" t="s">
        <v>57</v>
      </c>
      <c r="C57" s="102"/>
      <c r="D57" s="109">
        <v>0</v>
      </c>
      <c r="E57" s="161" t="s">
        <v>30</v>
      </c>
      <c r="F57" s="288" t="s">
        <v>57</v>
      </c>
      <c r="G57" s="288"/>
      <c r="H57" s="288"/>
      <c r="I57" s="288"/>
      <c r="J57" s="288"/>
      <c r="K57" s="288"/>
      <c r="L57" s="288"/>
      <c r="M57" s="288"/>
      <c r="N57" s="288"/>
      <c r="O57" s="26"/>
    </row>
    <row r="58" spans="1:19" ht="17.25" thickTop="1" thickBot="1" x14ac:dyDescent="0.25">
      <c r="A58" s="91" t="s">
        <v>32</v>
      </c>
      <c r="B58" s="101" t="s">
        <v>209</v>
      </c>
      <c r="C58" s="102"/>
      <c r="D58" s="135">
        <v>550</v>
      </c>
      <c r="E58" s="161" t="s">
        <v>32</v>
      </c>
      <c r="F58" s="288" t="s">
        <v>58</v>
      </c>
      <c r="G58" s="288"/>
      <c r="H58" s="288"/>
      <c r="I58" s="288"/>
      <c r="J58" s="288"/>
      <c r="K58" s="288"/>
      <c r="L58" s="288"/>
      <c r="M58" s="288"/>
      <c r="N58" s="288"/>
      <c r="O58" s="26">
        <f>22*25</f>
        <v>550</v>
      </c>
      <c r="S58" s="132" t="s">
        <v>208</v>
      </c>
    </row>
    <row r="59" spans="1:19" ht="17.25" thickTop="1" thickBot="1" x14ac:dyDescent="0.25">
      <c r="A59" s="91" t="s">
        <v>35</v>
      </c>
      <c r="B59" s="101" t="s">
        <v>59</v>
      </c>
      <c r="C59" s="102"/>
      <c r="D59" s="109">
        <v>0</v>
      </c>
      <c r="E59" s="161" t="s">
        <v>35</v>
      </c>
      <c r="F59" s="288" t="s">
        <v>59</v>
      </c>
      <c r="G59" s="288"/>
      <c r="H59" s="288"/>
      <c r="I59" s="288"/>
      <c r="J59" s="288"/>
      <c r="K59" s="288"/>
      <c r="L59" s="288"/>
      <c r="M59" s="288"/>
      <c r="N59" s="288"/>
      <c r="O59" s="26">
        <v>0</v>
      </c>
    </row>
    <row r="60" spans="1:19" ht="17.25" thickTop="1" thickBot="1" x14ac:dyDescent="0.25">
      <c r="A60" s="91" t="s">
        <v>40</v>
      </c>
      <c r="B60" s="101" t="s">
        <v>121</v>
      </c>
      <c r="C60" s="102"/>
      <c r="D60" s="109">
        <v>0</v>
      </c>
      <c r="E60" s="161" t="s">
        <v>40</v>
      </c>
      <c r="F60" s="288" t="s">
        <v>121</v>
      </c>
      <c r="G60" s="288"/>
      <c r="H60" s="288"/>
      <c r="I60" s="288"/>
      <c r="J60" s="288"/>
      <c r="K60" s="288"/>
      <c r="L60" s="288"/>
      <c r="M60" s="288"/>
      <c r="N60" s="288"/>
      <c r="O60" s="26">
        <v>0</v>
      </c>
    </row>
    <row r="61" spans="1:19" ht="17.25" thickTop="1" thickBot="1" x14ac:dyDescent="0.25">
      <c r="A61" s="91" t="s">
        <v>42</v>
      </c>
      <c r="B61" s="101" t="s">
        <v>122</v>
      </c>
      <c r="C61" s="102"/>
      <c r="D61" s="109">
        <v>0</v>
      </c>
      <c r="E61" s="161" t="s">
        <v>42</v>
      </c>
      <c r="F61" s="288" t="s">
        <v>122</v>
      </c>
      <c r="G61" s="288"/>
      <c r="H61" s="288"/>
      <c r="I61" s="288"/>
      <c r="J61" s="288"/>
      <c r="K61" s="288"/>
      <c r="L61" s="288"/>
      <c r="M61" s="288"/>
      <c r="N61" s="288"/>
      <c r="O61" s="26">
        <v>0</v>
      </c>
    </row>
    <row r="62" spans="1:19" ht="17.25" thickTop="1" thickBot="1" x14ac:dyDescent="0.25">
      <c r="A62" s="91" t="s">
        <v>44</v>
      </c>
      <c r="B62" s="101" t="s">
        <v>60</v>
      </c>
      <c r="C62" s="102"/>
      <c r="D62" s="109">
        <v>0</v>
      </c>
      <c r="E62" s="161" t="s">
        <v>44</v>
      </c>
      <c r="F62" s="288" t="s">
        <v>60</v>
      </c>
      <c r="G62" s="288"/>
      <c r="H62" s="288"/>
      <c r="I62" s="288"/>
      <c r="J62" s="288"/>
      <c r="K62" s="288"/>
      <c r="L62" s="288"/>
      <c r="M62" s="288"/>
      <c r="N62" s="288"/>
      <c r="O62" s="26">
        <v>0</v>
      </c>
    </row>
    <row r="63" spans="1:19" ht="17.25" thickTop="1" thickBot="1" x14ac:dyDescent="0.25">
      <c r="A63" s="91" t="s">
        <v>45</v>
      </c>
      <c r="B63" s="101" t="s">
        <v>22</v>
      </c>
      <c r="C63" s="102"/>
      <c r="D63" s="109">
        <v>0</v>
      </c>
      <c r="E63" s="161" t="s">
        <v>45</v>
      </c>
      <c r="F63" s="288" t="s">
        <v>22</v>
      </c>
      <c r="G63" s="288"/>
      <c r="H63" s="288"/>
      <c r="I63" s="288"/>
      <c r="J63" s="288"/>
      <c r="K63" s="288"/>
      <c r="L63" s="288"/>
      <c r="M63" s="288"/>
      <c r="N63" s="288"/>
      <c r="O63" s="26">
        <v>0</v>
      </c>
    </row>
    <row r="64" spans="1:19" ht="17.25" thickTop="1" thickBot="1" x14ac:dyDescent="0.25">
      <c r="A64" s="91" t="s">
        <v>54</v>
      </c>
      <c r="B64" s="101" t="s">
        <v>46</v>
      </c>
      <c r="C64" s="102"/>
      <c r="D64" s="109">
        <v>0</v>
      </c>
      <c r="E64" s="161" t="s">
        <v>54</v>
      </c>
      <c r="F64" s="288" t="s">
        <v>46</v>
      </c>
      <c r="G64" s="288"/>
      <c r="H64" s="288"/>
      <c r="I64" s="288"/>
      <c r="J64" s="288"/>
      <c r="K64" s="288"/>
      <c r="L64" s="288"/>
      <c r="M64" s="288"/>
      <c r="N64" s="288"/>
      <c r="O64" s="26">
        <v>0</v>
      </c>
    </row>
    <row r="65" spans="1:15" ht="17.25" thickTop="1" thickBot="1" x14ac:dyDescent="0.25">
      <c r="A65" s="91" t="s">
        <v>61</v>
      </c>
      <c r="B65" s="101" t="s">
        <v>46</v>
      </c>
      <c r="C65" s="102"/>
      <c r="D65" s="109">
        <v>0</v>
      </c>
      <c r="E65" s="161" t="s">
        <v>61</v>
      </c>
      <c r="F65" s="288" t="s">
        <v>46</v>
      </c>
      <c r="G65" s="288"/>
      <c r="H65" s="288"/>
      <c r="I65" s="288"/>
      <c r="J65" s="288"/>
      <c r="K65" s="288"/>
      <c r="L65" s="288"/>
      <c r="M65" s="288"/>
      <c r="N65" s="288"/>
      <c r="O65" s="26">
        <v>0</v>
      </c>
    </row>
    <row r="66" spans="1:15" ht="13.5" customHeight="1" thickTop="1" thickBot="1" x14ac:dyDescent="0.25">
      <c r="A66" s="106"/>
      <c r="B66" s="388" t="s">
        <v>187</v>
      </c>
      <c r="C66" s="389"/>
      <c r="D66" s="110">
        <f>TRUNC(SUM(D57:D65),2)</f>
        <v>550</v>
      </c>
      <c r="E66" s="161"/>
      <c r="F66" s="238" t="s">
        <v>62</v>
      </c>
      <c r="G66" s="238"/>
      <c r="H66" s="238"/>
      <c r="I66" s="238"/>
      <c r="J66" s="238"/>
      <c r="K66" s="238"/>
      <c r="L66" s="238"/>
      <c r="M66" s="238"/>
      <c r="N66" s="238"/>
      <c r="O66" s="21">
        <f>(O57+O58+O59+O60+O61+O62+O63+O64+O65)</f>
        <v>550</v>
      </c>
    </row>
    <row r="67" spans="1:15" ht="13.5" customHeight="1" thickBot="1" x14ac:dyDescent="0.25">
      <c r="A67" s="133"/>
      <c r="B67" s="134"/>
      <c r="C67" s="134"/>
      <c r="D67" s="129"/>
    </row>
    <row r="68" spans="1:15" ht="17.25" thickTop="1" thickBot="1" x14ac:dyDescent="0.25">
      <c r="A68" s="381" t="s">
        <v>210</v>
      </c>
      <c r="B68" s="381"/>
      <c r="C68" s="381"/>
      <c r="D68" s="381"/>
      <c r="E68" s="238" t="s">
        <v>63</v>
      </c>
      <c r="F68" s="238"/>
      <c r="G68" s="238"/>
      <c r="H68" s="238"/>
      <c r="I68" s="238"/>
      <c r="J68" s="238"/>
      <c r="K68" s="238"/>
      <c r="L68" s="238"/>
      <c r="M68" s="238"/>
      <c r="N68" s="238"/>
      <c r="O68" s="238"/>
    </row>
    <row r="69" spans="1:15" ht="12.75" customHeight="1" thickTop="1" thickBot="1" x14ac:dyDescent="0.25">
      <c r="A69" s="137" t="s">
        <v>64</v>
      </c>
      <c r="B69" s="138" t="s">
        <v>211</v>
      </c>
      <c r="C69" s="139">
        <v>0.20430000000000001</v>
      </c>
      <c r="D69" s="178">
        <f>D42</f>
        <v>1733.07</v>
      </c>
      <c r="E69" s="44" t="s">
        <v>64</v>
      </c>
      <c r="F69" s="288" t="s">
        <v>65</v>
      </c>
      <c r="G69" s="288"/>
      <c r="H69" s="288"/>
      <c r="I69" s="288"/>
      <c r="J69" s="288"/>
      <c r="K69" s="288"/>
      <c r="L69" s="288"/>
      <c r="M69" s="288"/>
      <c r="N69" s="33">
        <f>N39</f>
        <v>8.3299999999999999E-2</v>
      </c>
      <c r="O69" s="26">
        <f>O41</f>
        <v>1733.0769</v>
      </c>
    </row>
    <row r="70" spans="1:15" ht="12.75" customHeight="1" thickTop="1" thickBot="1" x14ac:dyDescent="0.25">
      <c r="A70" s="91" t="s">
        <v>66</v>
      </c>
      <c r="B70" s="101" t="s">
        <v>67</v>
      </c>
      <c r="C70" s="117">
        <v>0.36799999999999999</v>
      </c>
      <c r="D70" s="135">
        <f>D54</f>
        <v>3759.49</v>
      </c>
      <c r="E70" s="44" t="s">
        <v>66</v>
      </c>
      <c r="F70" s="288" t="s">
        <v>67</v>
      </c>
      <c r="G70" s="288"/>
      <c r="H70" s="288"/>
      <c r="I70" s="288"/>
      <c r="J70" s="288"/>
      <c r="K70" s="288"/>
      <c r="L70" s="288"/>
      <c r="M70" s="288"/>
      <c r="N70" s="33">
        <f>N51</f>
        <v>0.03</v>
      </c>
      <c r="O70" s="26">
        <f>O53</f>
        <v>3759.5162992000005</v>
      </c>
    </row>
    <row r="71" spans="1:15" ht="17.25" thickTop="1" thickBot="1" x14ac:dyDescent="0.25">
      <c r="A71" s="103" t="s">
        <v>68</v>
      </c>
      <c r="B71" s="136" t="s">
        <v>186</v>
      </c>
      <c r="C71" s="120"/>
      <c r="D71" s="179">
        <f>D66</f>
        <v>550</v>
      </c>
      <c r="E71" s="44" t="s">
        <v>68</v>
      </c>
      <c r="F71" s="288" t="s">
        <v>69</v>
      </c>
      <c r="G71" s="288"/>
      <c r="H71" s="288"/>
      <c r="I71" s="288"/>
      <c r="J71" s="288"/>
      <c r="K71" s="288"/>
      <c r="L71" s="288"/>
      <c r="M71" s="288"/>
      <c r="N71" s="288"/>
      <c r="O71" s="26">
        <f>O66</f>
        <v>550</v>
      </c>
    </row>
    <row r="72" spans="1:15" ht="13.5" customHeight="1" thickTop="1" thickBot="1" x14ac:dyDescent="0.25">
      <c r="A72" s="386" t="s">
        <v>190</v>
      </c>
      <c r="B72" s="387"/>
      <c r="C72" s="140">
        <f>C69+C70</f>
        <v>0.57230000000000003</v>
      </c>
      <c r="D72" s="107">
        <f>TRUNC(SUM(D69:D71),2)</f>
        <v>6042.56</v>
      </c>
      <c r="E72" s="161"/>
      <c r="F72" s="239" t="s">
        <v>62</v>
      </c>
      <c r="G72" s="257"/>
      <c r="H72" s="257"/>
      <c r="I72" s="257"/>
      <c r="J72" s="257"/>
      <c r="K72" s="257"/>
      <c r="L72" s="257"/>
      <c r="M72" s="258"/>
      <c r="N72" s="55">
        <f>(N69+N70)</f>
        <v>0.1133</v>
      </c>
      <c r="O72" s="21">
        <f>SUM(O69:O71)</f>
        <v>6042.5931992000005</v>
      </c>
    </row>
    <row r="73" spans="1:15" ht="13.5" customHeight="1" thickBot="1" x14ac:dyDescent="0.25">
      <c r="A73" s="133"/>
      <c r="B73" s="134"/>
      <c r="C73" s="134"/>
      <c r="D73" s="129"/>
    </row>
    <row r="74" spans="1:15" ht="17.25" thickTop="1" thickBot="1" x14ac:dyDescent="0.25">
      <c r="A74" s="381" t="s">
        <v>212</v>
      </c>
      <c r="B74" s="381"/>
      <c r="C74" s="381"/>
      <c r="D74" s="381"/>
      <c r="E74" s="239" t="s">
        <v>70</v>
      </c>
      <c r="F74" s="257"/>
      <c r="G74" s="257"/>
      <c r="H74" s="257"/>
      <c r="I74" s="257"/>
      <c r="J74" s="257"/>
      <c r="K74" s="257"/>
      <c r="L74" s="257"/>
      <c r="M74" s="257"/>
      <c r="N74" s="257"/>
      <c r="O74" s="258"/>
    </row>
    <row r="75" spans="1:15" ht="12.75" customHeight="1" thickTop="1" thickBot="1" x14ac:dyDescent="0.25">
      <c r="A75" s="99">
        <v>3</v>
      </c>
      <c r="B75" s="383" t="s">
        <v>192</v>
      </c>
      <c r="C75" s="384"/>
      <c r="D75" s="100" t="s">
        <v>78</v>
      </c>
      <c r="E75" s="161" t="s">
        <v>30</v>
      </c>
      <c r="F75" s="288" t="s">
        <v>71</v>
      </c>
      <c r="G75" s="288"/>
      <c r="H75" s="288"/>
      <c r="I75" s="288"/>
      <c r="J75" s="288"/>
      <c r="K75" s="288"/>
      <c r="L75" s="288"/>
      <c r="M75" s="288"/>
      <c r="N75" s="33">
        <v>4.1999999999999997E-3</v>
      </c>
      <c r="O75" s="165">
        <f>$O$34*N75</f>
        <v>35.628599999999999</v>
      </c>
    </row>
    <row r="76" spans="1:15" ht="17.25" thickTop="1" thickBot="1" x14ac:dyDescent="0.25">
      <c r="A76" s="91" t="s">
        <v>30</v>
      </c>
      <c r="B76" s="101" t="s">
        <v>193</v>
      </c>
      <c r="C76" s="117">
        <v>4.1999999999999997E-3</v>
      </c>
      <c r="D76" s="135">
        <f t="shared" ref="D76:D81" si="2">TRUNC($D$35*C76,2)</f>
        <v>35.619999999999997</v>
      </c>
      <c r="E76" s="161" t="s">
        <v>32</v>
      </c>
      <c r="F76" s="288" t="s">
        <v>72</v>
      </c>
      <c r="G76" s="288"/>
      <c r="H76" s="288"/>
      <c r="I76" s="288"/>
      <c r="J76" s="288"/>
      <c r="K76" s="288"/>
      <c r="L76" s="288"/>
      <c r="M76" s="288"/>
      <c r="N76" s="180">
        <f>N75*N50</f>
        <v>3.3599999999999998E-4</v>
      </c>
      <c r="O76" s="165">
        <f t="shared" ref="O76:O80" si="3">$O$34*N76</f>
        <v>2.8502879999999999</v>
      </c>
    </row>
    <row r="77" spans="1:15" ht="17.25" thickTop="1" thickBot="1" x14ac:dyDescent="0.25">
      <c r="A77" s="91" t="s">
        <v>32</v>
      </c>
      <c r="B77" s="101" t="s">
        <v>194</v>
      </c>
      <c r="C77" s="117">
        <v>2.9999999999999997E-4</v>
      </c>
      <c r="D77" s="131">
        <f t="shared" si="2"/>
        <v>2.54</v>
      </c>
      <c r="E77" s="161" t="s">
        <v>35</v>
      </c>
      <c r="F77" s="367" t="s">
        <v>99</v>
      </c>
      <c r="G77" s="367"/>
      <c r="H77" s="367"/>
      <c r="I77" s="367"/>
      <c r="J77" s="367"/>
      <c r="K77" s="367"/>
      <c r="L77" s="367"/>
      <c r="M77" s="367"/>
      <c r="N77" s="33">
        <v>4.3499999999999997E-2</v>
      </c>
      <c r="O77" s="165">
        <f t="shared" si="3"/>
        <v>369.01049999999998</v>
      </c>
    </row>
    <row r="78" spans="1:15" ht="17.25" thickTop="1" thickBot="1" x14ac:dyDescent="0.25">
      <c r="A78" s="91" t="s">
        <v>35</v>
      </c>
      <c r="B78" s="101" t="s">
        <v>195</v>
      </c>
      <c r="C78" s="119">
        <v>4.3499999999999997E-2</v>
      </c>
      <c r="D78" s="108">
        <f t="shared" si="2"/>
        <v>369.01</v>
      </c>
      <c r="E78" s="161" t="s">
        <v>40</v>
      </c>
      <c r="F78" s="288" t="s">
        <v>73</v>
      </c>
      <c r="G78" s="288"/>
      <c r="H78" s="288"/>
      <c r="I78" s="288"/>
      <c r="J78" s="288"/>
      <c r="K78" s="288"/>
      <c r="L78" s="288"/>
      <c r="M78" s="288"/>
      <c r="N78" s="33">
        <v>1.9400000000000001E-2</v>
      </c>
      <c r="O78" s="165">
        <f t="shared" si="3"/>
        <v>164.5702</v>
      </c>
    </row>
    <row r="79" spans="1:15" ht="17.25" thickTop="1" thickBot="1" x14ac:dyDescent="0.25">
      <c r="A79" s="91" t="s">
        <v>40</v>
      </c>
      <c r="B79" s="101" t="s">
        <v>196</v>
      </c>
      <c r="C79" s="117">
        <v>1.9400000000000001E-2</v>
      </c>
      <c r="D79" s="108">
        <f t="shared" si="2"/>
        <v>164.57</v>
      </c>
      <c r="E79" s="161" t="s">
        <v>42</v>
      </c>
      <c r="F79" s="288" t="s">
        <v>126</v>
      </c>
      <c r="G79" s="288"/>
      <c r="H79" s="288"/>
      <c r="I79" s="288"/>
      <c r="J79" s="288"/>
      <c r="K79" s="288"/>
      <c r="L79" s="288"/>
      <c r="M79" s="288"/>
      <c r="N79" s="180">
        <f>N78*N53</f>
        <v>7.1392000000000027E-3</v>
      </c>
      <c r="O79" s="165">
        <f t="shared" si="3"/>
        <v>60.561833600000021</v>
      </c>
    </row>
    <row r="80" spans="1:15" ht="24" thickTop="1" thickBot="1" x14ac:dyDescent="0.25">
      <c r="A80" s="91" t="s">
        <v>42</v>
      </c>
      <c r="B80" s="101" t="s">
        <v>202</v>
      </c>
      <c r="C80" s="117">
        <v>7.1000000000000004E-3</v>
      </c>
      <c r="D80" s="131">
        <f t="shared" si="2"/>
        <v>60.22</v>
      </c>
      <c r="E80" s="161" t="s">
        <v>44</v>
      </c>
      <c r="F80" s="367" t="s">
        <v>100</v>
      </c>
      <c r="G80" s="367"/>
      <c r="H80" s="367"/>
      <c r="I80" s="367"/>
      <c r="J80" s="367"/>
      <c r="K80" s="367"/>
      <c r="L80" s="367"/>
      <c r="M80" s="367"/>
      <c r="N80" s="33">
        <v>6.4999999999999997E-3</v>
      </c>
      <c r="O80" s="165">
        <f t="shared" si="3"/>
        <v>55.139499999999998</v>
      </c>
    </row>
    <row r="81" spans="1:15" ht="17.25" thickTop="1" thickBot="1" x14ac:dyDescent="0.25">
      <c r="A81" s="91" t="s">
        <v>44</v>
      </c>
      <c r="B81" s="101" t="s">
        <v>197</v>
      </c>
      <c r="C81" s="117">
        <v>6.4999999999999997E-3</v>
      </c>
      <c r="D81" s="108">
        <f t="shared" si="2"/>
        <v>55.13</v>
      </c>
      <c r="E81" s="238" t="s">
        <v>62</v>
      </c>
      <c r="F81" s="238"/>
      <c r="G81" s="238"/>
      <c r="H81" s="238"/>
      <c r="I81" s="238"/>
      <c r="J81" s="238"/>
      <c r="K81" s="238"/>
      <c r="L81" s="238"/>
      <c r="M81" s="238"/>
      <c r="N81" s="181">
        <f>SUM(N75:N80)</f>
        <v>8.10752E-2</v>
      </c>
      <c r="O81" s="21">
        <f>SUM(O75:O80)</f>
        <v>687.76092159999996</v>
      </c>
    </row>
    <row r="82" spans="1:15" ht="13.5" customHeight="1" thickTop="1" thickBot="1" x14ac:dyDescent="0.25">
      <c r="A82" s="378" t="s">
        <v>190</v>
      </c>
      <c r="B82" s="379"/>
      <c r="C82" s="118">
        <f>SUM(C76:C81)</f>
        <v>8.0999999999999989E-2</v>
      </c>
      <c r="D82" s="116">
        <f>TRUNC(SUM(D76:D81),2)</f>
        <v>687.09</v>
      </c>
    </row>
    <row r="83" spans="1:15" ht="13.5" customHeight="1" thickBot="1" x14ac:dyDescent="0.25">
      <c r="A83" s="133"/>
      <c r="B83" s="134"/>
      <c r="C83" s="134"/>
      <c r="D83" s="129"/>
    </row>
    <row r="84" spans="1:15" ht="17.25" thickTop="1" thickBot="1" x14ac:dyDescent="0.25">
      <c r="A84" s="381" t="s">
        <v>213</v>
      </c>
      <c r="B84" s="381"/>
      <c r="C84" s="381"/>
      <c r="D84" s="381"/>
      <c r="E84" s="239" t="s">
        <v>74</v>
      </c>
      <c r="F84" s="257"/>
      <c r="G84" s="257"/>
      <c r="H84" s="257"/>
      <c r="I84" s="257"/>
      <c r="J84" s="257"/>
      <c r="K84" s="257"/>
      <c r="L84" s="257"/>
      <c r="M84" s="257"/>
      <c r="N84" s="257"/>
      <c r="O84" s="258"/>
    </row>
    <row r="85" spans="1:15" ht="24.75" customHeight="1" thickTop="1" thickBot="1" x14ac:dyDescent="0.25">
      <c r="A85" s="380" t="s">
        <v>214</v>
      </c>
      <c r="B85" s="380"/>
      <c r="C85" s="380"/>
      <c r="D85" s="380"/>
      <c r="E85" s="238" t="s">
        <v>131</v>
      </c>
      <c r="F85" s="238"/>
      <c r="G85" s="238"/>
      <c r="H85" s="238"/>
      <c r="I85" s="238"/>
      <c r="J85" s="238"/>
      <c r="K85" s="238"/>
      <c r="L85" s="238"/>
      <c r="M85" s="238"/>
      <c r="N85" s="238"/>
      <c r="O85" s="238"/>
    </row>
    <row r="86" spans="1:15" ht="12.75" customHeight="1" thickTop="1" thickBot="1" x14ac:dyDescent="0.25">
      <c r="A86" s="99" t="s">
        <v>76</v>
      </c>
      <c r="B86" s="383" t="s">
        <v>192</v>
      </c>
      <c r="C86" s="384"/>
      <c r="D86" s="100" t="s">
        <v>78</v>
      </c>
      <c r="E86" s="161" t="s">
        <v>30</v>
      </c>
      <c r="F86" s="288" t="s">
        <v>127</v>
      </c>
      <c r="G86" s="288"/>
      <c r="H86" s="288"/>
      <c r="I86" s="288"/>
      <c r="J86" s="288"/>
      <c r="K86" s="288"/>
      <c r="L86" s="288"/>
      <c r="M86" s="288"/>
      <c r="N86" s="33">
        <v>1.6199999999999999E-2</v>
      </c>
      <c r="O86" s="165">
        <f>O$34*N86</f>
        <v>137.4246</v>
      </c>
    </row>
    <row r="87" spans="1:15" ht="13.5" customHeight="1" thickTop="1" thickBot="1" x14ac:dyDescent="0.25">
      <c r="A87" s="91" t="s">
        <v>30</v>
      </c>
      <c r="B87" s="101" t="s">
        <v>215</v>
      </c>
      <c r="C87" s="117">
        <v>1.6199999999999999E-2</v>
      </c>
      <c r="D87" s="135">
        <f t="shared" ref="D87:D92" si="4">TRUNC($D$35*C87,2)</f>
        <v>137.41999999999999</v>
      </c>
      <c r="E87" s="161" t="s">
        <v>32</v>
      </c>
      <c r="F87" s="288" t="s">
        <v>128</v>
      </c>
      <c r="G87" s="288"/>
      <c r="H87" s="288"/>
      <c r="I87" s="288"/>
      <c r="J87" s="288"/>
      <c r="K87" s="288"/>
      <c r="L87" s="288"/>
      <c r="M87" s="288"/>
      <c r="N87" s="33">
        <v>1.3899999999999999E-2</v>
      </c>
      <c r="O87" s="165">
        <f t="shared" ref="O87:O91" si="5">O$34*N87</f>
        <v>117.91369999999999</v>
      </c>
    </row>
    <row r="88" spans="1:15" ht="13.5" customHeight="1" thickTop="1" thickBot="1" x14ac:dyDescent="0.25">
      <c r="A88" s="91" t="s">
        <v>32</v>
      </c>
      <c r="B88" s="101" t="s">
        <v>216</v>
      </c>
      <c r="C88" s="117">
        <v>1.3899999999999999E-2</v>
      </c>
      <c r="D88" s="135">
        <f t="shared" si="4"/>
        <v>117.91</v>
      </c>
      <c r="E88" s="161" t="s">
        <v>35</v>
      </c>
      <c r="F88" s="288" t="s">
        <v>129</v>
      </c>
      <c r="G88" s="288"/>
      <c r="H88" s="288"/>
      <c r="I88" s="288"/>
      <c r="J88" s="288"/>
      <c r="K88" s="288"/>
      <c r="L88" s="288"/>
      <c r="M88" s="288"/>
      <c r="N88" s="33">
        <v>2.0000000000000001E-4</v>
      </c>
      <c r="O88" s="165">
        <f t="shared" si="5"/>
        <v>1.6966000000000001</v>
      </c>
    </row>
    <row r="89" spans="1:15" ht="13.5" customHeight="1" thickTop="1" thickBot="1" x14ac:dyDescent="0.25">
      <c r="A89" s="91"/>
      <c r="B89" s="101" t="s">
        <v>217</v>
      </c>
      <c r="C89" s="117">
        <v>2.0000000000000001E-4</v>
      </c>
      <c r="D89" s="135">
        <f t="shared" si="4"/>
        <v>1.69</v>
      </c>
      <c r="E89" s="161" t="s">
        <v>40</v>
      </c>
      <c r="F89" s="288" t="s">
        <v>75</v>
      </c>
      <c r="G89" s="288"/>
      <c r="H89" s="288"/>
      <c r="I89" s="288"/>
      <c r="J89" s="288"/>
      <c r="K89" s="288"/>
      <c r="L89" s="288"/>
      <c r="M89" s="288"/>
      <c r="N89" s="33">
        <v>3.3E-3</v>
      </c>
      <c r="O89" s="165">
        <f t="shared" si="5"/>
        <v>27.9939</v>
      </c>
    </row>
    <row r="90" spans="1:15" ht="13.5" customHeight="1" thickTop="1" thickBot="1" x14ac:dyDescent="0.25">
      <c r="A90" s="91"/>
      <c r="B90" s="101" t="s">
        <v>218</v>
      </c>
      <c r="C90" s="117">
        <v>3.3E-3</v>
      </c>
      <c r="D90" s="135">
        <f t="shared" si="4"/>
        <v>27.99</v>
      </c>
      <c r="E90" s="161" t="s">
        <v>42</v>
      </c>
      <c r="F90" s="288" t="s">
        <v>130</v>
      </c>
      <c r="G90" s="288"/>
      <c r="H90" s="288"/>
      <c r="I90" s="288"/>
      <c r="J90" s="288"/>
      <c r="K90" s="288"/>
      <c r="L90" s="288"/>
      <c r="M90" s="288"/>
      <c r="N90" s="33">
        <v>2.0000000000000001E-4</v>
      </c>
      <c r="O90" s="165">
        <f t="shared" si="5"/>
        <v>1.6966000000000001</v>
      </c>
    </row>
    <row r="91" spans="1:15" ht="13.5" customHeight="1" thickTop="1" thickBot="1" x14ac:dyDescent="0.25">
      <c r="A91" s="91"/>
      <c r="B91" s="101" t="s">
        <v>219</v>
      </c>
      <c r="C91" s="117">
        <v>2.0000000000000001E-4</v>
      </c>
      <c r="D91" s="135">
        <f t="shared" si="4"/>
        <v>1.69</v>
      </c>
      <c r="E91" s="161" t="s">
        <v>44</v>
      </c>
      <c r="F91" s="288" t="s">
        <v>139</v>
      </c>
      <c r="G91" s="288"/>
      <c r="H91" s="288"/>
      <c r="I91" s="288"/>
      <c r="J91" s="288"/>
      <c r="K91" s="288"/>
      <c r="L91" s="288"/>
      <c r="M91" s="288"/>
      <c r="N91" s="33">
        <v>0</v>
      </c>
      <c r="O91" s="165">
        <f t="shared" si="5"/>
        <v>0</v>
      </c>
    </row>
    <row r="92" spans="1:15" ht="13.5" customHeight="1" thickTop="1" thickBot="1" x14ac:dyDescent="0.25">
      <c r="A92" s="91"/>
      <c r="B92" s="101" t="s">
        <v>139</v>
      </c>
      <c r="C92" s="117">
        <v>0</v>
      </c>
      <c r="D92" s="135">
        <f t="shared" si="4"/>
        <v>0</v>
      </c>
      <c r="E92" s="318" t="s">
        <v>62</v>
      </c>
      <c r="F92" s="318"/>
      <c r="G92" s="318"/>
      <c r="H92" s="318"/>
      <c r="I92" s="318"/>
      <c r="J92" s="318"/>
      <c r="K92" s="318"/>
      <c r="L92" s="318"/>
      <c r="M92" s="318"/>
      <c r="N92" s="40">
        <f>SUM(N86:N91)</f>
        <v>3.3799999999999997E-2</v>
      </c>
      <c r="O92" s="21">
        <f>SUM(O86:O91)</f>
        <v>286.72539999999998</v>
      </c>
    </row>
    <row r="93" spans="1:15" ht="13.5" customHeight="1" thickTop="1" thickBot="1" x14ac:dyDescent="0.25">
      <c r="A93" s="378" t="s">
        <v>190</v>
      </c>
      <c r="B93" s="379"/>
      <c r="C93" s="118">
        <f>SUM(C87:C92)</f>
        <v>3.3799999999999997E-2</v>
      </c>
      <c r="D93" s="116">
        <f>TRUNC(SUM(D87:D92),2)</f>
        <v>286.7</v>
      </c>
      <c r="E93" s="259"/>
      <c r="F93" s="303"/>
      <c r="G93" s="303"/>
      <c r="H93" s="303"/>
      <c r="I93" s="303"/>
      <c r="J93" s="303"/>
      <c r="K93" s="303"/>
      <c r="L93" s="303"/>
      <c r="M93" s="303"/>
      <c r="N93" s="303"/>
      <c r="O93" s="304"/>
    </row>
    <row r="94" spans="1:15" ht="13.5" customHeight="1" thickTop="1" thickBot="1" x14ac:dyDescent="0.25">
      <c r="A94" s="133"/>
      <c r="B94" s="134"/>
      <c r="C94" s="134"/>
      <c r="D94" s="129"/>
      <c r="E94" s="239" t="s">
        <v>134</v>
      </c>
      <c r="F94" s="257"/>
      <c r="G94" s="257"/>
      <c r="H94" s="257"/>
      <c r="I94" s="257"/>
      <c r="J94" s="257"/>
      <c r="K94" s="257"/>
      <c r="L94" s="257"/>
      <c r="M94" s="257"/>
      <c r="N94" s="257"/>
      <c r="O94" s="258"/>
    </row>
    <row r="95" spans="1:15" ht="24.75" customHeight="1" thickTop="1" thickBot="1" x14ac:dyDescent="0.25">
      <c r="A95" s="380" t="s">
        <v>220</v>
      </c>
      <c r="B95" s="380"/>
      <c r="C95" s="380"/>
      <c r="D95" s="380"/>
      <c r="E95" s="161" t="s">
        <v>30</v>
      </c>
      <c r="F95" s="312" t="s">
        <v>135</v>
      </c>
      <c r="G95" s="313"/>
      <c r="H95" s="313"/>
      <c r="I95" s="313"/>
      <c r="J95" s="313"/>
      <c r="K95" s="313"/>
      <c r="L95" s="313"/>
      <c r="M95" s="313"/>
      <c r="N95" s="314"/>
      <c r="O95" s="165">
        <v>0</v>
      </c>
    </row>
    <row r="96" spans="1:15" ht="13.5" customHeight="1" thickTop="1" thickBot="1" x14ac:dyDescent="0.25">
      <c r="A96" s="91" t="s">
        <v>30</v>
      </c>
      <c r="B96" s="101" t="s">
        <v>221</v>
      </c>
      <c r="C96" s="117"/>
      <c r="D96" s="135">
        <f t="shared" ref="D96" si="6">TRUNC($D$35*C96,2)</f>
        <v>0</v>
      </c>
      <c r="E96" s="161"/>
      <c r="F96" s="315" t="s">
        <v>62</v>
      </c>
      <c r="G96" s="316"/>
      <c r="H96" s="316"/>
      <c r="I96" s="316"/>
      <c r="J96" s="316"/>
      <c r="K96" s="316"/>
      <c r="L96" s="316"/>
      <c r="M96" s="316"/>
      <c r="N96" s="317"/>
      <c r="O96" s="165">
        <f>O95</f>
        <v>0</v>
      </c>
    </row>
    <row r="97" spans="1:15" ht="13.5" customHeight="1" thickTop="1" thickBot="1" x14ac:dyDescent="0.25">
      <c r="A97" s="378" t="s">
        <v>190</v>
      </c>
      <c r="B97" s="379"/>
      <c r="C97" s="118"/>
      <c r="D97" s="116">
        <f>TRUNC(SUM(D96),2)</f>
        <v>0</v>
      </c>
      <c r="E97" s="259"/>
      <c r="F97" s="303"/>
      <c r="G97" s="303"/>
      <c r="H97" s="303"/>
      <c r="I97" s="303"/>
      <c r="J97" s="303"/>
      <c r="K97" s="303"/>
      <c r="L97" s="303"/>
      <c r="M97" s="303"/>
      <c r="N97" s="303"/>
      <c r="O97" s="304"/>
    </row>
    <row r="98" spans="1:15" ht="13.5" customHeight="1" thickTop="1" thickBot="1" x14ac:dyDescent="0.25">
      <c r="A98" s="133"/>
      <c r="B98" s="134"/>
      <c r="C98" s="134"/>
      <c r="D98" s="129"/>
      <c r="E98" s="238" t="s">
        <v>136</v>
      </c>
      <c r="F98" s="238"/>
      <c r="G98" s="238"/>
      <c r="H98" s="238"/>
      <c r="I98" s="238"/>
      <c r="J98" s="238"/>
      <c r="K98" s="238"/>
      <c r="L98" s="238"/>
      <c r="M98" s="238"/>
      <c r="N98" s="238"/>
      <c r="O98" s="238"/>
    </row>
    <row r="99" spans="1:15" ht="13.5" customHeight="1" thickTop="1" thickBot="1" x14ac:dyDescent="0.25">
      <c r="A99" s="381" t="s">
        <v>224</v>
      </c>
      <c r="B99" s="381"/>
      <c r="C99" s="381"/>
      <c r="D99" s="381"/>
      <c r="E99" s="161" t="s">
        <v>76</v>
      </c>
      <c r="F99" s="312" t="s">
        <v>137</v>
      </c>
      <c r="G99" s="313"/>
      <c r="H99" s="313"/>
      <c r="I99" s="313"/>
      <c r="J99" s="313"/>
      <c r="K99" s="313"/>
      <c r="L99" s="313"/>
      <c r="M99" s="313"/>
      <c r="N99" s="314"/>
      <c r="O99" s="165">
        <f>O92</f>
        <v>286.72539999999998</v>
      </c>
    </row>
    <row r="100" spans="1:15" ht="13.5" customHeight="1" thickTop="1" thickBot="1" x14ac:dyDescent="0.25">
      <c r="A100" s="91" t="s">
        <v>76</v>
      </c>
      <c r="B100" s="101" t="s">
        <v>222</v>
      </c>
      <c r="C100" s="117"/>
      <c r="D100" s="141">
        <f>D93</f>
        <v>286.7</v>
      </c>
      <c r="E100" s="161" t="s">
        <v>77</v>
      </c>
      <c r="F100" s="312" t="s">
        <v>138</v>
      </c>
      <c r="G100" s="313"/>
      <c r="H100" s="313"/>
      <c r="I100" s="313"/>
      <c r="J100" s="313"/>
      <c r="K100" s="313"/>
      <c r="L100" s="313"/>
      <c r="M100" s="313"/>
      <c r="N100" s="314"/>
      <c r="O100" s="165">
        <f>O96</f>
        <v>0</v>
      </c>
    </row>
    <row r="101" spans="1:15" ht="13.5" customHeight="1" thickTop="1" thickBot="1" x14ac:dyDescent="0.25">
      <c r="A101" s="91" t="s">
        <v>77</v>
      </c>
      <c r="B101" s="101" t="s">
        <v>223</v>
      </c>
      <c r="C101" s="117"/>
      <c r="D101" s="142">
        <f>D85</f>
        <v>0</v>
      </c>
      <c r="E101" s="161"/>
      <c r="F101" s="238" t="s">
        <v>62</v>
      </c>
      <c r="G101" s="238"/>
      <c r="H101" s="238"/>
      <c r="I101" s="238"/>
      <c r="J101" s="238"/>
      <c r="K101" s="238"/>
      <c r="L101" s="238"/>
      <c r="M101" s="238"/>
      <c r="N101" s="238"/>
      <c r="O101" s="28">
        <f>SUM(O99:O100)</f>
        <v>286.72539999999998</v>
      </c>
    </row>
    <row r="102" spans="1:15" ht="13.5" customHeight="1" thickTop="1" thickBot="1" x14ac:dyDescent="0.25">
      <c r="A102" s="378" t="s">
        <v>190</v>
      </c>
      <c r="B102" s="379"/>
      <c r="C102" s="118"/>
      <c r="D102" s="143">
        <f>TRUNC(SUM(D100:D101),2)</f>
        <v>286.7</v>
      </c>
      <c r="E102" s="259"/>
      <c r="F102" s="303"/>
      <c r="G102" s="303"/>
      <c r="H102" s="303"/>
      <c r="I102" s="303"/>
      <c r="J102" s="303"/>
      <c r="K102" s="303"/>
      <c r="L102" s="303"/>
      <c r="M102" s="303"/>
      <c r="N102" s="303"/>
      <c r="O102" s="304"/>
    </row>
    <row r="103" spans="1:15" ht="13.5" customHeight="1" thickTop="1" thickBot="1" x14ac:dyDescent="0.25">
      <c r="A103" s="75"/>
      <c r="D103" s="75"/>
      <c r="E103" s="239" t="s">
        <v>116</v>
      </c>
      <c r="F103" s="257"/>
      <c r="G103" s="257"/>
      <c r="H103" s="257"/>
      <c r="I103" s="257"/>
      <c r="J103" s="257"/>
      <c r="K103" s="257"/>
      <c r="L103" s="257"/>
      <c r="M103" s="257"/>
      <c r="N103" s="258"/>
      <c r="O103" s="161" t="s">
        <v>78</v>
      </c>
    </row>
    <row r="104" spans="1:15" ht="17.25" thickTop="1" thickBot="1" x14ac:dyDescent="0.25">
      <c r="A104" s="377" t="s">
        <v>225</v>
      </c>
      <c r="B104" s="377"/>
      <c r="C104" s="377"/>
      <c r="D104" s="377"/>
      <c r="E104" s="161" t="s">
        <v>30</v>
      </c>
      <c r="F104" s="288" t="s">
        <v>79</v>
      </c>
      <c r="G104" s="288"/>
      <c r="H104" s="288"/>
      <c r="I104" s="288"/>
      <c r="J104" s="288"/>
      <c r="K104" s="288"/>
      <c r="L104" s="288"/>
      <c r="M104" s="288"/>
      <c r="N104" s="288"/>
      <c r="O104" s="165">
        <v>0</v>
      </c>
    </row>
    <row r="105" spans="1:15" ht="13.5" customHeight="1" thickTop="1" thickBot="1" x14ac:dyDescent="0.25">
      <c r="A105" s="137" t="s">
        <v>30</v>
      </c>
      <c r="B105" s="138" t="s">
        <v>79</v>
      </c>
      <c r="C105" s="139"/>
      <c r="D105" s="144">
        <v>0</v>
      </c>
      <c r="E105" s="161" t="s">
        <v>32</v>
      </c>
      <c r="F105" s="288" t="s">
        <v>109</v>
      </c>
      <c r="G105" s="288"/>
      <c r="H105" s="288"/>
      <c r="I105" s="319" t="s">
        <v>80</v>
      </c>
      <c r="J105" s="319"/>
      <c r="K105" s="319"/>
      <c r="L105" s="319"/>
      <c r="M105" s="319"/>
      <c r="N105" s="319"/>
      <c r="O105" s="165">
        <v>0</v>
      </c>
    </row>
    <row r="106" spans="1:15" ht="13.5" customHeight="1" thickTop="1" thickBot="1" x14ac:dyDescent="0.25">
      <c r="A106" s="91" t="s">
        <v>32</v>
      </c>
      <c r="B106" s="101" t="s">
        <v>226</v>
      </c>
      <c r="C106" s="117"/>
      <c r="D106" s="141">
        <v>0</v>
      </c>
      <c r="E106" s="161" t="s">
        <v>35</v>
      </c>
      <c r="F106" s="288" t="s">
        <v>110</v>
      </c>
      <c r="G106" s="288"/>
      <c r="H106" s="288"/>
      <c r="I106" s="319" t="s">
        <v>80</v>
      </c>
      <c r="J106" s="319"/>
      <c r="K106" s="319"/>
      <c r="L106" s="319"/>
      <c r="M106" s="319"/>
      <c r="N106" s="319"/>
      <c r="O106" s="165">
        <v>0</v>
      </c>
    </row>
    <row r="107" spans="1:15" ht="13.5" customHeight="1" thickTop="1" thickBot="1" x14ac:dyDescent="0.25">
      <c r="A107" s="91" t="s">
        <v>35</v>
      </c>
      <c r="B107" s="101" t="s">
        <v>227</v>
      </c>
      <c r="C107" s="117"/>
      <c r="D107" s="141">
        <v>0</v>
      </c>
      <c r="E107" s="238" t="s">
        <v>40</v>
      </c>
      <c r="F107" s="320" t="s">
        <v>46</v>
      </c>
      <c r="G107" s="320"/>
      <c r="H107" s="321" t="s">
        <v>151</v>
      </c>
      <c r="I107" s="321"/>
      <c r="J107" s="321"/>
      <c r="K107" s="321"/>
      <c r="L107" s="321"/>
      <c r="M107" s="321"/>
      <c r="N107" s="321"/>
      <c r="O107" s="165">
        <v>28.25</v>
      </c>
    </row>
    <row r="108" spans="1:15" ht="13.5" customHeight="1" thickTop="1" thickBot="1" x14ac:dyDescent="0.25">
      <c r="A108" s="91" t="s">
        <v>40</v>
      </c>
      <c r="B108" s="101" t="s">
        <v>228</v>
      </c>
      <c r="C108" s="117"/>
      <c r="D108" s="141">
        <v>28.25</v>
      </c>
      <c r="E108" s="238"/>
      <c r="F108" s="320"/>
      <c r="G108" s="320"/>
      <c r="H108" s="321" t="s">
        <v>81</v>
      </c>
      <c r="I108" s="321"/>
      <c r="J108" s="321"/>
      <c r="K108" s="321"/>
      <c r="L108" s="321"/>
      <c r="M108" s="321"/>
      <c r="N108" s="321"/>
      <c r="O108" s="165">
        <v>0</v>
      </c>
    </row>
    <row r="109" spans="1:15" ht="13.5" customHeight="1" thickTop="1" thickBot="1" x14ac:dyDescent="0.25">
      <c r="A109" s="378" t="s">
        <v>190</v>
      </c>
      <c r="B109" s="379"/>
      <c r="C109" s="118"/>
      <c r="D109" s="143">
        <f>TRUNC(SUM(D105:J108),2)</f>
        <v>28.25</v>
      </c>
      <c r="E109" s="239" t="s">
        <v>82</v>
      </c>
      <c r="F109" s="257"/>
      <c r="G109" s="257"/>
      <c r="H109" s="257"/>
      <c r="I109" s="257"/>
      <c r="J109" s="257"/>
      <c r="K109" s="257"/>
      <c r="L109" s="257"/>
      <c r="M109" s="257"/>
      <c r="N109" s="258"/>
      <c r="O109" s="28">
        <f>SUM(O104:O108)</f>
        <v>28.25</v>
      </c>
    </row>
    <row r="110" spans="1:15" ht="13.5" customHeight="1" thickTop="1" thickBot="1" x14ac:dyDescent="0.25">
      <c r="A110" s="75"/>
      <c r="D110" s="75"/>
      <c r="E110" s="259" t="s">
        <v>105</v>
      </c>
      <c r="F110" s="303"/>
      <c r="G110" s="303"/>
      <c r="H110" s="303"/>
      <c r="I110" s="303"/>
      <c r="J110" s="303"/>
      <c r="K110" s="303"/>
      <c r="L110" s="303"/>
      <c r="M110" s="303"/>
      <c r="N110" s="303"/>
      <c r="O110" s="304"/>
    </row>
    <row r="111" spans="1:15" ht="17.25" thickTop="1" thickBot="1" x14ac:dyDescent="0.25">
      <c r="A111" s="377" t="s">
        <v>229</v>
      </c>
      <c r="B111" s="377"/>
      <c r="C111" s="377"/>
      <c r="D111" s="377"/>
      <c r="E111" s="239" t="s">
        <v>115</v>
      </c>
      <c r="F111" s="257"/>
      <c r="G111" s="257"/>
      <c r="H111" s="257"/>
      <c r="I111" s="257"/>
      <c r="J111" s="257"/>
      <c r="K111" s="257"/>
      <c r="L111" s="257"/>
      <c r="M111" s="257"/>
      <c r="N111" s="258"/>
      <c r="O111" s="161" t="s">
        <v>29</v>
      </c>
    </row>
    <row r="112" spans="1:15" ht="13.5" customHeight="1" thickTop="1" thickBot="1" x14ac:dyDescent="0.25">
      <c r="A112" s="137" t="s">
        <v>30</v>
      </c>
      <c r="B112" s="138" t="s">
        <v>230</v>
      </c>
      <c r="C112" s="139">
        <v>0.05</v>
      </c>
      <c r="D112" s="178">
        <f>TRUNC($D$130*C112,2)</f>
        <v>776.45</v>
      </c>
      <c r="E112" s="161" t="s">
        <v>30</v>
      </c>
      <c r="F112" s="15" t="s">
        <v>13</v>
      </c>
      <c r="G112" s="15"/>
      <c r="H112" s="15"/>
      <c r="I112" s="15"/>
      <c r="J112" s="15"/>
      <c r="K112" s="15"/>
      <c r="L112" s="15"/>
      <c r="M112" s="15"/>
      <c r="N112" s="35">
        <v>0.05</v>
      </c>
      <c r="O112" s="165">
        <f>(O133*N112)</f>
        <v>776.41647604000002</v>
      </c>
    </row>
    <row r="113" spans="1:15" ht="13.5" customHeight="1" thickTop="1" thickBot="1" x14ac:dyDescent="0.25">
      <c r="A113" s="91" t="s">
        <v>32</v>
      </c>
      <c r="B113" s="101" t="s">
        <v>14</v>
      </c>
      <c r="C113" s="117">
        <v>0.1</v>
      </c>
      <c r="D113" s="135">
        <f>TRUNC(($D$130+D112)*C113,2)</f>
        <v>1630.54</v>
      </c>
      <c r="E113" s="161" t="s">
        <v>32</v>
      </c>
      <c r="F113" s="15" t="s">
        <v>14</v>
      </c>
      <c r="G113" s="15"/>
      <c r="H113" s="15"/>
      <c r="I113" s="15"/>
      <c r="J113" s="15"/>
      <c r="K113" s="15"/>
      <c r="L113" s="15"/>
      <c r="M113" s="15"/>
      <c r="N113" s="35">
        <v>0.1</v>
      </c>
      <c r="O113" s="165">
        <f>(O133+O112)*N113</f>
        <v>1630.4745996840002</v>
      </c>
    </row>
    <row r="114" spans="1:15" ht="13.5" customHeight="1" thickTop="1" thickBot="1" x14ac:dyDescent="0.25">
      <c r="A114" s="378" t="s">
        <v>191</v>
      </c>
      <c r="B114" s="379"/>
      <c r="C114" s="118">
        <f>SUM(C112:C113)</f>
        <v>0.15000000000000002</v>
      </c>
      <c r="D114" s="183">
        <f>TRUNC(SUM(D112:D113),2)</f>
        <v>2406.9899999999998</v>
      </c>
      <c r="E114" s="238" t="s">
        <v>35</v>
      </c>
      <c r="F114" s="15" t="s">
        <v>15</v>
      </c>
      <c r="G114" s="15"/>
      <c r="H114" s="15"/>
      <c r="I114" s="15"/>
      <c r="J114" s="15"/>
      <c r="K114" s="15"/>
      <c r="L114" s="15"/>
      <c r="M114" s="34" t="s">
        <v>16</v>
      </c>
      <c r="N114" s="11"/>
      <c r="O114" s="28">
        <f>SUM(O112:O113)</f>
        <v>2406.8910757240001</v>
      </c>
    </row>
    <row r="115" spans="1:15" ht="13.5" customHeight="1" thickTop="1" thickBot="1" x14ac:dyDescent="0.25">
      <c r="A115" s="380" t="s">
        <v>231</v>
      </c>
      <c r="B115" s="380"/>
      <c r="C115" s="380"/>
      <c r="D115" s="380"/>
      <c r="E115" s="238"/>
      <c r="F115" s="15"/>
      <c r="G115" s="29" t="s">
        <v>17</v>
      </c>
      <c r="H115" s="29"/>
      <c r="I115" s="29"/>
      <c r="J115" s="324" t="s">
        <v>18</v>
      </c>
      <c r="K115" s="291"/>
      <c r="L115" s="292"/>
      <c r="M115" s="36">
        <v>6.4999999999999997E-3</v>
      </c>
      <c r="N115" s="325">
        <f>M119</f>
        <v>8.6499999999999994E-2</v>
      </c>
      <c r="O115" s="41">
        <f>((O$134+O$113+O$114)/(1-N$116)*M115)</f>
        <v>46.596586890151997</v>
      </c>
    </row>
    <row r="116" spans="1:15" ht="13.5" customHeight="1" thickTop="1" thickBot="1" x14ac:dyDescent="0.25">
      <c r="A116" s="91" t="s">
        <v>35</v>
      </c>
      <c r="B116" s="101" t="s">
        <v>232</v>
      </c>
      <c r="C116" s="117">
        <v>6.4999999999999997E-3</v>
      </c>
      <c r="D116" s="131">
        <f>TRUNC($D$35*C116,2)</f>
        <v>55.13</v>
      </c>
      <c r="E116" s="238"/>
      <c r="F116" s="15"/>
      <c r="G116" s="29"/>
      <c r="H116" s="29"/>
      <c r="I116" s="29"/>
      <c r="J116" s="324" t="s">
        <v>19</v>
      </c>
      <c r="K116" s="291"/>
      <c r="L116" s="292"/>
      <c r="M116" s="36">
        <v>0.03</v>
      </c>
      <c r="N116" s="326"/>
      <c r="O116" s="41">
        <f t="shared" ref="O116:O118" si="7">((O$134+O$113+O$114)/(1-N$116)*M116)</f>
        <v>215.06117026224001</v>
      </c>
    </row>
    <row r="117" spans="1:15" ht="13.5" customHeight="1" thickTop="1" thickBot="1" x14ac:dyDescent="0.25">
      <c r="A117" s="91" t="s">
        <v>40</v>
      </c>
      <c r="B117" s="101" t="s">
        <v>233</v>
      </c>
      <c r="C117" s="117">
        <v>0.03</v>
      </c>
      <c r="D117" s="131">
        <f t="shared" ref="D117:D119" si="8">TRUNC($D$35*C117,2)</f>
        <v>254.49</v>
      </c>
      <c r="E117" s="238"/>
      <c r="F117" s="15"/>
      <c r="G117" s="15"/>
      <c r="H117" s="15"/>
      <c r="I117" s="15"/>
      <c r="J117" s="328" t="s">
        <v>120</v>
      </c>
      <c r="K117" s="329"/>
      <c r="L117" s="330"/>
      <c r="M117" s="36">
        <v>0</v>
      </c>
      <c r="N117" s="326"/>
      <c r="O117" s="41">
        <f t="shared" si="7"/>
        <v>0</v>
      </c>
    </row>
    <row r="118" spans="1:15" ht="13.5" customHeight="1" thickTop="1" thickBot="1" x14ac:dyDescent="0.25">
      <c r="A118" s="91" t="s">
        <v>42</v>
      </c>
      <c r="B118" s="101" t="s">
        <v>120</v>
      </c>
      <c r="C118" s="117">
        <v>0</v>
      </c>
      <c r="D118" s="131">
        <f t="shared" si="8"/>
        <v>0</v>
      </c>
      <c r="E118" s="238"/>
      <c r="F118" s="29"/>
      <c r="G118" s="29" t="s">
        <v>20</v>
      </c>
      <c r="H118" s="29"/>
      <c r="I118" s="15"/>
      <c r="J118" s="324" t="s">
        <v>21</v>
      </c>
      <c r="K118" s="291"/>
      <c r="L118" s="292"/>
      <c r="M118" s="36">
        <v>0.05</v>
      </c>
      <c r="N118" s="327"/>
      <c r="O118" s="41">
        <f t="shared" si="7"/>
        <v>358.43528377040002</v>
      </c>
    </row>
    <row r="119" spans="1:15" ht="13.5" customHeight="1" thickTop="1" thickBot="1" x14ac:dyDescent="0.25">
      <c r="A119" s="91" t="s">
        <v>44</v>
      </c>
      <c r="B119" s="101" t="s">
        <v>234</v>
      </c>
      <c r="C119" s="117">
        <v>0.05</v>
      </c>
      <c r="D119" s="131">
        <f t="shared" si="8"/>
        <v>424.15</v>
      </c>
      <c r="E119" s="166" t="s">
        <v>89</v>
      </c>
      <c r="F119" s="27"/>
      <c r="G119" s="27"/>
      <c r="H119" s="27"/>
      <c r="I119" s="27"/>
      <c r="J119" s="27"/>
      <c r="K119" s="27"/>
      <c r="L119" s="27"/>
      <c r="M119" s="40">
        <f>SUM(M115:M118)</f>
        <v>8.6499999999999994E-2</v>
      </c>
      <c r="N119" s="40">
        <f>(N115+N113+N112)</f>
        <v>0.23649999999999999</v>
      </c>
      <c r="O119" s="28">
        <f>SUM(O114:O118)</f>
        <v>3026.9841166467922</v>
      </c>
    </row>
    <row r="120" spans="1:15" ht="13.5" customHeight="1" thickTop="1" thickBot="1" x14ac:dyDescent="0.25">
      <c r="A120" s="378" t="s">
        <v>190</v>
      </c>
      <c r="B120" s="379"/>
      <c r="C120" s="118"/>
      <c r="D120" s="145">
        <f>TRUNC(SUM(D116:J119),2)</f>
        <v>733.77</v>
      </c>
      <c r="E120" s="351" t="s">
        <v>106</v>
      </c>
      <c r="F120" s="352"/>
      <c r="G120" s="352"/>
      <c r="H120" s="352"/>
      <c r="I120" s="352"/>
      <c r="J120" s="352"/>
      <c r="K120" s="352"/>
      <c r="L120" s="352"/>
      <c r="M120" s="352"/>
      <c r="N120" s="352"/>
      <c r="O120" s="353"/>
    </row>
    <row r="121" spans="1:15" ht="13.5" customHeight="1" x14ac:dyDescent="0.2">
      <c r="A121" s="75"/>
      <c r="D121" s="75"/>
      <c r="E121" s="354"/>
      <c r="F121" s="355"/>
      <c r="G121" s="355"/>
      <c r="H121" s="355"/>
      <c r="I121" s="355"/>
      <c r="J121" s="355"/>
      <c r="K121" s="355"/>
      <c r="L121" s="355"/>
      <c r="M121" s="355"/>
      <c r="N121" s="355"/>
      <c r="O121" s="356"/>
    </row>
    <row r="122" spans="1:15" ht="13.5" customHeight="1" x14ac:dyDescent="0.2">
      <c r="A122" s="75"/>
      <c r="D122" s="75"/>
      <c r="E122" s="354"/>
      <c r="F122" s="355"/>
      <c r="G122" s="355"/>
      <c r="H122" s="355"/>
      <c r="I122" s="355"/>
      <c r="J122" s="355"/>
      <c r="K122" s="355"/>
      <c r="L122" s="355"/>
      <c r="M122" s="355"/>
      <c r="N122" s="355"/>
      <c r="O122" s="356"/>
    </row>
    <row r="123" spans="1:15" ht="13.5" customHeight="1" thickBot="1" x14ac:dyDescent="0.25">
      <c r="A123" s="366" t="s">
        <v>198</v>
      </c>
      <c r="B123" s="366"/>
      <c r="C123" s="366"/>
      <c r="D123" s="366"/>
      <c r="E123" s="354"/>
      <c r="F123" s="355"/>
      <c r="G123" s="355"/>
      <c r="H123" s="355"/>
      <c r="I123" s="355"/>
      <c r="J123" s="355"/>
      <c r="K123" s="355"/>
      <c r="L123" s="355"/>
      <c r="M123" s="355"/>
      <c r="N123" s="355"/>
      <c r="O123" s="356"/>
    </row>
    <row r="124" spans="1:15" ht="13.5" customHeight="1" x14ac:dyDescent="0.2">
      <c r="A124" s="122"/>
      <c r="B124" s="375" t="s">
        <v>199</v>
      </c>
      <c r="C124" s="376"/>
      <c r="D124" s="88" t="s">
        <v>200</v>
      </c>
      <c r="E124" s="354"/>
      <c r="F124" s="355"/>
      <c r="G124" s="355"/>
      <c r="H124" s="355"/>
      <c r="I124" s="355"/>
      <c r="J124" s="355"/>
      <c r="K124" s="355"/>
      <c r="L124" s="355"/>
      <c r="M124" s="355"/>
      <c r="N124" s="355"/>
      <c r="O124" s="356"/>
    </row>
    <row r="125" spans="1:15" ht="13.5" customHeight="1" thickBot="1" x14ac:dyDescent="0.25">
      <c r="A125" s="84" t="s">
        <v>30</v>
      </c>
      <c r="B125" s="368" t="s">
        <v>235</v>
      </c>
      <c r="C125" s="369"/>
      <c r="D125" s="123">
        <f>TRUNC(D35,2)</f>
        <v>8483</v>
      </c>
      <c r="E125" s="357"/>
      <c r="F125" s="358"/>
      <c r="G125" s="358"/>
      <c r="H125" s="358"/>
      <c r="I125" s="358"/>
      <c r="J125" s="358"/>
      <c r="K125" s="358"/>
      <c r="L125" s="358"/>
      <c r="M125" s="358"/>
      <c r="N125" s="358"/>
      <c r="O125" s="359"/>
    </row>
    <row r="126" spans="1:15" ht="13.5" customHeight="1" thickTop="1" thickBot="1" x14ac:dyDescent="0.25">
      <c r="A126" s="84" t="s">
        <v>32</v>
      </c>
      <c r="B126" s="368" t="s">
        <v>236</v>
      </c>
      <c r="C126" s="369"/>
      <c r="D126" s="123">
        <f>TRUNC(D72,2)</f>
        <v>6042.56</v>
      </c>
      <c r="E126" s="239" t="s">
        <v>83</v>
      </c>
      <c r="F126" s="257"/>
      <c r="G126" s="257"/>
      <c r="H126" s="257"/>
      <c r="I126" s="257"/>
      <c r="J126" s="257"/>
      <c r="K126" s="257"/>
      <c r="L126" s="257"/>
      <c r="M126" s="257"/>
      <c r="N126" s="257"/>
      <c r="O126" s="258"/>
    </row>
    <row r="127" spans="1:15" ht="13.5" customHeight="1" thickTop="1" thickBot="1" x14ac:dyDescent="0.25">
      <c r="A127" s="84" t="s">
        <v>35</v>
      </c>
      <c r="B127" s="368" t="s">
        <v>237</v>
      </c>
      <c r="C127" s="369"/>
      <c r="D127" s="123">
        <f>TRUNC(D82,2)</f>
        <v>687.09</v>
      </c>
      <c r="E127" s="360" t="s">
        <v>84</v>
      </c>
      <c r="F127" s="361"/>
      <c r="G127" s="361"/>
      <c r="H127" s="361"/>
      <c r="I127" s="361"/>
      <c r="J127" s="361"/>
      <c r="K127" s="361"/>
      <c r="L127" s="361"/>
      <c r="M127" s="361"/>
      <c r="N127" s="362"/>
      <c r="O127" s="161" t="s">
        <v>78</v>
      </c>
    </row>
    <row r="128" spans="1:15" ht="13.5" customHeight="1" thickTop="1" thickBot="1" x14ac:dyDescent="0.25">
      <c r="A128" s="84" t="s">
        <v>40</v>
      </c>
      <c r="B128" s="368" t="s">
        <v>238</v>
      </c>
      <c r="C128" s="369"/>
      <c r="D128" s="123">
        <f>TRUNC(D102,2)</f>
        <v>286.7</v>
      </c>
      <c r="E128" s="161" t="s">
        <v>30</v>
      </c>
      <c r="F128" s="323" t="s">
        <v>28</v>
      </c>
      <c r="G128" s="252"/>
      <c r="H128" s="252"/>
      <c r="I128" s="252"/>
      <c r="J128" s="252"/>
      <c r="K128" s="252"/>
      <c r="L128" s="252"/>
      <c r="M128" s="252"/>
      <c r="N128" s="253"/>
      <c r="O128" s="165">
        <f>O34</f>
        <v>8483</v>
      </c>
    </row>
    <row r="129" spans="1:17" ht="13.5" customHeight="1" thickTop="1" thickBot="1" x14ac:dyDescent="0.25">
      <c r="A129" s="84" t="s">
        <v>40</v>
      </c>
      <c r="B129" s="368" t="s">
        <v>239</v>
      </c>
      <c r="C129" s="369"/>
      <c r="D129" s="123">
        <f>TRUNC(D109,2)</f>
        <v>28.25</v>
      </c>
      <c r="E129" s="161" t="s">
        <v>32</v>
      </c>
      <c r="F129" s="322" t="s">
        <v>85</v>
      </c>
      <c r="G129" s="322"/>
      <c r="H129" s="322"/>
      <c r="I129" s="322"/>
      <c r="J129" s="322"/>
      <c r="K129" s="322"/>
      <c r="L129" s="322"/>
      <c r="M129" s="322"/>
      <c r="N129" s="322"/>
      <c r="O129" s="165">
        <f>O72</f>
        <v>6042.5931992000005</v>
      </c>
    </row>
    <row r="130" spans="1:17" ht="13.5" customHeight="1" thickTop="1" thickBot="1" x14ac:dyDescent="0.25">
      <c r="A130" s="370" t="s">
        <v>88</v>
      </c>
      <c r="B130" s="371"/>
      <c r="C130" s="372"/>
      <c r="D130" s="148">
        <f>TRUNC(SUM(D125:D129,2))</f>
        <v>15529</v>
      </c>
      <c r="E130" s="161" t="s">
        <v>35</v>
      </c>
      <c r="F130" s="323" t="s">
        <v>86</v>
      </c>
      <c r="G130" s="252"/>
      <c r="H130" s="252"/>
      <c r="I130" s="252"/>
      <c r="J130" s="252"/>
      <c r="K130" s="252"/>
      <c r="L130" s="252"/>
      <c r="M130" s="252"/>
      <c r="N130" s="253"/>
      <c r="O130" s="165">
        <f>O81</f>
        <v>687.76092159999996</v>
      </c>
    </row>
    <row r="131" spans="1:17" ht="13.5" customHeight="1" thickTop="1" thickBot="1" x14ac:dyDescent="0.25">
      <c r="A131" s="146" t="s">
        <v>42</v>
      </c>
      <c r="B131" s="373" t="s">
        <v>240</v>
      </c>
      <c r="C131" s="374"/>
      <c r="D131" s="147">
        <f>TRUNC(D114+D120,2)</f>
        <v>3140.76</v>
      </c>
      <c r="E131" s="161" t="s">
        <v>40</v>
      </c>
      <c r="F131" s="323" t="s">
        <v>87</v>
      </c>
      <c r="G131" s="252"/>
      <c r="H131" s="252"/>
      <c r="I131" s="252"/>
      <c r="J131" s="252"/>
      <c r="K131" s="252"/>
      <c r="L131" s="252"/>
      <c r="M131" s="252"/>
      <c r="N131" s="253"/>
      <c r="O131" s="165">
        <f>O101</f>
        <v>286.72539999999998</v>
      </c>
    </row>
    <row r="132" spans="1:17" ht="13.5" customHeight="1" thickTop="1" thickBot="1" x14ac:dyDescent="0.25">
      <c r="A132" s="363" t="s">
        <v>201</v>
      </c>
      <c r="B132" s="364"/>
      <c r="C132" s="365"/>
      <c r="D132" s="124">
        <f>TRUNC(SUM(D130:D131,2))</f>
        <v>18671</v>
      </c>
      <c r="E132" s="161" t="s">
        <v>42</v>
      </c>
      <c r="F132" s="323" t="s">
        <v>119</v>
      </c>
      <c r="G132" s="252"/>
      <c r="H132" s="252"/>
      <c r="I132" s="252"/>
      <c r="J132" s="252"/>
      <c r="K132" s="252"/>
      <c r="L132" s="252"/>
      <c r="M132" s="252"/>
      <c r="N132" s="253"/>
      <c r="O132" s="165">
        <f>O109</f>
        <v>28.25</v>
      </c>
    </row>
    <row r="133" spans="1:17" ht="13.5" customHeight="1" thickTop="1" thickBot="1" x14ac:dyDescent="0.25">
      <c r="A133" s="75"/>
      <c r="D133" s="75"/>
      <c r="E133" s="239" t="s">
        <v>88</v>
      </c>
      <c r="F133" s="239"/>
      <c r="G133" s="239"/>
      <c r="H133" s="239"/>
      <c r="I133" s="239"/>
      <c r="J133" s="239"/>
      <c r="K133" s="239"/>
      <c r="L133" s="239"/>
      <c r="M133" s="239"/>
      <c r="N133" s="239"/>
      <c r="O133" s="28">
        <f>SUM(O128:O132)</f>
        <v>15528.3295208</v>
      </c>
    </row>
    <row r="134" spans="1:17" s="125" customFormat="1" ht="17.25" thickTop="1" thickBot="1" x14ac:dyDescent="0.25">
      <c r="A134" s="382"/>
      <c r="B134" s="382"/>
      <c r="C134" s="382"/>
      <c r="D134" s="382"/>
      <c r="E134" s="161" t="s">
        <v>44</v>
      </c>
      <c r="F134" s="323" t="s">
        <v>118</v>
      </c>
      <c r="G134" s="252"/>
      <c r="H134" s="252"/>
      <c r="I134" s="252"/>
      <c r="J134" s="252"/>
      <c r="K134" s="252"/>
      <c r="L134" s="252"/>
      <c r="M134" s="252"/>
      <c r="N134" s="253"/>
      <c r="O134" s="165">
        <v>3131.34</v>
      </c>
      <c r="Q134" s="182">
        <f>O133+O119</f>
        <v>18555.313637446794</v>
      </c>
    </row>
    <row r="135" spans="1:17" ht="17.25" thickTop="1" thickBot="1" x14ac:dyDescent="0.25">
      <c r="E135" s="348" t="s">
        <v>90</v>
      </c>
      <c r="F135" s="349"/>
      <c r="G135" s="349"/>
      <c r="H135" s="349"/>
      <c r="I135" s="349"/>
      <c r="J135" s="349"/>
      <c r="K135" s="349"/>
      <c r="L135" s="349"/>
      <c r="M135" s="349"/>
      <c r="N135" s="350"/>
      <c r="O135" s="37">
        <f>O133+O134</f>
        <v>18659.669520800002</v>
      </c>
    </row>
    <row r="136" spans="1:17" ht="17.25" thickTop="1" thickBot="1" x14ac:dyDescent="0.25">
      <c r="E136" s="8"/>
      <c r="F136" s="9"/>
      <c r="G136" s="9"/>
      <c r="H136" s="9"/>
      <c r="I136" s="9"/>
      <c r="J136" s="9"/>
      <c r="K136" s="9"/>
      <c r="L136" s="9"/>
      <c r="M136" s="9"/>
      <c r="N136" s="9"/>
      <c r="O136" s="5"/>
    </row>
    <row r="137" spans="1:17" ht="17.25" thickTop="1" thickBot="1" x14ac:dyDescent="0.25">
      <c r="E137" s="238" t="s">
        <v>91</v>
      </c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</row>
    <row r="138" spans="1:17" ht="64.5" thickTop="1" thickBot="1" x14ac:dyDescent="0.25">
      <c r="E138" s="343" t="s">
        <v>92</v>
      </c>
      <c r="F138" s="343"/>
      <c r="G138" s="343"/>
      <c r="H138" s="344" t="s">
        <v>93</v>
      </c>
      <c r="I138" s="344"/>
      <c r="J138" s="344" t="s">
        <v>94</v>
      </c>
      <c r="K138" s="344"/>
      <c r="L138" s="344" t="s">
        <v>95</v>
      </c>
      <c r="M138" s="344"/>
      <c r="N138" s="158" t="s">
        <v>96</v>
      </c>
      <c r="O138" s="30" t="s">
        <v>97</v>
      </c>
    </row>
    <row r="139" spans="1:17" ht="17.25" thickTop="1" thickBot="1" x14ac:dyDescent="0.25">
      <c r="E139" s="345" t="s">
        <v>146</v>
      </c>
      <c r="F139" s="345"/>
      <c r="G139" s="345"/>
      <c r="H139" s="346">
        <f>O135</f>
        <v>18659.669520800002</v>
      </c>
      <c r="I139" s="346"/>
      <c r="J139" s="347">
        <v>1</v>
      </c>
      <c r="K139" s="347"/>
      <c r="L139" s="346">
        <f>H139*J139</f>
        <v>18659.669520800002</v>
      </c>
      <c r="M139" s="346"/>
      <c r="N139" s="159">
        <v>8</v>
      </c>
      <c r="O139" s="31">
        <f>(L139*N139)</f>
        <v>149277.35616640002</v>
      </c>
    </row>
    <row r="140" spans="1:17" ht="17.25" thickTop="1" thickBot="1" x14ac:dyDescent="0.25">
      <c r="E140" s="342" t="s">
        <v>98</v>
      </c>
      <c r="F140" s="342"/>
      <c r="G140" s="342"/>
      <c r="H140" s="342"/>
      <c r="I140" s="342"/>
      <c r="J140" s="342"/>
      <c r="K140" s="342"/>
      <c r="L140" s="342"/>
      <c r="M140" s="342"/>
      <c r="N140" s="342"/>
      <c r="O140" s="38">
        <f>O139</f>
        <v>149277.35616640002</v>
      </c>
    </row>
    <row r="141" spans="1:17" ht="13.5" thickTop="1" x14ac:dyDescent="0.2"/>
  </sheetData>
  <mergeCells count="168">
    <mergeCell ref="B9:C9"/>
    <mergeCell ref="A3:D3"/>
    <mergeCell ref="C4:D4"/>
    <mergeCell ref="C5:D5"/>
    <mergeCell ref="A7:D7"/>
    <mergeCell ref="B8:C8"/>
    <mergeCell ref="A25:D25"/>
    <mergeCell ref="B26:C26"/>
    <mergeCell ref="B35:C35"/>
    <mergeCell ref="B23:C23"/>
    <mergeCell ref="B10:C10"/>
    <mergeCell ref="B11:C11"/>
    <mergeCell ref="A13:D13"/>
    <mergeCell ref="A14:B14"/>
    <mergeCell ref="A15:B15"/>
    <mergeCell ref="A17:D17"/>
    <mergeCell ref="A18:D18"/>
    <mergeCell ref="A19:D19"/>
    <mergeCell ref="B20:C20"/>
    <mergeCell ref="B21:C21"/>
    <mergeCell ref="B22:C22"/>
    <mergeCell ref="A123:D123"/>
    <mergeCell ref="A93:B93"/>
    <mergeCell ref="A134:D134"/>
    <mergeCell ref="A37:D37"/>
    <mergeCell ref="A38:D38"/>
    <mergeCell ref="B39:C39"/>
    <mergeCell ref="A42:B42"/>
    <mergeCell ref="A44:D44"/>
    <mergeCell ref="A54:B54"/>
    <mergeCell ref="A56:D56"/>
    <mergeCell ref="A72:B72"/>
    <mergeCell ref="A74:D74"/>
    <mergeCell ref="B75:C75"/>
    <mergeCell ref="A82:B82"/>
    <mergeCell ref="A84:D84"/>
    <mergeCell ref="B86:C86"/>
    <mergeCell ref="A85:D85"/>
    <mergeCell ref="B66:C66"/>
    <mergeCell ref="A68:D68"/>
    <mergeCell ref="E25:N25"/>
    <mergeCell ref="L27:N27"/>
    <mergeCell ref="E28:E29"/>
    <mergeCell ref="F28:H29"/>
    <mergeCell ref="O28:O29"/>
    <mergeCell ref="A132:C132"/>
    <mergeCell ref="B129:C129"/>
    <mergeCell ref="B125:C125"/>
    <mergeCell ref="B126:C126"/>
    <mergeCell ref="B127:C127"/>
    <mergeCell ref="B128:C128"/>
    <mergeCell ref="A130:C130"/>
    <mergeCell ref="B131:C131"/>
    <mergeCell ref="B124:C124"/>
    <mergeCell ref="A104:D104"/>
    <mergeCell ref="A109:B109"/>
    <mergeCell ref="A102:B102"/>
    <mergeCell ref="A95:D95"/>
    <mergeCell ref="A97:B97"/>
    <mergeCell ref="A99:D99"/>
    <mergeCell ref="A111:D111"/>
    <mergeCell ref="A114:B114"/>
    <mergeCell ref="A115:D115"/>
    <mergeCell ref="A120:B120"/>
    <mergeCell ref="E37:O37"/>
    <mergeCell ref="E38:O38"/>
    <mergeCell ref="F39:M39"/>
    <mergeCell ref="F40:M40"/>
    <mergeCell ref="F41:M41"/>
    <mergeCell ref="F30:N30"/>
    <mergeCell ref="F31:N31"/>
    <mergeCell ref="F32:N32"/>
    <mergeCell ref="E33:O33"/>
    <mergeCell ref="E34:N34"/>
    <mergeCell ref="F49:M49"/>
    <mergeCell ref="F50:M50"/>
    <mergeCell ref="F51:I51"/>
    <mergeCell ref="L51:M51"/>
    <mergeCell ref="K52:M52"/>
    <mergeCell ref="E44:O44"/>
    <mergeCell ref="F45:M45"/>
    <mergeCell ref="F46:M46"/>
    <mergeCell ref="F47:M47"/>
    <mergeCell ref="F48:M48"/>
    <mergeCell ref="F72:M72"/>
    <mergeCell ref="E74:O74"/>
    <mergeCell ref="F75:M75"/>
    <mergeCell ref="F76:M76"/>
    <mergeCell ref="F77:M77"/>
    <mergeCell ref="E53:M53"/>
    <mergeCell ref="E68:O68"/>
    <mergeCell ref="F69:M69"/>
    <mergeCell ref="F70:M70"/>
    <mergeCell ref="F71:N71"/>
    <mergeCell ref="E56:O56"/>
    <mergeCell ref="F57:N57"/>
    <mergeCell ref="F58:N58"/>
    <mergeCell ref="F59:N59"/>
    <mergeCell ref="F60:N60"/>
    <mergeCell ref="F61:N61"/>
    <mergeCell ref="F62:N62"/>
    <mergeCell ref="F63:N63"/>
    <mergeCell ref="F64:N64"/>
    <mergeCell ref="F65:N65"/>
    <mergeCell ref="F66:N66"/>
    <mergeCell ref="E85:O85"/>
    <mergeCell ref="F86:M86"/>
    <mergeCell ref="F87:M87"/>
    <mergeCell ref="F88:M88"/>
    <mergeCell ref="F89:M89"/>
    <mergeCell ref="F78:M78"/>
    <mergeCell ref="F79:M79"/>
    <mergeCell ref="F80:M80"/>
    <mergeCell ref="E81:M81"/>
    <mergeCell ref="E84:O84"/>
    <mergeCell ref="F95:N95"/>
    <mergeCell ref="F96:N96"/>
    <mergeCell ref="E97:O97"/>
    <mergeCell ref="E98:O98"/>
    <mergeCell ref="F99:N99"/>
    <mergeCell ref="F90:M90"/>
    <mergeCell ref="F91:M91"/>
    <mergeCell ref="E92:M92"/>
    <mergeCell ref="E93:O93"/>
    <mergeCell ref="E94:O94"/>
    <mergeCell ref="F105:H105"/>
    <mergeCell ref="I105:N105"/>
    <mergeCell ref="F106:H106"/>
    <mergeCell ref="I106:N106"/>
    <mergeCell ref="E107:E108"/>
    <mergeCell ref="F107:G108"/>
    <mergeCell ref="H107:N107"/>
    <mergeCell ref="H108:N108"/>
    <mergeCell ref="F100:N100"/>
    <mergeCell ref="F101:N101"/>
    <mergeCell ref="E102:O102"/>
    <mergeCell ref="E103:N103"/>
    <mergeCell ref="F104:N104"/>
    <mergeCell ref="E109:N109"/>
    <mergeCell ref="E110:O110"/>
    <mergeCell ref="E111:N111"/>
    <mergeCell ref="E114:E118"/>
    <mergeCell ref="J115:L115"/>
    <mergeCell ref="N115:N118"/>
    <mergeCell ref="J116:L116"/>
    <mergeCell ref="J117:L117"/>
    <mergeCell ref="J118:L118"/>
    <mergeCell ref="F130:N130"/>
    <mergeCell ref="F131:N131"/>
    <mergeCell ref="F132:N132"/>
    <mergeCell ref="E133:N133"/>
    <mergeCell ref="F134:N134"/>
    <mergeCell ref="E120:O125"/>
    <mergeCell ref="E126:O126"/>
    <mergeCell ref="E127:N127"/>
    <mergeCell ref="F128:N128"/>
    <mergeCell ref="F129:N129"/>
    <mergeCell ref="E139:G139"/>
    <mergeCell ref="H139:I139"/>
    <mergeCell ref="J139:K139"/>
    <mergeCell ref="L139:M139"/>
    <mergeCell ref="E140:N140"/>
    <mergeCell ref="E135:N135"/>
    <mergeCell ref="E137:O137"/>
    <mergeCell ref="E138:G138"/>
    <mergeCell ref="H138:I138"/>
    <mergeCell ref="J138:K138"/>
    <mergeCell ref="L138:M138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39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B1:L144"/>
  <sheetViews>
    <sheetView topLeftCell="A129" workbookViewId="0">
      <selection activeCell="B4" sqref="B4:D4"/>
    </sheetView>
  </sheetViews>
  <sheetFormatPr defaultRowHeight="12.75" x14ac:dyDescent="0.2"/>
  <cols>
    <col min="12" max="12" width="21.5703125" customWidth="1"/>
  </cols>
  <sheetData>
    <row r="1" spans="2:12" ht="17.25" thickTop="1" thickBot="1" x14ac:dyDescent="0.25">
      <c r="B1" s="239" t="s">
        <v>23</v>
      </c>
      <c r="C1" s="239"/>
      <c r="D1" s="239"/>
      <c r="E1" s="239"/>
      <c r="F1" s="239"/>
      <c r="G1" s="239"/>
      <c r="H1" s="239"/>
      <c r="I1" s="239"/>
      <c r="J1" s="238"/>
      <c r="K1" s="2"/>
      <c r="L1" s="3"/>
    </row>
    <row r="2" spans="2:12" ht="17.25" thickTop="1" thickBot="1" x14ac:dyDescent="0.25">
      <c r="B2" s="240" t="s">
        <v>0</v>
      </c>
      <c r="C2" s="240"/>
      <c r="D2" s="240"/>
      <c r="E2" s="414" t="s">
        <v>141</v>
      </c>
      <c r="F2" s="414"/>
      <c r="G2" s="414"/>
      <c r="H2" s="414"/>
      <c r="I2" s="414"/>
      <c r="J2" s="415"/>
      <c r="K2" s="4"/>
      <c r="L2" s="5"/>
    </row>
    <row r="3" spans="2:12" ht="17.25" thickTop="1" thickBot="1" x14ac:dyDescent="0.25">
      <c r="B3" s="240" t="s">
        <v>1</v>
      </c>
      <c r="C3" s="240"/>
      <c r="D3" s="240"/>
      <c r="E3" s="242"/>
      <c r="F3" s="242"/>
      <c r="G3" s="242"/>
      <c r="H3" s="242"/>
      <c r="I3" s="242"/>
      <c r="J3" s="243"/>
      <c r="K3" s="4"/>
      <c r="L3" s="5"/>
    </row>
    <row r="4" spans="2:12" ht="17.25" thickTop="1" thickBot="1" x14ac:dyDescent="0.25">
      <c r="B4" s="240" t="s">
        <v>2</v>
      </c>
      <c r="C4" s="240"/>
      <c r="D4" s="240"/>
      <c r="E4" s="244"/>
      <c r="F4" s="245"/>
      <c r="G4" s="246"/>
      <c r="H4" s="13" t="s">
        <v>3</v>
      </c>
      <c r="I4" s="247"/>
      <c r="J4" s="248"/>
      <c r="K4" s="4"/>
      <c r="L4" s="5"/>
    </row>
    <row r="5" spans="2:12" ht="17.25" thickTop="1" thickBot="1" x14ac:dyDescent="0.25">
      <c r="B5" s="230" t="s">
        <v>24</v>
      </c>
      <c r="C5" s="230"/>
      <c r="D5" s="230"/>
      <c r="E5" s="412"/>
      <c r="F5" s="412"/>
      <c r="G5" s="412"/>
      <c r="H5" s="412"/>
      <c r="I5" s="412"/>
      <c r="J5" s="412"/>
      <c r="K5" s="6"/>
      <c r="L5" s="7"/>
    </row>
    <row r="6" spans="2:12" ht="17.25" thickTop="1" thickBot="1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5"/>
    </row>
    <row r="7" spans="2:12" ht="17.25" thickTop="1" thickBot="1" x14ac:dyDescent="0.25">
      <c r="B7" s="14" t="s">
        <v>25</v>
      </c>
      <c r="C7" s="232" t="s">
        <v>4</v>
      </c>
      <c r="D7" s="232"/>
      <c r="E7" s="232"/>
      <c r="F7" s="232"/>
      <c r="G7" s="413" t="s">
        <v>142</v>
      </c>
      <c r="H7" s="413"/>
      <c r="I7" s="413"/>
      <c r="J7" s="413"/>
      <c r="K7" s="413"/>
      <c r="L7" s="413"/>
    </row>
    <row r="8" spans="2:12" ht="17.25" thickTop="1" thickBot="1" x14ac:dyDescent="0.25">
      <c r="B8" s="14" t="s">
        <v>25</v>
      </c>
      <c r="C8" s="32" t="s">
        <v>5</v>
      </c>
      <c r="D8" s="32"/>
      <c r="E8" s="32"/>
      <c r="F8" s="32"/>
      <c r="G8" s="32"/>
      <c r="H8" s="32"/>
      <c r="I8" s="32"/>
      <c r="J8" s="32"/>
      <c r="K8" s="32"/>
      <c r="L8" s="72">
        <v>12</v>
      </c>
    </row>
    <row r="9" spans="2:12" ht="17.25" thickTop="1" thickBot="1" x14ac:dyDescent="0.25">
      <c r="B9" s="14" t="s">
        <v>25</v>
      </c>
      <c r="C9" s="15" t="s">
        <v>102</v>
      </c>
      <c r="D9" s="15"/>
      <c r="E9" s="15"/>
      <c r="F9" s="15"/>
      <c r="G9" s="15"/>
      <c r="H9" s="15"/>
      <c r="I9" s="15"/>
      <c r="J9" s="15"/>
      <c r="K9" s="15"/>
      <c r="L9" s="17">
        <v>2019</v>
      </c>
    </row>
    <row r="10" spans="2:12" ht="17.25" thickTop="1" thickBot="1" x14ac:dyDescent="0.25">
      <c r="B10" s="14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7" t="s">
        <v>143</v>
      </c>
    </row>
    <row r="11" spans="2:12" ht="17.25" thickTop="1" thickBot="1" x14ac:dyDescent="0.25">
      <c r="B11" s="14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73">
        <v>10</v>
      </c>
    </row>
    <row r="12" spans="2:12" ht="14.25" thickTop="1" thickBot="1" x14ac:dyDescent="0.25">
      <c r="B12" s="234" t="s">
        <v>101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6"/>
    </row>
    <row r="13" spans="2:12" ht="14.25" thickTop="1" thickBot="1" x14ac:dyDescent="0.25">
      <c r="B13" s="237"/>
      <c r="C13" s="235"/>
      <c r="D13" s="235"/>
      <c r="E13" s="235"/>
      <c r="F13" s="235"/>
      <c r="G13" s="235"/>
      <c r="H13" s="235"/>
      <c r="I13" s="235"/>
      <c r="J13" s="235"/>
      <c r="K13" s="235"/>
      <c r="L13" s="236"/>
    </row>
    <row r="14" spans="2:12" ht="44.25" customHeight="1" thickTop="1" thickBot="1" x14ac:dyDescent="0.25">
      <c r="B14" s="237"/>
      <c r="C14" s="235"/>
      <c r="D14" s="235"/>
      <c r="E14" s="235"/>
      <c r="F14" s="235"/>
      <c r="G14" s="235"/>
      <c r="H14" s="235"/>
      <c r="I14" s="235"/>
      <c r="J14" s="235"/>
      <c r="K14" s="235"/>
      <c r="L14" s="236"/>
    </row>
    <row r="15" spans="2:12" ht="17.25" thickTop="1" thickBot="1" x14ac:dyDescent="0.25">
      <c r="B15" s="238" t="s">
        <v>26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8"/>
    </row>
    <row r="16" spans="2:12" ht="17.25" thickTop="1" thickBot="1" x14ac:dyDescent="0.25">
      <c r="B16" s="64">
        <v>1</v>
      </c>
      <c r="C16" s="15" t="s">
        <v>8</v>
      </c>
      <c r="D16" s="15"/>
      <c r="E16" s="15"/>
      <c r="F16" s="15"/>
      <c r="G16" s="15"/>
      <c r="H16" s="15"/>
      <c r="I16" s="15"/>
      <c r="J16" s="15"/>
      <c r="K16" s="15"/>
      <c r="L16" s="52">
        <v>2425</v>
      </c>
    </row>
    <row r="17" spans="2:12" ht="17.25" thickTop="1" thickBot="1" x14ac:dyDescent="0.25">
      <c r="B17" s="64">
        <v>2</v>
      </c>
      <c r="C17" s="15" t="s">
        <v>9</v>
      </c>
      <c r="D17" s="15"/>
      <c r="E17" s="15"/>
      <c r="F17" s="15"/>
      <c r="G17" s="15"/>
      <c r="H17" s="15"/>
      <c r="I17" s="15"/>
      <c r="J17" s="15"/>
      <c r="K17" s="15"/>
      <c r="L17" s="17" t="s">
        <v>145</v>
      </c>
    </row>
    <row r="18" spans="2:12" ht="17.25" thickTop="1" thickBot="1" x14ac:dyDescent="0.25">
      <c r="B18" s="64">
        <v>3</v>
      </c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18" t="s">
        <v>144</v>
      </c>
    </row>
    <row r="19" spans="2:12" ht="17.25" thickTop="1" thickBot="1" x14ac:dyDescent="0.25">
      <c r="B19" s="61">
        <v>4</v>
      </c>
      <c r="C19" s="228" t="s">
        <v>27</v>
      </c>
      <c r="D19" s="229"/>
      <c r="E19" s="229"/>
      <c r="F19" s="229"/>
      <c r="G19" s="229"/>
      <c r="H19" s="229"/>
      <c r="I19" s="229"/>
      <c r="J19" s="229"/>
      <c r="K19" s="229"/>
      <c r="L19" s="71">
        <v>252210</v>
      </c>
    </row>
    <row r="20" spans="2:12" ht="13.5" thickTop="1" x14ac:dyDescent="0.2">
      <c r="B20" s="265" t="s">
        <v>108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7"/>
    </row>
    <row r="21" spans="2:12" x14ac:dyDescent="0.2">
      <c r="B21" s="268"/>
      <c r="C21" s="269"/>
      <c r="D21" s="269"/>
      <c r="E21" s="269"/>
      <c r="F21" s="269"/>
      <c r="G21" s="269"/>
      <c r="H21" s="269"/>
      <c r="I21" s="269"/>
      <c r="J21" s="269"/>
      <c r="K21" s="269"/>
      <c r="L21" s="270"/>
    </row>
    <row r="22" spans="2:12" ht="13.5" thickBot="1" x14ac:dyDescent="0.25">
      <c r="B22" s="271"/>
      <c r="C22" s="272"/>
      <c r="D22" s="272"/>
      <c r="E22" s="272"/>
      <c r="F22" s="272"/>
      <c r="G22" s="272"/>
      <c r="H22" s="272"/>
      <c r="I22" s="272"/>
      <c r="J22" s="272"/>
      <c r="K22" s="272"/>
      <c r="L22" s="273"/>
    </row>
    <row r="23" spans="2:12" ht="17.25" thickTop="1" thickBot="1" x14ac:dyDescent="0.25">
      <c r="B23" s="238" t="s">
        <v>112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60" t="s">
        <v>29</v>
      </c>
    </row>
    <row r="24" spans="2:12" ht="17.25" thickTop="1" thickBot="1" x14ac:dyDescent="0.25">
      <c r="B24" s="64" t="s">
        <v>30</v>
      </c>
      <c r="C24" s="15" t="s">
        <v>31</v>
      </c>
      <c r="D24" s="15"/>
      <c r="E24" s="15"/>
      <c r="F24" s="15"/>
      <c r="G24" s="15"/>
      <c r="H24" s="15"/>
      <c r="I24" s="15"/>
      <c r="J24" s="15"/>
      <c r="K24" s="19"/>
      <c r="L24" s="53">
        <f>+L16</f>
        <v>2425</v>
      </c>
    </row>
    <row r="25" spans="2:12" ht="17.25" thickTop="1" thickBot="1" x14ac:dyDescent="0.25">
      <c r="B25" s="64" t="s">
        <v>32</v>
      </c>
      <c r="C25" s="46" t="s">
        <v>33</v>
      </c>
      <c r="D25" s="46"/>
      <c r="E25" s="46"/>
      <c r="F25" s="20" t="s">
        <v>34</v>
      </c>
      <c r="G25" s="20"/>
      <c r="H25" s="15"/>
      <c r="I25" s="274">
        <v>0.3</v>
      </c>
      <c r="J25" s="275"/>
      <c r="K25" s="276"/>
      <c r="L25" s="53">
        <v>0</v>
      </c>
    </row>
    <row r="26" spans="2:12" ht="17.25" thickTop="1" thickBot="1" x14ac:dyDescent="0.25">
      <c r="B26" s="277" t="s">
        <v>35</v>
      </c>
      <c r="C26" s="278" t="s">
        <v>36</v>
      </c>
      <c r="D26" s="279"/>
      <c r="E26" s="280"/>
      <c r="F26" s="20" t="s">
        <v>37</v>
      </c>
      <c r="G26" s="47"/>
      <c r="H26" s="15"/>
      <c r="I26" s="46"/>
      <c r="J26" s="46"/>
      <c r="K26" s="3"/>
      <c r="L26" s="284"/>
    </row>
    <row r="27" spans="2:12" ht="17.25" thickTop="1" thickBot="1" x14ac:dyDescent="0.25">
      <c r="B27" s="277"/>
      <c r="C27" s="281"/>
      <c r="D27" s="282"/>
      <c r="E27" s="283"/>
      <c r="F27" s="20" t="s">
        <v>38</v>
      </c>
      <c r="G27" s="57"/>
      <c r="H27" s="15"/>
      <c r="I27" s="57" t="s">
        <v>39</v>
      </c>
      <c r="J27" s="58"/>
      <c r="K27" s="59"/>
      <c r="L27" s="284"/>
    </row>
    <row r="28" spans="2:12" ht="17.25" thickTop="1" thickBot="1" x14ac:dyDescent="0.25">
      <c r="B28" s="64" t="s">
        <v>40</v>
      </c>
      <c r="C28" s="249" t="s">
        <v>41</v>
      </c>
      <c r="D28" s="249"/>
      <c r="E28" s="249"/>
      <c r="F28" s="250"/>
      <c r="G28" s="249"/>
      <c r="H28" s="250"/>
      <c r="I28" s="249"/>
      <c r="J28" s="249"/>
      <c r="K28" s="251"/>
      <c r="L28" s="53">
        <v>0</v>
      </c>
    </row>
    <row r="29" spans="2:12" ht="17.25" thickTop="1" thickBot="1" x14ac:dyDescent="0.25">
      <c r="B29" s="64" t="s">
        <v>42</v>
      </c>
      <c r="C29" s="252" t="s">
        <v>43</v>
      </c>
      <c r="D29" s="252"/>
      <c r="E29" s="252"/>
      <c r="F29" s="252"/>
      <c r="G29" s="252"/>
      <c r="H29" s="252"/>
      <c r="I29" s="252"/>
      <c r="J29" s="252"/>
      <c r="K29" s="253"/>
      <c r="L29" s="53">
        <v>0</v>
      </c>
    </row>
    <row r="30" spans="2:12" ht="17.25" thickTop="1" thickBot="1" x14ac:dyDescent="0.25">
      <c r="B30" s="64" t="s">
        <v>45</v>
      </c>
      <c r="C30" s="252" t="s">
        <v>123</v>
      </c>
      <c r="D30" s="252"/>
      <c r="E30" s="252"/>
      <c r="F30" s="252"/>
      <c r="G30" s="252"/>
      <c r="H30" s="252"/>
      <c r="I30" s="252"/>
      <c r="J30" s="252"/>
      <c r="K30" s="253"/>
      <c r="L30" s="65">
        <v>0</v>
      </c>
    </row>
    <row r="31" spans="2:12" ht="14.25" thickTop="1" thickBot="1" x14ac:dyDescent="0.25">
      <c r="B31" s="254"/>
      <c r="C31" s="255"/>
      <c r="D31" s="255"/>
      <c r="E31" s="255"/>
      <c r="F31" s="255"/>
      <c r="G31" s="255"/>
      <c r="H31" s="255"/>
      <c r="I31" s="255"/>
      <c r="J31" s="255"/>
      <c r="K31" s="255"/>
      <c r="L31" s="256"/>
    </row>
    <row r="32" spans="2:12" ht="17.25" thickTop="1" thickBot="1" x14ac:dyDescent="0.25">
      <c r="B32" s="239" t="s">
        <v>111</v>
      </c>
      <c r="C32" s="257"/>
      <c r="D32" s="257"/>
      <c r="E32" s="257"/>
      <c r="F32" s="257"/>
      <c r="G32" s="257"/>
      <c r="H32" s="257"/>
      <c r="I32" s="257"/>
      <c r="J32" s="257"/>
      <c r="K32" s="258"/>
      <c r="L32" s="21">
        <f>SUM(L24:L30)</f>
        <v>2425</v>
      </c>
    </row>
    <row r="33" spans="2:12" ht="13.5" thickTop="1" x14ac:dyDescent="0.2">
      <c r="B33" s="259" t="s">
        <v>132</v>
      </c>
      <c r="C33" s="260"/>
      <c r="D33" s="260"/>
      <c r="E33" s="260"/>
      <c r="F33" s="260"/>
      <c r="G33" s="260"/>
      <c r="H33" s="260"/>
      <c r="I33" s="260"/>
      <c r="J33" s="260"/>
      <c r="K33" s="260"/>
      <c r="L33" s="261"/>
    </row>
    <row r="34" spans="2:12" ht="21.75" customHeight="1" thickBot="1" x14ac:dyDescent="0.25">
      <c r="B34" s="262"/>
      <c r="C34" s="263"/>
      <c r="D34" s="263"/>
      <c r="E34" s="263"/>
      <c r="F34" s="263"/>
      <c r="G34" s="263"/>
      <c r="H34" s="263"/>
      <c r="I34" s="263"/>
      <c r="J34" s="263"/>
      <c r="K34" s="263"/>
      <c r="L34" s="264"/>
    </row>
    <row r="35" spans="2:12" ht="17.25" thickTop="1" thickBot="1" x14ac:dyDescent="0.25">
      <c r="B35" s="239" t="s">
        <v>47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8"/>
    </row>
    <row r="36" spans="2:12" ht="20.25" thickTop="1" thickBot="1" x14ac:dyDescent="0.25">
      <c r="B36" s="239" t="s">
        <v>114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8"/>
    </row>
    <row r="37" spans="2:12" ht="17.25" thickTop="1" thickBot="1" x14ac:dyDescent="0.25">
      <c r="B37" s="66" t="s">
        <v>30</v>
      </c>
      <c r="C37" s="286" t="s">
        <v>113</v>
      </c>
      <c r="D37" s="286"/>
      <c r="E37" s="286"/>
      <c r="F37" s="286"/>
      <c r="G37" s="286"/>
      <c r="H37" s="286"/>
      <c r="I37" s="286"/>
      <c r="J37" s="286"/>
      <c r="K37" s="48">
        <v>8.3299999999999999E-2</v>
      </c>
      <c r="L37" s="26">
        <f>(K37*L32)</f>
        <v>202.0025</v>
      </c>
    </row>
    <row r="38" spans="2:12" ht="17.25" thickTop="1" thickBot="1" x14ac:dyDescent="0.25">
      <c r="B38" s="66" t="s">
        <v>32</v>
      </c>
      <c r="C38" s="286" t="s">
        <v>140</v>
      </c>
      <c r="D38" s="286"/>
      <c r="E38" s="286"/>
      <c r="F38" s="286"/>
      <c r="G38" s="286"/>
      <c r="H38" s="286"/>
      <c r="I38" s="286"/>
      <c r="J38" s="286"/>
      <c r="K38" s="48">
        <v>0.121</v>
      </c>
      <c r="L38" s="26">
        <f>(K38*L32)</f>
        <v>293.42500000000001</v>
      </c>
    </row>
    <row r="39" spans="2:12" ht="17.25" thickTop="1" thickBot="1" x14ac:dyDescent="0.25">
      <c r="B39" s="67"/>
      <c r="C39" s="287" t="s">
        <v>62</v>
      </c>
      <c r="D39" s="287"/>
      <c r="E39" s="287"/>
      <c r="F39" s="287"/>
      <c r="G39" s="287"/>
      <c r="H39" s="287"/>
      <c r="I39" s="287"/>
      <c r="J39" s="287"/>
      <c r="K39" s="49">
        <f>K37+K38</f>
        <v>0.20429999999999998</v>
      </c>
      <c r="L39" s="21">
        <f>(L37+L38)</f>
        <v>495.42750000000001</v>
      </c>
    </row>
    <row r="40" spans="2:12" ht="13.5" thickTop="1" x14ac:dyDescent="0.2">
      <c r="B40" s="351" t="s">
        <v>124</v>
      </c>
      <c r="C40" s="352"/>
      <c r="D40" s="352"/>
      <c r="E40" s="352"/>
      <c r="F40" s="352"/>
      <c r="G40" s="352"/>
      <c r="H40" s="352"/>
      <c r="I40" s="352"/>
      <c r="J40" s="352"/>
      <c r="K40" s="352"/>
      <c r="L40" s="353"/>
    </row>
    <row r="41" spans="2:12" ht="101.25" customHeight="1" thickBot="1" x14ac:dyDescent="0.25">
      <c r="B41" s="357"/>
      <c r="C41" s="358"/>
      <c r="D41" s="358"/>
      <c r="E41" s="358"/>
      <c r="F41" s="358"/>
      <c r="G41" s="358"/>
      <c r="H41" s="358"/>
      <c r="I41" s="358"/>
      <c r="J41" s="358"/>
      <c r="K41" s="358"/>
      <c r="L41" s="359"/>
    </row>
    <row r="42" spans="2:12" ht="17.25" thickTop="1" thickBot="1" x14ac:dyDescent="0.25">
      <c r="B42" s="239" t="s">
        <v>125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38"/>
    </row>
    <row r="43" spans="2:12" ht="17.25" thickTop="1" thickBot="1" x14ac:dyDescent="0.25">
      <c r="B43" s="64" t="s">
        <v>30</v>
      </c>
      <c r="C43" s="285" t="s">
        <v>48</v>
      </c>
      <c r="D43" s="285"/>
      <c r="E43" s="285"/>
      <c r="F43" s="285"/>
      <c r="G43" s="285"/>
      <c r="H43" s="285"/>
      <c r="I43" s="285"/>
      <c r="J43" s="285"/>
      <c r="K43" s="22">
        <v>0.2</v>
      </c>
      <c r="L43" s="65">
        <f>(L$32+L$39)*K43</f>
        <v>584.08550000000002</v>
      </c>
    </row>
    <row r="44" spans="2:12" ht="17.25" thickTop="1" thickBot="1" x14ac:dyDescent="0.25">
      <c r="B44" s="64" t="s">
        <v>32</v>
      </c>
      <c r="C44" s="285" t="s">
        <v>49</v>
      </c>
      <c r="D44" s="285"/>
      <c r="E44" s="285"/>
      <c r="F44" s="285"/>
      <c r="G44" s="285"/>
      <c r="H44" s="285"/>
      <c r="I44" s="285"/>
      <c r="J44" s="285"/>
      <c r="K44" s="22">
        <v>1.4999999999999999E-2</v>
      </c>
      <c r="L44" s="65">
        <f t="shared" ref="L44:L50" si="0">(L$32+L$39)*K44</f>
        <v>43.806412499999993</v>
      </c>
    </row>
    <row r="45" spans="2:12" ht="17.25" thickTop="1" thickBot="1" x14ac:dyDescent="0.25">
      <c r="B45" s="64" t="s">
        <v>35</v>
      </c>
      <c r="C45" s="285" t="s">
        <v>50</v>
      </c>
      <c r="D45" s="285"/>
      <c r="E45" s="285"/>
      <c r="F45" s="285"/>
      <c r="G45" s="285"/>
      <c r="H45" s="285"/>
      <c r="I45" s="285"/>
      <c r="J45" s="285"/>
      <c r="K45" s="22">
        <v>0.01</v>
      </c>
      <c r="L45" s="65">
        <f t="shared" si="0"/>
        <v>29.204274999999999</v>
      </c>
    </row>
    <row r="46" spans="2:12" ht="17.25" thickTop="1" thickBot="1" x14ac:dyDescent="0.25">
      <c r="B46" s="64" t="s">
        <v>40</v>
      </c>
      <c r="C46" s="285" t="s">
        <v>51</v>
      </c>
      <c r="D46" s="285"/>
      <c r="E46" s="285"/>
      <c r="F46" s="285"/>
      <c r="G46" s="285"/>
      <c r="H46" s="285"/>
      <c r="I46" s="285"/>
      <c r="J46" s="285"/>
      <c r="K46" s="22">
        <v>2E-3</v>
      </c>
      <c r="L46" s="65">
        <f t="shared" si="0"/>
        <v>5.8408549999999995</v>
      </c>
    </row>
    <row r="47" spans="2:12" ht="17.25" thickTop="1" thickBot="1" x14ac:dyDescent="0.25">
      <c r="B47" s="64" t="s">
        <v>42</v>
      </c>
      <c r="C47" s="285" t="s">
        <v>52</v>
      </c>
      <c r="D47" s="285"/>
      <c r="E47" s="285"/>
      <c r="F47" s="285"/>
      <c r="G47" s="285"/>
      <c r="H47" s="285"/>
      <c r="I47" s="285"/>
      <c r="J47" s="285"/>
      <c r="K47" s="22">
        <v>2.5000000000000001E-2</v>
      </c>
      <c r="L47" s="65">
        <f t="shared" si="0"/>
        <v>73.010687500000003</v>
      </c>
    </row>
    <row r="48" spans="2:12" ht="17.25" thickTop="1" thickBot="1" x14ac:dyDescent="0.25">
      <c r="B48" s="64" t="s">
        <v>44</v>
      </c>
      <c r="C48" s="285" t="s">
        <v>53</v>
      </c>
      <c r="D48" s="285"/>
      <c r="E48" s="285"/>
      <c r="F48" s="285"/>
      <c r="G48" s="285"/>
      <c r="H48" s="285"/>
      <c r="I48" s="285"/>
      <c r="J48" s="285"/>
      <c r="K48" s="22">
        <v>0.08</v>
      </c>
      <c r="L48" s="65">
        <f t="shared" si="0"/>
        <v>233.63419999999999</v>
      </c>
    </row>
    <row r="49" spans="2:12" ht="17.25" thickTop="1" thickBot="1" x14ac:dyDescent="0.25">
      <c r="B49" s="64" t="s">
        <v>45</v>
      </c>
      <c r="C49" s="289" t="s">
        <v>11</v>
      </c>
      <c r="D49" s="289"/>
      <c r="E49" s="289"/>
      <c r="F49" s="289"/>
      <c r="G49" s="23">
        <v>0.03</v>
      </c>
      <c r="H49" s="24" t="s">
        <v>12</v>
      </c>
      <c r="I49" s="290">
        <v>1</v>
      </c>
      <c r="J49" s="290"/>
      <c r="K49" s="25">
        <f>(G49*I49)</f>
        <v>0.03</v>
      </c>
      <c r="L49" s="65">
        <f t="shared" si="0"/>
        <v>87.612824999999987</v>
      </c>
    </row>
    <row r="50" spans="2:12" ht="17.25" thickTop="1" thickBot="1" x14ac:dyDescent="0.25">
      <c r="B50" s="64" t="s">
        <v>54</v>
      </c>
      <c r="C50" s="15" t="s">
        <v>55</v>
      </c>
      <c r="D50" s="63"/>
      <c r="E50" s="63"/>
      <c r="F50" s="63"/>
      <c r="G50" s="50"/>
      <c r="H50" s="291"/>
      <c r="I50" s="291"/>
      <c r="J50" s="292"/>
      <c r="K50" s="51">
        <v>6.0000000000000001E-3</v>
      </c>
      <c r="L50" s="65">
        <f t="shared" si="0"/>
        <v>17.522565</v>
      </c>
    </row>
    <row r="51" spans="2:12" ht="17.25" thickTop="1" thickBot="1" x14ac:dyDescent="0.25">
      <c r="B51" s="238" t="s">
        <v>62</v>
      </c>
      <c r="C51" s="238" t="s">
        <v>55</v>
      </c>
      <c r="D51" s="238"/>
      <c r="E51" s="238"/>
      <c r="F51" s="238"/>
      <c r="G51" s="238"/>
      <c r="H51" s="238"/>
      <c r="I51" s="238"/>
      <c r="J51" s="238"/>
      <c r="K51" s="54">
        <f>(K43+K44+K45+K46+K47+K48+K49+K50)</f>
        <v>0.3680000000000001</v>
      </c>
      <c r="L51" s="21">
        <f>SUM(L43:L50)</f>
        <v>1074.71732</v>
      </c>
    </row>
    <row r="52" spans="2:12" ht="13.5" thickTop="1" x14ac:dyDescent="0.2">
      <c r="B52" s="293" t="s">
        <v>133</v>
      </c>
      <c r="C52" s="294"/>
      <c r="D52" s="294"/>
      <c r="E52" s="294"/>
      <c r="F52" s="294"/>
      <c r="G52" s="294"/>
      <c r="H52" s="294"/>
      <c r="I52" s="294"/>
      <c r="J52" s="294"/>
      <c r="K52" s="294"/>
      <c r="L52" s="295"/>
    </row>
    <row r="53" spans="2:12" x14ac:dyDescent="0.2">
      <c r="B53" s="296"/>
      <c r="C53" s="297"/>
      <c r="D53" s="297"/>
      <c r="E53" s="297"/>
      <c r="F53" s="297"/>
      <c r="G53" s="297"/>
      <c r="H53" s="297"/>
      <c r="I53" s="297"/>
      <c r="J53" s="297"/>
      <c r="K53" s="297"/>
      <c r="L53" s="298"/>
    </row>
    <row r="54" spans="2:12" ht="42" customHeight="1" thickBot="1" x14ac:dyDescent="0.25">
      <c r="B54" s="299"/>
      <c r="C54" s="300"/>
      <c r="D54" s="300"/>
      <c r="E54" s="300"/>
      <c r="F54" s="300"/>
      <c r="G54" s="300"/>
      <c r="H54" s="300"/>
      <c r="I54" s="300"/>
      <c r="J54" s="300"/>
      <c r="K54" s="300"/>
      <c r="L54" s="301"/>
    </row>
    <row r="55" spans="2:12" ht="17.25" thickTop="1" thickBot="1" x14ac:dyDescent="0.25">
      <c r="B55" s="239" t="s">
        <v>56</v>
      </c>
      <c r="C55" s="239"/>
      <c r="D55" s="239"/>
      <c r="E55" s="239"/>
      <c r="F55" s="239"/>
      <c r="G55" s="239"/>
      <c r="H55" s="239"/>
      <c r="I55" s="239"/>
      <c r="J55" s="239"/>
      <c r="K55" s="239"/>
      <c r="L55" s="238"/>
    </row>
    <row r="56" spans="2:12" ht="17.25" thickTop="1" thickBot="1" x14ac:dyDescent="0.25">
      <c r="B56" s="60" t="s">
        <v>30</v>
      </c>
      <c r="C56" s="288" t="s">
        <v>57</v>
      </c>
      <c r="D56" s="288"/>
      <c r="E56" s="288"/>
      <c r="F56" s="288"/>
      <c r="G56" s="288"/>
      <c r="H56" s="288"/>
      <c r="I56" s="288"/>
      <c r="J56" s="288"/>
      <c r="K56" s="288"/>
      <c r="L56" s="26">
        <f xml:space="preserve"> (22*5*2) - (0.06*L24)</f>
        <v>74.5</v>
      </c>
    </row>
    <row r="57" spans="2:12" ht="17.25" thickTop="1" thickBot="1" x14ac:dyDescent="0.25">
      <c r="B57" s="60" t="s">
        <v>32</v>
      </c>
      <c r="C57" s="288" t="s">
        <v>58</v>
      </c>
      <c r="D57" s="288"/>
      <c r="E57" s="288"/>
      <c r="F57" s="288"/>
      <c r="G57" s="288"/>
      <c r="H57" s="288"/>
      <c r="I57" s="288"/>
      <c r="J57" s="288"/>
      <c r="K57" s="288"/>
      <c r="L57" s="26">
        <f>22*22</f>
        <v>484</v>
      </c>
    </row>
    <row r="58" spans="2:12" ht="17.25" thickTop="1" thickBot="1" x14ac:dyDescent="0.25">
      <c r="B58" s="60" t="s">
        <v>35</v>
      </c>
      <c r="C58" s="288" t="s">
        <v>59</v>
      </c>
      <c r="D58" s="288"/>
      <c r="E58" s="288"/>
      <c r="F58" s="288"/>
      <c r="G58" s="288"/>
      <c r="H58" s="288"/>
      <c r="I58" s="288"/>
      <c r="J58" s="288"/>
      <c r="K58" s="288"/>
      <c r="L58" s="26">
        <v>0</v>
      </c>
    </row>
    <row r="59" spans="2:12" ht="17.25" thickTop="1" thickBot="1" x14ac:dyDescent="0.25">
      <c r="B59" s="60" t="s">
        <v>40</v>
      </c>
      <c r="C59" s="288" t="s">
        <v>121</v>
      </c>
      <c r="D59" s="288"/>
      <c r="E59" s="288"/>
      <c r="F59" s="288"/>
      <c r="G59" s="288"/>
      <c r="H59" s="288"/>
      <c r="I59" s="288"/>
      <c r="J59" s="288"/>
      <c r="K59" s="288"/>
      <c r="L59" s="26">
        <v>0</v>
      </c>
    </row>
    <row r="60" spans="2:12" ht="17.25" thickTop="1" thickBot="1" x14ac:dyDescent="0.25">
      <c r="B60" s="60" t="s">
        <v>42</v>
      </c>
      <c r="C60" s="288" t="s">
        <v>122</v>
      </c>
      <c r="D60" s="288"/>
      <c r="E60" s="288"/>
      <c r="F60" s="288"/>
      <c r="G60" s="288"/>
      <c r="H60" s="288"/>
      <c r="I60" s="288"/>
      <c r="J60" s="288"/>
      <c r="K60" s="288"/>
      <c r="L60" s="26">
        <v>0</v>
      </c>
    </row>
    <row r="61" spans="2:12" ht="17.25" thickTop="1" thickBot="1" x14ac:dyDescent="0.25">
      <c r="B61" s="60" t="s">
        <v>44</v>
      </c>
      <c r="C61" s="288" t="s">
        <v>60</v>
      </c>
      <c r="D61" s="288"/>
      <c r="E61" s="288"/>
      <c r="F61" s="288"/>
      <c r="G61" s="288"/>
      <c r="H61" s="288"/>
      <c r="I61" s="288"/>
      <c r="J61" s="288"/>
      <c r="K61" s="288"/>
      <c r="L61" s="26">
        <v>0</v>
      </c>
    </row>
    <row r="62" spans="2:12" ht="17.25" thickTop="1" thickBot="1" x14ac:dyDescent="0.25">
      <c r="B62" s="60" t="s">
        <v>45</v>
      </c>
      <c r="C62" s="288" t="s">
        <v>22</v>
      </c>
      <c r="D62" s="288"/>
      <c r="E62" s="288"/>
      <c r="F62" s="288"/>
      <c r="G62" s="288"/>
      <c r="H62" s="288"/>
      <c r="I62" s="288"/>
      <c r="J62" s="288"/>
      <c r="K62" s="288"/>
      <c r="L62" s="26">
        <v>0</v>
      </c>
    </row>
    <row r="63" spans="2:12" ht="17.25" thickTop="1" thickBot="1" x14ac:dyDescent="0.25">
      <c r="B63" s="60" t="s">
        <v>54</v>
      </c>
      <c r="C63" s="288" t="s">
        <v>46</v>
      </c>
      <c r="D63" s="288"/>
      <c r="E63" s="288"/>
      <c r="F63" s="288"/>
      <c r="G63" s="288"/>
      <c r="H63" s="288"/>
      <c r="I63" s="288"/>
      <c r="J63" s="288"/>
      <c r="K63" s="288"/>
      <c r="L63" s="26">
        <v>0</v>
      </c>
    </row>
    <row r="64" spans="2:12" ht="17.25" thickTop="1" thickBot="1" x14ac:dyDescent="0.25">
      <c r="B64" s="60" t="s">
        <v>61</v>
      </c>
      <c r="C64" s="288" t="s">
        <v>46</v>
      </c>
      <c r="D64" s="288"/>
      <c r="E64" s="288"/>
      <c r="F64" s="288"/>
      <c r="G64" s="288"/>
      <c r="H64" s="288"/>
      <c r="I64" s="288"/>
      <c r="J64" s="288"/>
      <c r="K64" s="288"/>
      <c r="L64" s="26">
        <v>0</v>
      </c>
    </row>
    <row r="65" spans="2:12" ht="17.25" thickTop="1" thickBot="1" x14ac:dyDescent="0.25">
      <c r="B65" s="60"/>
      <c r="C65" s="238" t="s">
        <v>62</v>
      </c>
      <c r="D65" s="238"/>
      <c r="E65" s="238"/>
      <c r="F65" s="238"/>
      <c r="G65" s="238"/>
      <c r="H65" s="238"/>
      <c r="I65" s="238"/>
      <c r="J65" s="238"/>
      <c r="K65" s="238"/>
      <c r="L65" s="21">
        <f>(L56+L57+L58+L59+L60+L61+L62+L63+L64)</f>
        <v>558.5</v>
      </c>
    </row>
    <row r="66" spans="2:12" ht="13.5" thickTop="1" x14ac:dyDescent="0.2">
      <c r="B66" s="259" t="s">
        <v>103</v>
      </c>
      <c r="C66" s="303"/>
      <c r="D66" s="303"/>
      <c r="E66" s="303"/>
      <c r="F66" s="303"/>
      <c r="G66" s="303"/>
      <c r="H66" s="303"/>
      <c r="I66" s="303"/>
      <c r="J66" s="303"/>
      <c r="K66" s="303"/>
      <c r="L66" s="304"/>
    </row>
    <row r="67" spans="2:12" ht="36.75" customHeight="1" thickBot="1" x14ac:dyDescent="0.25"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7"/>
    </row>
    <row r="68" spans="2:12" ht="17.25" thickTop="1" thickBot="1" x14ac:dyDescent="0.25">
      <c r="B68" s="238" t="s">
        <v>63</v>
      </c>
      <c r="C68" s="238"/>
      <c r="D68" s="238"/>
      <c r="E68" s="238"/>
      <c r="F68" s="238"/>
      <c r="G68" s="238"/>
      <c r="H68" s="238"/>
      <c r="I68" s="238"/>
      <c r="J68" s="238"/>
      <c r="K68" s="238"/>
      <c r="L68" s="238"/>
    </row>
    <row r="69" spans="2:12" ht="20.25" thickTop="1" thickBot="1" x14ac:dyDescent="0.25">
      <c r="B69" s="44" t="s">
        <v>64</v>
      </c>
      <c r="C69" s="288" t="s">
        <v>65</v>
      </c>
      <c r="D69" s="288"/>
      <c r="E69" s="288"/>
      <c r="F69" s="288"/>
      <c r="G69" s="288"/>
      <c r="H69" s="288"/>
      <c r="I69" s="288"/>
      <c r="J69" s="288"/>
      <c r="K69" s="33">
        <f>K39</f>
        <v>0.20429999999999998</v>
      </c>
      <c r="L69" s="26">
        <f>L39</f>
        <v>495.42750000000001</v>
      </c>
    </row>
    <row r="70" spans="2:12" ht="17.25" thickTop="1" thickBot="1" x14ac:dyDescent="0.25">
      <c r="B70" s="44" t="s">
        <v>66</v>
      </c>
      <c r="C70" s="288" t="s">
        <v>67</v>
      </c>
      <c r="D70" s="288"/>
      <c r="E70" s="288"/>
      <c r="F70" s="288"/>
      <c r="G70" s="288"/>
      <c r="H70" s="288"/>
      <c r="I70" s="288"/>
      <c r="J70" s="288"/>
      <c r="K70" s="33">
        <f>K51</f>
        <v>0.3680000000000001</v>
      </c>
      <c r="L70" s="26">
        <f>L51</f>
        <v>1074.71732</v>
      </c>
    </row>
    <row r="71" spans="2:12" ht="17.25" thickTop="1" thickBot="1" x14ac:dyDescent="0.25">
      <c r="B71" s="44" t="s">
        <v>68</v>
      </c>
      <c r="C71" s="288" t="s">
        <v>69</v>
      </c>
      <c r="D71" s="288"/>
      <c r="E71" s="288"/>
      <c r="F71" s="288"/>
      <c r="G71" s="288"/>
      <c r="H71" s="288"/>
      <c r="I71" s="288"/>
      <c r="J71" s="288"/>
      <c r="K71" s="288"/>
      <c r="L71" s="26">
        <f>L65</f>
        <v>558.5</v>
      </c>
    </row>
    <row r="72" spans="2:12" ht="17.25" thickTop="1" thickBot="1" x14ac:dyDescent="0.25">
      <c r="B72" s="60"/>
      <c r="C72" s="239" t="s">
        <v>62</v>
      </c>
      <c r="D72" s="257"/>
      <c r="E72" s="257"/>
      <c r="F72" s="257"/>
      <c r="G72" s="257"/>
      <c r="H72" s="257"/>
      <c r="I72" s="257"/>
      <c r="J72" s="258"/>
      <c r="K72" s="55">
        <f>(K69+K70)</f>
        <v>0.57230000000000003</v>
      </c>
      <c r="L72" s="21">
        <f>SUM(L69:L71)</f>
        <v>2128.64482</v>
      </c>
    </row>
    <row r="73" spans="2:12" ht="17.25" thickTop="1" thickBot="1" x14ac:dyDescent="0.25"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</row>
    <row r="74" spans="2:12" ht="17.25" thickTop="1" thickBot="1" x14ac:dyDescent="0.25">
      <c r="B74" s="239" t="s">
        <v>70</v>
      </c>
      <c r="C74" s="257"/>
      <c r="D74" s="257"/>
      <c r="E74" s="257"/>
      <c r="F74" s="257"/>
      <c r="G74" s="257"/>
      <c r="H74" s="257"/>
      <c r="I74" s="257"/>
      <c r="J74" s="257"/>
      <c r="K74" s="257"/>
      <c r="L74" s="258"/>
    </row>
    <row r="75" spans="2:12" ht="17.25" thickTop="1" thickBot="1" x14ac:dyDescent="0.25">
      <c r="B75" s="60" t="s">
        <v>30</v>
      </c>
      <c r="C75" s="288" t="s">
        <v>71</v>
      </c>
      <c r="D75" s="288"/>
      <c r="E75" s="288"/>
      <c r="F75" s="288"/>
      <c r="G75" s="288"/>
      <c r="H75" s="288"/>
      <c r="I75" s="288"/>
      <c r="J75" s="288"/>
      <c r="K75" s="33">
        <v>4.1999999999999997E-3</v>
      </c>
      <c r="L75" s="65">
        <f>L$32*K75</f>
        <v>10.184999999999999</v>
      </c>
    </row>
    <row r="76" spans="2:12" ht="17.25" thickTop="1" thickBot="1" x14ac:dyDescent="0.25">
      <c r="B76" s="60" t="s">
        <v>32</v>
      </c>
      <c r="C76" s="288" t="s">
        <v>72</v>
      </c>
      <c r="D76" s="288"/>
      <c r="E76" s="288"/>
      <c r="F76" s="288"/>
      <c r="G76" s="288"/>
      <c r="H76" s="288"/>
      <c r="I76" s="288"/>
      <c r="J76" s="288"/>
      <c r="K76" s="33">
        <f>K75*K48</f>
        <v>3.3599999999999998E-4</v>
      </c>
      <c r="L76" s="65">
        <f t="shared" ref="L76:L80" si="1">L$32*K76</f>
        <v>0.81479999999999997</v>
      </c>
    </row>
    <row r="77" spans="2:12" ht="17.25" thickTop="1" thickBot="1" x14ac:dyDescent="0.25">
      <c r="B77" s="60" t="s">
        <v>35</v>
      </c>
      <c r="C77" s="367" t="s">
        <v>99</v>
      </c>
      <c r="D77" s="367"/>
      <c r="E77" s="367"/>
      <c r="F77" s="367"/>
      <c r="G77" s="367"/>
      <c r="H77" s="367"/>
      <c r="I77" s="367"/>
      <c r="J77" s="367"/>
      <c r="K77" s="33">
        <v>4.3499999999999997E-2</v>
      </c>
      <c r="L77" s="65">
        <f t="shared" si="1"/>
        <v>105.4875</v>
      </c>
    </row>
    <row r="78" spans="2:12" ht="17.25" thickTop="1" thickBot="1" x14ac:dyDescent="0.25">
      <c r="B78" s="60" t="s">
        <v>40</v>
      </c>
      <c r="C78" s="288" t="s">
        <v>73</v>
      </c>
      <c r="D78" s="288"/>
      <c r="E78" s="288"/>
      <c r="F78" s="288"/>
      <c r="G78" s="288"/>
      <c r="H78" s="288"/>
      <c r="I78" s="288"/>
      <c r="J78" s="288"/>
      <c r="K78" s="33">
        <v>1.9400000000000001E-2</v>
      </c>
      <c r="L78" s="65">
        <f t="shared" si="1"/>
        <v>47.045000000000002</v>
      </c>
    </row>
    <row r="79" spans="2:12" ht="17.25" thickTop="1" thickBot="1" x14ac:dyDescent="0.25">
      <c r="B79" s="60" t="s">
        <v>42</v>
      </c>
      <c r="C79" s="288" t="s">
        <v>126</v>
      </c>
      <c r="D79" s="288"/>
      <c r="E79" s="288"/>
      <c r="F79" s="288"/>
      <c r="G79" s="288"/>
      <c r="H79" s="288"/>
      <c r="I79" s="288"/>
      <c r="J79" s="288"/>
      <c r="K79" s="33">
        <f>K78*K51</f>
        <v>7.1392000000000027E-3</v>
      </c>
      <c r="L79" s="65">
        <f t="shared" si="1"/>
        <v>17.312560000000005</v>
      </c>
    </row>
    <row r="80" spans="2:12" ht="17.25" thickTop="1" thickBot="1" x14ac:dyDescent="0.25">
      <c r="B80" s="60" t="s">
        <v>44</v>
      </c>
      <c r="C80" s="367" t="s">
        <v>100</v>
      </c>
      <c r="D80" s="367"/>
      <c r="E80" s="367"/>
      <c r="F80" s="367"/>
      <c r="G80" s="367"/>
      <c r="H80" s="367"/>
      <c r="I80" s="367"/>
      <c r="J80" s="367"/>
      <c r="K80" s="33">
        <v>6.4999999999999997E-3</v>
      </c>
      <c r="L80" s="65">
        <f t="shared" si="1"/>
        <v>15.762499999999999</v>
      </c>
    </row>
    <row r="81" spans="2:12" ht="17.25" thickTop="1" thickBot="1" x14ac:dyDescent="0.25">
      <c r="B81" s="238" t="s">
        <v>62</v>
      </c>
      <c r="C81" s="238"/>
      <c r="D81" s="238"/>
      <c r="E81" s="238"/>
      <c r="F81" s="238"/>
      <c r="G81" s="238"/>
      <c r="H81" s="238"/>
      <c r="I81" s="238"/>
      <c r="J81" s="238"/>
      <c r="K81" s="40">
        <f>SUM(K75:K80)</f>
        <v>8.10752E-2</v>
      </c>
      <c r="L81" s="21">
        <f>SUM(L75:L80)</f>
        <v>196.60735999999997</v>
      </c>
    </row>
    <row r="82" spans="2:12" ht="13.5" thickTop="1" x14ac:dyDescent="0.2">
      <c r="B82" s="259" t="s">
        <v>104</v>
      </c>
      <c r="C82" s="303"/>
      <c r="D82" s="303"/>
      <c r="E82" s="303"/>
      <c r="F82" s="303"/>
      <c r="G82" s="303"/>
      <c r="H82" s="303"/>
      <c r="I82" s="303"/>
      <c r="J82" s="303"/>
      <c r="K82" s="303"/>
      <c r="L82" s="304"/>
    </row>
    <row r="83" spans="2:12" x14ac:dyDescent="0.2">
      <c r="B83" s="309"/>
      <c r="C83" s="310"/>
      <c r="D83" s="310"/>
      <c r="E83" s="310"/>
      <c r="F83" s="310"/>
      <c r="G83" s="310"/>
      <c r="H83" s="310"/>
      <c r="I83" s="310"/>
      <c r="J83" s="310"/>
      <c r="K83" s="310"/>
      <c r="L83" s="311"/>
    </row>
    <row r="84" spans="2:12" ht="13.5" thickBot="1" x14ac:dyDescent="0.25"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7"/>
    </row>
    <row r="85" spans="2:12" ht="17.25" thickTop="1" thickBot="1" x14ac:dyDescent="0.25">
      <c r="B85" s="239" t="s">
        <v>74</v>
      </c>
      <c r="C85" s="257"/>
      <c r="D85" s="257"/>
      <c r="E85" s="257"/>
      <c r="F85" s="257"/>
      <c r="G85" s="257"/>
      <c r="H85" s="257"/>
      <c r="I85" s="257"/>
      <c r="J85" s="257"/>
      <c r="K85" s="257"/>
      <c r="L85" s="258"/>
    </row>
    <row r="86" spans="2:12" ht="17.25" thickTop="1" thickBot="1" x14ac:dyDescent="0.25">
      <c r="B86" s="238" t="s">
        <v>131</v>
      </c>
      <c r="C86" s="238"/>
      <c r="D86" s="238"/>
      <c r="E86" s="238"/>
      <c r="F86" s="238"/>
      <c r="G86" s="238"/>
      <c r="H86" s="238"/>
      <c r="I86" s="238"/>
      <c r="J86" s="238"/>
      <c r="K86" s="238"/>
      <c r="L86" s="238"/>
    </row>
    <row r="87" spans="2:12" ht="17.25" thickTop="1" thickBot="1" x14ac:dyDescent="0.25">
      <c r="B87" s="60" t="s">
        <v>30</v>
      </c>
      <c r="C87" s="288" t="s">
        <v>127</v>
      </c>
      <c r="D87" s="288"/>
      <c r="E87" s="288"/>
      <c r="F87" s="288"/>
      <c r="G87" s="288"/>
      <c r="H87" s="288"/>
      <c r="I87" s="288"/>
      <c r="J87" s="288"/>
      <c r="K87" s="33">
        <v>1.6199999999999999E-2</v>
      </c>
      <c r="L87" s="65">
        <f>L$32*K87</f>
        <v>39.284999999999997</v>
      </c>
    </row>
    <row r="88" spans="2:12" ht="17.25" thickTop="1" thickBot="1" x14ac:dyDescent="0.25">
      <c r="B88" s="60" t="s">
        <v>32</v>
      </c>
      <c r="C88" s="288" t="s">
        <v>128</v>
      </c>
      <c r="D88" s="288"/>
      <c r="E88" s="288"/>
      <c r="F88" s="288"/>
      <c r="G88" s="288"/>
      <c r="H88" s="288"/>
      <c r="I88" s="288"/>
      <c r="J88" s="288"/>
      <c r="K88" s="33">
        <v>1.3899999999999999E-2</v>
      </c>
      <c r="L88" s="65">
        <f t="shared" ref="L88:L92" si="2">L$32*K88</f>
        <v>33.707499999999996</v>
      </c>
    </row>
    <row r="89" spans="2:12" ht="17.25" thickTop="1" thickBot="1" x14ac:dyDescent="0.25">
      <c r="B89" s="60" t="s">
        <v>35</v>
      </c>
      <c r="C89" s="288" t="s">
        <v>129</v>
      </c>
      <c r="D89" s="288"/>
      <c r="E89" s="288"/>
      <c r="F89" s="288"/>
      <c r="G89" s="288"/>
      <c r="H89" s="288"/>
      <c r="I89" s="288"/>
      <c r="J89" s="288"/>
      <c r="K89" s="33">
        <v>2.0000000000000001E-4</v>
      </c>
      <c r="L89" s="65">
        <f t="shared" si="2"/>
        <v>0.48500000000000004</v>
      </c>
    </row>
    <row r="90" spans="2:12" ht="17.25" thickTop="1" thickBot="1" x14ac:dyDescent="0.25">
      <c r="B90" s="60" t="s">
        <v>40</v>
      </c>
      <c r="C90" s="288" t="s">
        <v>75</v>
      </c>
      <c r="D90" s="288"/>
      <c r="E90" s="288"/>
      <c r="F90" s="288"/>
      <c r="G90" s="288"/>
      <c r="H90" s="288"/>
      <c r="I90" s="288"/>
      <c r="J90" s="288"/>
      <c r="K90" s="33">
        <v>3.3E-3</v>
      </c>
      <c r="L90" s="65">
        <f t="shared" si="2"/>
        <v>8.0024999999999995</v>
      </c>
    </row>
    <row r="91" spans="2:12" ht="17.25" thickTop="1" thickBot="1" x14ac:dyDescent="0.25">
      <c r="B91" s="60" t="s">
        <v>42</v>
      </c>
      <c r="C91" s="288" t="s">
        <v>130</v>
      </c>
      <c r="D91" s="288"/>
      <c r="E91" s="288"/>
      <c r="F91" s="288"/>
      <c r="G91" s="288"/>
      <c r="H91" s="288"/>
      <c r="I91" s="288"/>
      <c r="J91" s="288"/>
      <c r="K91" s="33">
        <v>2.0000000000000001E-4</v>
      </c>
      <c r="L91" s="65">
        <f t="shared" si="2"/>
        <v>0.48500000000000004</v>
      </c>
    </row>
    <row r="92" spans="2:12" ht="17.25" thickTop="1" thickBot="1" x14ac:dyDescent="0.25">
      <c r="B92" s="60" t="s">
        <v>44</v>
      </c>
      <c r="C92" s="288" t="s">
        <v>139</v>
      </c>
      <c r="D92" s="288"/>
      <c r="E92" s="288"/>
      <c r="F92" s="288"/>
      <c r="G92" s="288"/>
      <c r="H92" s="288"/>
      <c r="I92" s="288"/>
      <c r="J92" s="288"/>
      <c r="K92" s="33">
        <v>0</v>
      </c>
      <c r="L92" s="65">
        <f t="shared" si="2"/>
        <v>0</v>
      </c>
    </row>
    <row r="93" spans="2:12" ht="17.25" thickTop="1" thickBot="1" x14ac:dyDescent="0.25">
      <c r="B93" s="318" t="s">
        <v>62</v>
      </c>
      <c r="C93" s="318"/>
      <c r="D93" s="318"/>
      <c r="E93" s="318"/>
      <c r="F93" s="318"/>
      <c r="G93" s="318"/>
      <c r="H93" s="318"/>
      <c r="I93" s="318"/>
      <c r="J93" s="318"/>
      <c r="K93" s="40">
        <f>SUM(K87:K92)</f>
        <v>3.3799999999999997E-2</v>
      </c>
      <c r="L93" s="21">
        <f>SUM(L87:L92)</f>
        <v>81.964999999999989</v>
      </c>
    </row>
    <row r="94" spans="2:12" ht="17.25" thickTop="1" thickBot="1" x14ac:dyDescent="0.25">
      <c r="B94" s="259"/>
      <c r="C94" s="303"/>
      <c r="D94" s="303"/>
      <c r="E94" s="303"/>
      <c r="F94" s="303"/>
      <c r="G94" s="303"/>
      <c r="H94" s="303"/>
      <c r="I94" s="303"/>
      <c r="J94" s="303"/>
      <c r="K94" s="303"/>
      <c r="L94" s="304"/>
    </row>
    <row r="95" spans="2:12" ht="17.25" thickTop="1" thickBot="1" x14ac:dyDescent="0.25">
      <c r="B95" s="239" t="s">
        <v>134</v>
      </c>
      <c r="C95" s="257"/>
      <c r="D95" s="257"/>
      <c r="E95" s="257"/>
      <c r="F95" s="257"/>
      <c r="G95" s="257"/>
      <c r="H95" s="257"/>
      <c r="I95" s="257"/>
      <c r="J95" s="257"/>
      <c r="K95" s="257"/>
      <c r="L95" s="258"/>
    </row>
    <row r="96" spans="2:12" ht="17.25" thickTop="1" thickBot="1" x14ac:dyDescent="0.25">
      <c r="B96" s="60" t="s">
        <v>30</v>
      </c>
      <c r="C96" s="312" t="s">
        <v>135</v>
      </c>
      <c r="D96" s="313"/>
      <c r="E96" s="313"/>
      <c r="F96" s="313"/>
      <c r="G96" s="313"/>
      <c r="H96" s="313"/>
      <c r="I96" s="313"/>
      <c r="J96" s="313"/>
      <c r="K96" s="314"/>
      <c r="L96" s="65">
        <v>0</v>
      </c>
    </row>
    <row r="97" spans="2:12" ht="17.25" thickTop="1" thickBot="1" x14ac:dyDescent="0.25">
      <c r="B97" s="60"/>
      <c r="C97" s="315" t="s">
        <v>62</v>
      </c>
      <c r="D97" s="316"/>
      <c r="E97" s="316"/>
      <c r="F97" s="316"/>
      <c r="G97" s="316"/>
      <c r="H97" s="316"/>
      <c r="I97" s="316"/>
      <c r="J97" s="316"/>
      <c r="K97" s="317"/>
      <c r="L97" s="65">
        <f>L96</f>
        <v>0</v>
      </c>
    </row>
    <row r="98" spans="2:12" ht="17.25" thickTop="1" thickBot="1" x14ac:dyDescent="0.25">
      <c r="B98" s="259"/>
      <c r="C98" s="303"/>
      <c r="D98" s="303"/>
      <c r="E98" s="303"/>
      <c r="F98" s="303"/>
      <c r="G98" s="303"/>
      <c r="H98" s="303"/>
      <c r="I98" s="303"/>
      <c r="J98" s="303"/>
      <c r="K98" s="303"/>
      <c r="L98" s="304"/>
    </row>
    <row r="99" spans="2:12" ht="17.25" thickTop="1" thickBot="1" x14ac:dyDescent="0.25">
      <c r="B99" s="238" t="s">
        <v>136</v>
      </c>
      <c r="C99" s="238"/>
      <c r="D99" s="238"/>
      <c r="E99" s="238"/>
      <c r="F99" s="238"/>
      <c r="G99" s="238"/>
      <c r="H99" s="238"/>
      <c r="I99" s="238"/>
      <c r="J99" s="238"/>
      <c r="K99" s="238"/>
      <c r="L99" s="238"/>
    </row>
    <row r="100" spans="2:12" ht="17.25" thickTop="1" thickBot="1" x14ac:dyDescent="0.25">
      <c r="B100" s="60" t="s">
        <v>76</v>
      </c>
      <c r="C100" s="312" t="s">
        <v>137</v>
      </c>
      <c r="D100" s="313"/>
      <c r="E100" s="313"/>
      <c r="F100" s="313"/>
      <c r="G100" s="313"/>
      <c r="H100" s="313"/>
      <c r="I100" s="313"/>
      <c r="J100" s="313"/>
      <c r="K100" s="314"/>
      <c r="L100" s="65">
        <f>L93</f>
        <v>81.964999999999989</v>
      </c>
    </row>
    <row r="101" spans="2:12" ht="17.25" thickTop="1" thickBot="1" x14ac:dyDescent="0.25">
      <c r="B101" s="60" t="s">
        <v>77</v>
      </c>
      <c r="C101" s="312" t="s">
        <v>138</v>
      </c>
      <c r="D101" s="313"/>
      <c r="E101" s="313"/>
      <c r="F101" s="313"/>
      <c r="G101" s="313"/>
      <c r="H101" s="313"/>
      <c r="I101" s="313"/>
      <c r="J101" s="313"/>
      <c r="K101" s="314"/>
      <c r="L101" s="65">
        <f>L97</f>
        <v>0</v>
      </c>
    </row>
    <row r="102" spans="2:12" ht="17.25" thickTop="1" thickBot="1" x14ac:dyDescent="0.25">
      <c r="B102" s="60"/>
      <c r="C102" s="238" t="s">
        <v>62</v>
      </c>
      <c r="D102" s="238"/>
      <c r="E102" s="238"/>
      <c r="F102" s="238"/>
      <c r="G102" s="238"/>
      <c r="H102" s="238"/>
      <c r="I102" s="238"/>
      <c r="J102" s="238"/>
      <c r="K102" s="238"/>
      <c r="L102" s="28">
        <f>SUM(L100:L101)</f>
        <v>81.964999999999989</v>
      </c>
    </row>
    <row r="103" spans="2:12" ht="17.25" thickTop="1" thickBot="1" x14ac:dyDescent="0.25">
      <c r="B103" s="259"/>
      <c r="C103" s="303"/>
      <c r="D103" s="303"/>
      <c r="E103" s="303"/>
      <c r="F103" s="303"/>
      <c r="G103" s="303"/>
      <c r="H103" s="303"/>
      <c r="I103" s="303"/>
      <c r="J103" s="303"/>
      <c r="K103" s="303"/>
      <c r="L103" s="304"/>
    </row>
    <row r="104" spans="2:12" ht="17.25" thickTop="1" thickBot="1" x14ac:dyDescent="0.25">
      <c r="B104" s="239" t="s">
        <v>116</v>
      </c>
      <c r="C104" s="257"/>
      <c r="D104" s="257"/>
      <c r="E104" s="257"/>
      <c r="F104" s="257"/>
      <c r="G104" s="257"/>
      <c r="H104" s="257"/>
      <c r="I104" s="257"/>
      <c r="J104" s="257"/>
      <c r="K104" s="258"/>
      <c r="L104" s="60" t="s">
        <v>78</v>
      </c>
    </row>
    <row r="105" spans="2:12" ht="17.25" thickTop="1" thickBot="1" x14ac:dyDescent="0.25">
      <c r="B105" s="60" t="s">
        <v>30</v>
      </c>
      <c r="C105" s="288" t="s">
        <v>79</v>
      </c>
      <c r="D105" s="288"/>
      <c r="E105" s="288"/>
      <c r="F105" s="288"/>
      <c r="G105" s="288"/>
      <c r="H105" s="288"/>
      <c r="I105" s="288"/>
      <c r="J105" s="288"/>
      <c r="K105" s="288"/>
      <c r="L105" s="65">
        <v>0</v>
      </c>
    </row>
    <row r="106" spans="2:12" ht="17.25" thickTop="1" thickBot="1" x14ac:dyDescent="0.25">
      <c r="B106" s="60" t="s">
        <v>32</v>
      </c>
      <c r="C106" s="288" t="s">
        <v>109</v>
      </c>
      <c r="D106" s="288"/>
      <c r="E106" s="288"/>
      <c r="F106" s="319" t="s">
        <v>80</v>
      </c>
      <c r="G106" s="319"/>
      <c r="H106" s="319"/>
      <c r="I106" s="319"/>
      <c r="J106" s="319"/>
      <c r="K106" s="319"/>
      <c r="L106" s="65">
        <v>0</v>
      </c>
    </row>
    <row r="107" spans="2:12" ht="17.25" thickTop="1" thickBot="1" x14ac:dyDescent="0.25">
      <c r="B107" s="60" t="s">
        <v>35</v>
      </c>
      <c r="C107" s="288" t="s">
        <v>110</v>
      </c>
      <c r="D107" s="288"/>
      <c r="E107" s="288"/>
      <c r="F107" s="319" t="s">
        <v>80</v>
      </c>
      <c r="G107" s="319"/>
      <c r="H107" s="319"/>
      <c r="I107" s="319"/>
      <c r="J107" s="319"/>
      <c r="K107" s="319"/>
      <c r="L107" s="65">
        <v>0</v>
      </c>
    </row>
    <row r="108" spans="2:12" ht="17.25" thickTop="1" thickBot="1" x14ac:dyDescent="0.25">
      <c r="B108" s="238" t="s">
        <v>40</v>
      </c>
      <c r="C108" s="320" t="s">
        <v>46</v>
      </c>
      <c r="D108" s="320"/>
      <c r="E108" s="321" t="s">
        <v>81</v>
      </c>
      <c r="F108" s="321"/>
      <c r="G108" s="321"/>
      <c r="H108" s="321"/>
      <c r="I108" s="321"/>
      <c r="J108" s="321"/>
      <c r="K108" s="321"/>
      <c r="L108" s="65">
        <v>0</v>
      </c>
    </row>
    <row r="109" spans="2:12" ht="17.25" thickTop="1" thickBot="1" x14ac:dyDescent="0.25">
      <c r="B109" s="238"/>
      <c r="C109" s="320"/>
      <c r="D109" s="320"/>
      <c r="E109" s="321" t="s">
        <v>81</v>
      </c>
      <c r="F109" s="321"/>
      <c r="G109" s="321"/>
      <c r="H109" s="321"/>
      <c r="I109" s="321"/>
      <c r="J109" s="321"/>
      <c r="K109" s="321"/>
      <c r="L109" s="65">
        <v>0</v>
      </c>
    </row>
    <row r="110" spans="2:12" ht="17.25" thickTop="1" thickBot="1" x14ac:dyDescent="0.25">
      <c r="B110" s="239" t="s">
        <v>82</v>
      </c>
      <c r="C110" s="257"/>
      <c r="D110" s="257"/>
      <c r="E110" s="257"/>
      <c r="F110" s="257"/>
      <c r="G110" s="257"/>
      <c r="H110" s="257"/>
      <c r="I110" s="257"/>
      <c r="J110" s="257"/>
      <c r="K110" s="258"/>
      <c r="L110" s="28">
        <f>SUM(L105:L109)</f>
        <v>0</v>
      </c>
    </row>
    <row r="111" spans="2:12" ht="17.25" thickTop="1" thickBot="1" x14ac:dyDescent="0.25">
      <c r="B111" s="259" t="s">
        <v>105</v>
      </c>
      <c r="C111" s="303"/>
      <c r="D111" s="303"/>
      <c r="E111" s="303"/>
      <c r="F111" s="303"/>
      <c r="G111" s="303"/>
      <c r="H111" s="303"/>
      <c r="I111" s="303"/>
      <c r="J111" s="303"/>
      <c r="K111" s="303"/>
      <c r="L111" s="304"/>
    </row>
    <row r="112" spans="2:12" ht="17.25" thickTop="1" thickBot="1" x14ac:dyDescent="0.25">
      <c r="B112" s="239" t="s">
        <v>115</v>
      </c>
      <c r="C112" s="257"/>
      <c r="D112" s="257"/>
      <c r="E112" s="257"/>
      <c r="F112" s="257"/>
      <c r="G112" s="257"/>
      <c r="H112" s="257"/>
      <c r="I112" s="257"/>
      <c r="J112" s="257"/>
      <c r="K112" s="258"/>
      <c r="L112" s="60" t="s">
        <v>29</v>
      </c>
    </row>
    <row r="113" spans="2:12" ht="17.25" thickTop="1" thickBot="1" x14ac:dyDescent="0.25">
      <c r="B113" s="60" t="s">
        <v>30</v>
      </c>
      <c r="C113" s="15" t="s">
        <v>13</v>
      </c>
      <c r="D113" s="15"/>
      <c r="E113" s="15"/>
      <c r="F113" s="15"/>
      <c r="G113" s="15"/>
      <c r="H113" s="15"/>
      <c r="I113" s="15"/>
      <c r="J113" s="15"/>
      <c r="K113" s="35">
        <v>0.05</v>
      </c>
      <c r="L113" s="65">
        <f>(L134*K113)</f>
        <v>241.610859</v>
      </c>
    </row>
    <row r="114" spans="2:12" ht="17.25" thickTop="1" thickBot="1" x14ac:dyDescent="0.25">
      <c r="B114" s="60" t="s">
        <v>32</v>
      </c>
      <c r="C114" s="15" t="s">
        <v>14</v>
      </c>
      <c r="D114" s="15"/>
      <c r="E114" s="15"/>
      <c r="F114" s="15"/>
      <c r="G114" s="15"/>
      <c r="H114" s="15"/>
      <c r="I114" s="15"/>
      <c r="J114" s="15"/>
      <c r="K114" s="35">
        <v>0.1</v>
      </c>
      <c r="L114" s="65">
        <f>(L134+L113)*K114</f>
        <v>507.3828039</v>
      </c>
    </row>
    <row r="115" spans="2:12" ht="17.25" thickTop="1" thickBot="1" x14ac:dyDescent="0.25">
      <c r="B115" s="238" t="s">
        <v>35</v>
      </c>
      <c r="C115" s="15" t="s">
        <v>15</v>
      </c>
      <c r="D115" s="15"/>
      <c r="E115" s="15"/>
      <c r="F115" s="15"/>
      <c r="G115" s="15"/>
      <c r="H115" s="15"/>
      <c r="I115" s="15"/>
      <c r="J115" s="34" t="s">
        <v>16</v>
      </c>
      <c r="K115" s="11"/>
      <c r="L115" s="28">
        <f>SUM(L113:L114)</f>
        <v>748.9936629</v>
      </c>
    </row>
    <row r="116" spans="2:12" ht="17.25" thickTop="1" thickBot="1" x14ac:dyDescent="0.25">
      <c r="B116" s="238"/>
      <c r="C116" s="15"/>
      <c r="D116" s="29" t="s">
        <v>17</v>
      </c>
      <c r="E116" s="29"/>
      <c r="F116" s="29"/>
      <c r="G116" s="324" t="s">
        <v>18</v>
      </c>
      <c r="H116" s="291"/>
      <c r="I116" s="292"/>
      <c r="J116" s="36">
        <v>6.4999999999999997E-3</v>
      </c>
      <c r="K116" s="325">
        <f>J120</f>
        <v>8.6499999999999994E-2</v>
      </c>
      <c r="L116" s="41">
        <f>((L$134+L$113+L$114)/(1-K$116)*J116)</f>
        <v>39.713049237931038</v>
      </c>
    </row>
    <row r="117" spans="2:12" ht="17.25" thickTop="1" thickBot="1" x14ac:dyDescent="0.25">
      <c r="B117" s="238"/>
      <c r="C117" s="15"/>
      <c r="D117" s="29"/>
      <c r="E117" s="29"/>
      <c r="F117" s="29"/>
      <c r="G117" s="324" t="s">
        <v>19</v>
      </c>
      <c r="H117" s="291"/>
      <c r="I117" s="292"/>
      <c r="J117" s="36">
        <v>0.03</v>
      </c>
      <c r="K117" s="326"/>
      <c r="L117" s="41">
        <f t="shared" ref="L117:L119" si="3">((L$134+L$113+L$114)/(1-K$116)*J117)</f>
        <v>183.29099648275863</v>
      </c>
    </row>
    <row r="118" spans="2:12" ht="17.25" thickTop="1" thickBot="1" x14ac:dyDescent="0.25">
      <c r="B118" s="238"/>
      <c r="C118" s="15"/>
      <c r="D118" s="15"/>
      <c r="E118" s="15"/>
      <c r="F118" s="15"/>
      <c r="G118" s="328" t="s">
        <v>120</v>
      </c>
      <c r="H118" s="329"/>
      <c r="I118" s="330"/>
      <c r="J118" s="36">
        <v>0</v>
      </c>
      <c r="K118" s="326"/>
      <c r="L118" s="41">
        <f t="shared" si="3"/>
        <v>0</v>
      </c>
    </row>
    <row r="119" spans="2:12" ht="17.25" thickTop="1" thickBot="1" x14ac:dyDescent="0.25">
      <c r="B119" s="238"/>
      <c r="C119" s="29"/>
      <c r="D119" s="29" t="s">
        <v>20</v>
      </c>
      <c r="E119" s="29"/>
      <c r="F119" s="15"/>
      <c r="G119" s="324" t="s">
        <v>21</v>
      </c>
      <c r="H119" s="291"/>
      <c r="I119" s="292"/>
      <c r="J119" s="36">
        <v>0.05</v>
      </c>
      <c r="K119" s="327"/>
      <c r="L119" s="41">
        <f t="shared" si="3"/>
        <v>305.4849941379311</v>
      </c>
    </row>
    <row r="120" spans="2:12" ht="17.25" thickTop="1" thickBot="1" x14ac:dyDescent="0.25">
      <c r="B120" s="62" t="s">
        <v>89</v>
      </c>
      <c r="C120" s="27"/>
      <c r="D120" s="27"/>
      <c r="E120" s="27"/>
      <c r="F120" s="27"/>
      <c r="G120" s="27"/>
      <c r="H120" s="27"/>
      <c r="I120" s="27"/>
      <c r="J120" s="40">
        <f>SUM(J116:J119)</f>
        <v>8.6499999999999994E-2</v>
      </c>
      <c r="K120" s="40">
        <f>(K116+K114+K113)</f>
        <v>0.23649999999999999</v>
      </c>
      <c r="L120" s="28">
        <f>SUM(L115:L119)</f>
        <v>1277.4827027586207</v>
      </c>
    </row>
    <row r="121" spans="2:12" ht="13.5" thickTop="1" x14ac:dyDescent="0.2">
      <c r="B121" s="351" t="s">
        <v>106</v>
      </c>
      <c r="C121" s="352"/>
      <c r="D121" s="352"/>
      <c r="E121" s="352"/>
      <c r="F121" s="352"/>
      <c r="G121" s="352"/>
      <c r="H121" s="352"/>
      <c r="I121" s="352"/>
      <c r="J121" s="352"/>
      <c r="K121" s="352"/>
      <c r="L121" s="353"/>
    </row>
    <row r="122" spans="2:12" x14ac:dyDescent="0.2">
      <c r="B122" s="354"/>
      <c r="C122" s="355"/>
      <c r="D122" s="355"/>
      <c r="E122" s="355"/>
      <c r="F122" s="355"/>
      <c r="G122" s="355"/>
      <c r="H122" s="355"/>
      <c r="I122" s="355"/>
      <c r="J122" s="355"/>
      <c r="K122" s="355"/>
      <c r="L122" s="356"/>
    </row>
    <row r="123" spans="2:12" x14ac:dyDescent="0.2">
      <c r="B123" s="354"/>
      <c r="C123" s="355"/>
      <c r="D123" s="355"/>
      <c r="E123" s="355"/>
      <c r="F123" s="355"/>
      <c r="G123" s="355"/>
      <c r="H123" s="355"/>
      <c r="I123" s="355"/>
      <c r="J123" s="355"/>
      <c r="K123" s="355"/>
      <c r="L123" s="356"/>
    </row>
    <row r="124" spans="2:12" x14ac:dyDescent="0.2">
      <c r="B124" s="354"/>
      <c r="C124" s="355"/>
      <c r="D124" s="355"/>
      <c r="E124" s="355"/>
      <c r="F124" s="355"/>
      <c r="G124" s="355"/>
      <c r="H124" s="355"/>
      <c r="I124" s="355"/>
      <c r="J124" s="355"/>
      <c r="K124" s="355"/>
      <c r="L124" s="356"/>
    </row>
    <row r="125" spans="2:12" x14ac:dyDescent="0.2">
      <c r="B125" s="354"/>
      <c r="C125" s="355"/>
      <c r="D125" s="355"/>
      <c r="E125" s="355"/>
      <c r="F125" s="355"/>
      <c r="G125" s="355"/>
      <c r="H125" s="355"/>
      <c r="I125" s="355"/>
      <c r="J125" s="355"/>
      <c r="K125" s="355"/>
      <c r="L125" s="356"/>
    </row>
    <row r="126" spans="2:12" ht="13.5" thickBot="1" x14ac:dyDescent="0.25">
      <c r="B126" s="357"/>
      <c r="C126" s="358"/>
      <c r="D126" s="358"/>
      <c r="E126" s="358"/>
      <c r="F126" s="358"/>
      <c r="G126" s="358"/>
      <c r="H126" s="358"/>
      <c r="I126" s="358"/>
      <c r="J126" s="358"/>
      <c r="K126" s="358"/>
      <c r="L126" s="359"/>
    </row>
    <row r="127" spans="2:12" ht="17.25" thickTop="1" thickBot="1" x14ac:dyDescent="0.25">
      <c r="B127" s="239" t="s">
        <v>83</v>
      </c>
      <c r="C127" s="257"/>
      <c r="D127" s="257"/>
      <c r="E127" s="257"/>
      <c r="F127" s="257"/>
      <c r="G127" s="257"/>
      <c r="H127" s="257"/>
      <c r="I127" s="257"/>
      <c r="J127" s="257"/>
      <c r="K127" s="257"/>
      <c r="L127" s="258"/>
    </row>
    <row r="128" spans="2:12" ht="17.25" thickTop="1" thickBot="1" x14ac:dyDescent="0.25">
      <c r="B128" s="360" t="s">
        <v>84</v>
      </c>
      <c r="C128" s="361"/>
      <c r="D128" s="361"/>
      <c r="E128" s="361"/>
      <c r="F128" s="361"/>
      <c r="G128" s="361"/>
      <c r="H128" s="361"/>
      <c r="I128" s="361"/>
      <c r="J128" s="361"/>
      <c r="K128" s="362"/>
      <c r="L128" s="60" t="s">
        <v>78</v>
      </c>
    </row>
    <row r="129" spans="2:12" ht="17.25" thickTop="1" thickBot="1" x14ac:dyDescent="0.25">
      <c r="B129" s="60" t="s">
        <v>30</v>
      </c>
      <c r="C129" s="323" t="s">
        <v>28</v>
      </c>
      <c r="D129" s="252"/>
      <c r="E129" s="252"/>
      <c r="F129" s="252"/>
      <c r="G129" s="252"/>
      <c r="H129" s="252"/>
      <c r="I129" s="252"/>
      <c r="J129" s="252"/>
      <c r="K129" s="253"/>
      <c r="L129" s="65">
        <f>L32</f>
        <v>2425</v>
      </c>
    </row>
    <row r="130" spans="2:12" ht="17.25" thickTop="1" thickBot="1" x14ac:dyDescent="0.25">
      <c r="B130" s="60" t="s">
        <v>32</v>
      </c>
      <c r="C130" s="322" t="s">
        <v>85</v>
      </c>
      <c r="D130" s="322"/>
      <c r="E130" s="322"/>
      <c r="F130" s="322"/>
      <c r="G130" s="322"/>
      <c r="H130" s="322"/>
      <c r="I130" s="322"/>
      <c r="J130" s="322"/>
      <c r="K130" s="322"/>
      <c r="L130" s="65">
        <f>L72</f>
        <v>2128.64482</v>
      </c>
    </row>
    <row r="131" spans="2:12" ht="17.25" thickTop="1" thickBot="1" x14ac:dyDescent="0.25">
      <c r="B131" s="60" t="s">
        <v>35</v>
      </c>
      <c r="C131" s="323" t="s">
        <v>86</v>
      </c>
      <c r="D131" s="252"/>
      <c r="E131" s="252"/>
      <c r="F131" s="252"/>
      <c r="G131" s="252"/>
      <c r="H131" s="252"/>
      <c r="I131" s="252"/>
      <c r="J131" s="252"/>
      <c r="K131" s="253"/>
      <c r="L131" s="65">
        <f>L81</f>
        <v>196.60735999999997</v>
      </c>
    </row>
    <row r="132" spans="2:12" ht="17.25" thickTop="1" thickBot="1" x14ac:dyDescent="0.25">
      <c r="B132" s="60" t="s">
        <v>40</v>
      </c>
      <c r="C132" s="323" t="s">
        <v>87</v>
      </c>
      <c r="D132" s="252"/>
      <c r="E132" s="252"/>
      <c r="F132" s="252"/>
      <c r="G132" s="252"/>
      <c r="H132" s="252"/>
      <c r="I132" s="252"/>
      <c r="J132" s="252"/>
      <c r="K132" s="253"/>
      <c r="L132" s="65">
        <f>L102</f>
        <v>81.964999999999989</v>
      </c>
    </row>
    <row r="133" spans="2:12" ht="17.25" thickTop="1" thickBot="1" x14ac:dyDescent="0.25">
      <c r="B133" s="60" t="s">
        <v>42</v>
      </c>
      <c r="C133" s="323" t="s">
        <v>119</v>
      </c>
      <c r="D133" s="252"/>
      <c r="E133" s="252"/>
      <c r="F133" s="252"/>
      <c r="G133" s="252"/>
      <c r="H133" s="252"/>
      <c r="I133" s="252"/>
      <c r="J133" s="252"/>
      <c r="K133" s="253"/>
      <c r="L133" s="65">
        <f>L110</f>
        <v>0</v>
      </c>
    </row>
    <row r="134" spans="2:12" ht="17.25" thickTop="1" thickBot="1" x14ac:dyDescent="0.25">
      <c r="B134" s="239" t="s">
        <v>88</v>
      </c>
      <c r="C134" s="239"/>
      <c r="D134" s="239"/>
      <c r="E134" s="239"/>
      <c r="F134" s="239"/>
      <c r="G134" s="239"/>
      <c r="H134" s="239"/>
      <c r="I134" s="239"/>
      <c r="J134" s="239"/>
      <c r="K134" s="239"/>
      <c r="L134" s="28">
        <f>SUM(L129:L133)</f>
        <v>4832.2171799999996</v>
      </c>
    </row>
    <row r="135" spans="2:12" ht="17.25" thickTop="1" thickBot="1" x14ac:dyDescent="0.25">
      <c r="B135" s="60" t="s">
        <v>44</v>
      </c>
      <c r="C135" s="323" t="s">
        <v>118</v>
      </c>
      <c r="D135" s="252"/>
      <c r="E135" s="252"/>
      <c r="F135" s="252"/>
      <c r="G135" s="252"/>
      <c r="H135" s="252"/>
      <c r="I135" s="252"/>
      <c r="J135" s="252"/>
      <c r="K135" s="253"/>
      <c r="L135" s="65">
        <f>L120</f>
        <v>1277.4827027586207</v>
      </c>
    </row>
    <row r="136" spans="2:12" ht="17.25" thickTop="1" thickBot="1" x14ac:dyDescent="0.25">
      <c r="B136" s="348" t="s">
        <v>90</v>
      </c>
      <c r="C136" s="349"/>
      <c r="D136" s="349"/>
      <c r="E136" s="349"/>
      <c r="F136" s="349"/>
      <c r="G136" s="349"/>
      <c r="H136" s="349"/>
      <c r="I136" s="349"/>
      <c r="J136" s="349"/>
      <c r="K136" s="350"/>
      <c r="L136" s="37">
        <f>L134+L135</f>
        <v>6109.6998827586203</v>
      </c>
    </row>
    <row r="137" spans="2:12" ht="17.25" thickTop="1" thickBot="1" x14ac:dyDescent="0.25"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5"/>
    </row>
    <row r="138" spans="2:12" ht="17.25" thickTop="1" thickBot="1" x14ac:dyDescent="0.25">
      <c r="B138" s="238" t="s">
        <v>91</v>
      </c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</row>
    <row r="139" spans="2:12" ht="64.5" thickTop="1" thickBot="1" x14ac:dyDescent="0.25">
      <c r="B139" s="343" t="s">
        <v>92</v>
      </c>
      <c r="C139" s="343"/>
      <c r="D139" s="343"/>
      <c r="E139" s="344" t="s">
        <v>93</v>
      </c>
      <c r="F139" s="344"/>
      <c r="G139" s="344" t="s">
        <v>94</v>
      </c>
      <c r="H139" s="344"/>
      <c r="I139" s="344" t="s">
        <v>95</v>
      </c>
      <c r="J139" s="344"/>
      <c r="K139" s="68" t="s">
        <v>96</v>
      </c>
      <c r="L139" s="30" t="s">
        <v>97</v>
      </c>
    </row>
    <row r="140" spans="2:12" ht="17.25" thickTop="1" thickBot="1" x14ac:dyDescent="0.25">
      <c r="B140" s="345" t="s">
        <v>145</v>
      </c>
      <c r="C140" s="345"/>
      <c r="D140" s="345"/>
      <c r="E140" s="346">
        <f>L136</f>
        <v>6109.6998827586203</v>
      </c>
      <c r="F140" s="346"/>
      <c r="G140" s="347">
        <v>1</v>
      </c>
      <c r="H140" s="347"/>
      <c r="I140" s="346">
        <f>E140*G140</f>
        <v>6109.6998827586203</v>
      </c>
      <c r="J140" s="346"/>
      <c r="K140" s="69">
        <v>10</v>
      </c>
      <c r="L140" s="31">
        <f>(I140*K140)</f>
        <v>61096.998827586205</v>
      </c>
    </row>
    <row r="141" spans="2:12" ht="17.25" thickTop="1" thickBot="1" x14ac:dyDescent="0.25">
      <c r="B141" s="342" t="s">
        <v>98</v>
      </c>
      <c r="C141" s="342"/>
      <c r="D141" s="342"/>
      <c r="E141" s="342"/>
      <c r="F141" s="342"/>
      <c r="G141" s="342"/>
      <c r="H141" s="342"/>
      <c r="I141" s="342"/>
      <c r="J141" s="342"/>
      <c r="K141" s="342"/>
      <c r="L141" s="38">
        <f>L140</f>
        <v>61096.998827586205</v>
      </c>
    </row>
    <row r="142" spans="2:12" ht="17.25" thickTop="1" thickBot="1" x14ac:dyDescent="0.25">
      <c r="B142" s="239" t="s">
        <v>107</v>
      </c>
      <c r="C142" s="257"/>
      <c r="D142" s="257"/>
      <c r="E142" s="257"/>
      <c r="F142" s="257"/>
      <c r="G142" s="257"/>
      <c r="H142" s="257"/>
      <c r="I142" s="257"/>
      <c r="J142" s="257"/>
      <c r="K142" s="257"/>
      <c r="L142" s="42">
        <f>L141*12</f>
        <v>733163.98593103443</v>
      </c>
    </row>
    <row r="143" spans="2:12" ht="16.5" thickTop="1" x14ac:dyDescent="0.2">
      <c r="L143" s="43" t="s">
        <v>117</v>
      </c>
    </row>
    <row r="144" spans="2:12" ht="15.75" x14ac:dyDescent="0.2">
      <c r="L144" s="56">
        <f>E140/L129</f>
        <v>2.5194638691788125</v>
      </c>
    </row>
  </sheetData>
  <mergeCells count="132">
    <mergeCell ref="B141:K141"/>
    <mergeCell ref="B142:K142"/>
    <mergeCell ref="B139:D139"/>
    <mergeCell ref="E139:F139"/>
    <mergeCell ref="G139:H139"/>
    <mergeCell ref="I139:J139"/>
    <mergeCell ref="B140:D140"/>
    <mergeCell ref="E140:F140"/>
    <mergeCell ref="G140:H140"/>
    <mergeCell ref="I140:J140"/>
    <mergeCell ref="C132:K132"/>
    <mergeCell ref="C133:K133"/>
    <mergeCell ref="B134:K134"/>
    <mergeCell ref="C135:K135"/>
    <mergeCell ref="B136:K136"/>
    <mergeCell ref="B138:L138"/>
    <mergeCell ref="B121:L126"/>
    <mergeCell ref="B127:L127"/>
    <mergeCell ref="B128:K128"/>
    <mergeCell ref="C129:K129"/>
    <mergeCell ref="C130:K130"/>
    <mergeCell ref="C131:K131"/>
    <mergeCell ref="B110:K110"/>
    <mergeCell ref="B111:L111"/>
    <mergeCell ref="B112:K112"/>
    <mergeCell ref="B115:B119"/>
    <mergeCell ref="G116:I116"/>
    <mergeCell ref="K116:K119"/>
    <mergeCell ref="G117:I117"/>
    <mergeCell ref="G118:I118"/>
    <mergeCell ref="G119:I119"/>
    <mergeCell ref="C106:E106"/>
    <mergeCell ref="F106:K106"/>
    <mergeCell ref="C107:E107"/>
    <mergeCell ref="F107:K107"/>
    <mergeCell ref="B108:B109"/>
    <mergeCell ref="C108:D109"/>
    <mergeCell ref="E108:K108"/>
    <mergeCell ref="E109:K109"/>
    <mergeCell ref="C100:K100"/>
    <mergeCell ref="C101:K101"/>
    <mergeCell ref="C102:K102"/>
    <mergeCell ref="B103:L103"/>
    <mergeCell ref="B104:K104"/>
    <mergeCell ref="C105:K105"/>
    <mergeCell ref="B94:L94"/>
    <mergeCell ref="B95:L95"/>
    <mergeCell ref="C96:K96"/>
    <mergeCell ref="C97:K97"/>
    <mergeCell ref="B98:L98"/>
    <mergeCell ref="B99:L99"/>
    <mergeCell ref="C88:J88"/>
    <mergeCell ref="C89:J89"/>
    <mergeCell ref="C90:J90"/>
    <mergeCell ref="C91:J91"/>
    <mergeCell ref="C92:J92"/>
    <mergeCell ref="B93:J93"/>
    <mergeCell ref="C80:J80"/>
    <mergeCell ref="B81:J81"/>
    <mergeCell ref="B82:L84"/>
    <mergeCell ref="B85:L85"/>
    <mergeCell ref="B86:L86"/>
    <mergeCell ref="C87:J87"/>
    <mergeCell ref="B74:L74"/>
    <mergeCell ref="C75:J75"/>
    <mergeCell ref="C76:J76"/>
    <mergeCell ref="C77:J77"/>
    <mergeCell ref="C78:J78"/>
    <mergeCell ref="C79:J79"/>
    <mergeCell ref="B68:L68"/>
    <mergeCell ref="C69:J69"/>
    <mergeCell ref="C70:J70"/>
    <mergeCell ref="C71:K71"/>
    <mergeCell ref="C72:J72"/>
    <mergeCell ref="B73:L73"/>
    <mergeCell ref="C61:K61"/>
    <mergeCell ref="C62:K62"/>
    <mergeCell ref="C63:K63"/>
    <mergeCell ref="C64:K64"/>
    <mergeCell ref="C65:K65"/>
    <mergeCell ref="B66:L67"/>
    <mergeCell ref="B55:L55"/>
    <mergeCell ref="C56:K56"/>
    <mergeCell ref="C57:K57"/>
    <mergeCell ref="C58:K58"/>
    <mergeCell ref="C59:K59"/>
    <mergeCell ref="C60:K60"/>
    <mergeCell ref="C48:J48"/>
    <mergeCell ref="C49:F49"/>
    <mergeCell ref="I49:J49"/>
    <mergeCell ref="H50:J50"/>
    <mergeCell ref="B51:J51"/>
    <mergeCell ref="B52:L54"/>
    <mergeCell ref="B42:L42"/>
    <mergeCell ref="C43:J43"/>
    <mergeCell ref="C44:J44"/>
    <mergeCell ref="C45:J45"/>
    <mergeCell ref="C46:J46"/>
    <mergeCell ref="C47:J47"/>
    <mergeCell ref="B35:L35"/>
    <mergeCell ref="B36:L36"/>
    <mergeCell ref="C37:J37"/>
    <mergeCell ref="C38:J38"/>
    <mergeCell ref="C39:J39"/>
    <mergeCell ref="B40:L41"/>
    <mergeCell ref="C28:K28"/>
    <mergeCell ref="C29:K29"/>
    <mergeCell ref="C30:K30"/>
    <mergeCell ref="B31:L31"/>
    <mergeCell ref="B32:K32"/>
    <mergeCell ref="B33:L34"/>
    <mergeCell ref="C19:K19"/>
    <mergeCell ref="B20:L22"/>
    <mergeCell ref="B23:K23"/>
    <mergeCell ref="I25:K25"/>
    <mergeCell ref="B26:B27"/>
    <mergeCell ref="C26:E27"/>
    <mergeCell ref="L26:L27"/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4"/>
  <dimension ref="B1:L144"/>
  <sheetViews>
    <sheetView topLeftCell="A133" workbookViewId="0">
      <selection activeCell="B4" sqref="B4:D4"/>
    </sheetView>
  </sheetViews>
  <sheetFormatPr defaultRowHeight="12.75" x14ac:dyDescent="0.2"/>
  <cols>
    <col min="11" max="11" width="10.5703125" customWidth="1"/>
    <col min="12" max="12" width="19.28515625" customWidth="1"/>
  </cols>
  <sheetData>
    <row r="1" spans="2:12" ht="17.25" thickTop="1" thickBot="1" x14ac:dyDescent="0.25">
      <c r="B1" s="239" t="s">
        <v>23</v>
      </c>
      <c r="C1" s="239"/>
      <c r="D1" s="239"/>
      <c r="E1" s="239"/>
      <c r="F1" s="239"/>
      <c r="G1" s="239"/>
      <c r="H1" s="239"/>
      <c r="I1" s="239"/>
      <c r="J1" s="238"/>
      <c r="K1" s="2"/>
      <c r="L1" s="3"/>
    </row>
    <row r="2" spans="2:12" ht="17.25" thickTop="1" thickBot="1" x14ac:dyDescent="0.25">
      <c r="B2" s="240" t="s">
        <v>0</v>
      </c>
      <c r="C2" s="240"/>
      <c r="D2" s="240"/>
      <c r="E2" s="414" t="s">
        <v>141</v>
      </c>
      <c r="F2" s="414"/>
      <c r="G2" s="414"/>
      <c r="H2" s="414"/>
      <c r="I2" s="414"/>
      <c r="J2" s="415"/>
      <c r="K2" s="4"/>
      <c r="L2" s="5"/>
    </row>
    <row r="3" spans="2:12" ht="17.25" thickTop="1" thickBot="1" x14ac:dyDescent="0.25">
      <c r="B3" s="240" t="s">
        <v>1</v>
      </c>
      <c r="C3" s="240"/>
      <c r="D3" s="240"/>
      <c r="E3" s="242"/>
      <c r="F3" s="242"/>
      <c r="G3" s="242"/>
      <c r="H3" s="242"/>
      <c r="I3" s="242"/>
      <c r="J3" s="243"/>
      <c r="K3" s="4"/>
      <c r="L3" s="5"/>
    </row>
    <row r="4" spans="2:12" ht="17.25" thickTop="1" thickBot="1" x14ac:dyDescent="0.25">
      <c r="B4" s="240" t="s">
        <v>2</v>
      </c>
      <c r="C4" s="240"/>
      <c r="D4" s="240"/>
      <c r="E4" s="244"/>
      <c r="F4" s="245"/>
      <c r="G4" s="246"/>
      <c r="H4" s="13" t="s">
        <v>3</v>
      </c>
      <c r="I4" s="247"/>
      <c r="J4" s="248"/>
      <c r="K4" s="4"/>
      <c r="L4" s="5"/>
    </row>
    <row r="5" spans="2:12" ht="17.25" thickTop="1" thickBot="1" x14ac:dyDescent="0.25">
      <c r="B5" s="230" t="s">
        <v>24</v>
      </c>
      <c r="C5" s="230"/>
      <c r="D5" s="230"/>
      <c r="E5" s="412"/>
      <c r="F5" s="412"/>
      <c r="G5" s="412"/>
      <c r="H5" s="412"/>
      <c r="I5" s="412"/>
      <c r="J5" s="412"/>
      <c r="K5" s="6"/>
      <c r="L5" s="7"/>
    </row>
    <row r="6" spans="2:12" ht="17.25" thickTop="1" thickBot="1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5"/>
    </row>
    <row r="7" spans="2:12" ht="17.25" thickTop="1" thickBot="1" x14ac:dyDescent="0.25">
      <c r="B7" s="14" t="s">
        <v>25</v>
      </c>
      <c r="C7" s="232" t="s">
        <v>4</v>
      </c>
      <c r="D7" s="232"/>
      <c r="E7" s="232"/>
      <c r="F7" s="232"/>
      <c r="G7" s="233" t="s">
        <v>147</v>
      </c>
      <c r="H7" s="233"/>
      <c r="I7" s="233"/>
      <c r="J7" s="233"/>
      <c r="K7" s="233"/>
      <c r="L7" s="233"/>
    </row>
    <row r="8" spans="2:12" ht="17.25" thickTop="1" thickBot="1" x14ac:dyDescent="0.25">
      <c r="B8" s="14" t="s">
        <v>25</v>
      </c>
      <c r="C8" s="32" t="s">
        <v>5</v>
      </c>
      <c r="D8" s="32"/>
      <c r="E8" s="32"/>
      <c r="F8" s="32"/>
      <c r="G8" s="32"/>
      <c r="H8" s="32"/>
      <c r="I8" s="32"/>
      <c r="J8" s="32"/>
      <c r="K8" s="32"/>
      <c r="L8" s="39">
        <v>12</v>
      </c>
    </row>
    <row r="9" spans="2:12" ht="17.25" thickTop="1" thickBot="1" x14ac:dyDescent="0.25">
      <c r="B9" s="14" t="s">
        <v>25</v>
      </c>
      <c r="C9" s="15" t="s">
        <v>102</v>
      </c>
      <c r="D9" s="15"/>
      <c r="E9" s="15"/>
      <c r="F9" s="15"/>
      <c r="G9" s="15"/>
      <c r="H9" s="15"/>
      <c r="I9" s="15"/>
      <c r="J9" s="15"/>
      <c r="K9" s="15"/>
      <c r="L9" s="16">
        <v>2019</v>
      </c>
    </row>
    <row r="10" spans="2:12" ht="17.25" thickTop="1" thickBot="1" x14ac:dyDescent="0.25">
      <c r="B10" s="14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6" t="s">
        <v>143</v>
      </c>
    </row>
    <row r="11" spans="2:12" ht="17.25" thickTop="1" thickBot="1" x14ac:dyDescent="0.25">
      <c r="B11" s="14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70">
        <v>1</v>
      </c>
    </row>
    <row r="12" spans="2:12" ht="14.25" thickTop="1" thickBot="1" x14ac:dyDescent="0.25">
      <c r="B12" s="234" t="s">
        <v>101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6"/>
    </row>
    <row r="13" spans="2:12" ht="14.25" thickTop="1" thickBot="1" x14ac:dyDescent="0.25">
      <c r="B13" s="237"/>
      <c r="C13" s="235"/>
      <c r="D13" s="235"/>
      <c r="E13" s="235"/>
      <c r="F13" s="235"/>
      <c r="G13" s="235"/>
      <c r="H13" s="235"/>
      <c r="I13" s="235"/>
      <c r="J13" s="235"/>
      <c r="K13" s="235"/>
      <c r="L13" s="236"/>
    </row>
    <row r="14" spans="2:12" ht="23.25" customHeight="1" thickTop="1" thickBot="1" x14ac:dyDescent="0.25">
      <c r="B14" s="237"/>
      <c r="C14" s="235"/>
      <c r="D14" s="235"/>
      <c r="E14" s="235"/>
      <c r="F14" s="235"/>
      <c r="G14" s="235"/>
      <c r="H14" s="235"/>
      <c r="I14" s="235"/>
      <c r="J14" s="235"/>
      <c r="K14" s="235"/>
      <c r="L14" s="236"/>
    </row>
    <row r="15" spans="2:12" ht="17.25" thickTop="1" thickBot="1" x14ac:dyDescent="0.25">
      <c r="B15" s="238" t="s">
        <v>26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8"/>
    </row>
    <row r="16" spans="2:12" ht="17.25" thickTop="1" thickBot="1" x14ac:dyDescent="0.25">
      <c r="B16" s="64">
        <v>1</v>
      </c>
      <c r="C16" s="15" t="s">
        <v>8</v>
      </c>
      <c r="D16" s="15"/>
      <c r="E16" s="15"/>
      <c r="F16" s="15"/>
      <c r="G16" s="15"/>
      <c r="H16" s="15"/>
      <c r="I16" s="15"/>
      <c r="J16" s="15"/>
      <c r="K16" s="15"/>
      <c r="L16" s="52">
        <v>5847.36</v>
      </c>
    </row>
    <row r="17" spans="2:12" ht="17.25" thickTop="1" thickBot="1" x14ac:dyDescent="0.25">
      <c r="B17" s="64">
        <v>2</v>
      </c>
      <c r="C17" s="15" t="s">
        <v>9</v>
      </c>
      <c r="D17" s="15"/>
      <c r="E17" s="15"/>
      <c r="F17" s="15"/>
      <c r="G17" s="15"/>
      <c r="H17" s="15"/>
      <c r="I17" s="15"/>
      <c r="J17" s="15"/>
      <c r="K17" s="15"/>
      <c r="L17" s="17" t="s">
        <v>149</v>
      </c>
    </row>
    <row r="18" spans="2:12" ht="17.25" thickTop="1" thickBot="1" x14ac:dyDescent="0.25">
      <c r="B18" s="64">
        <v>3</v>
      </c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74">
        <v>2019</v>
      </c>
    </row>
    <row r="19" spans="2:12" ht="17.25" thickTop="1" thickBot="1" x14ac:dyDescent="0.25">
      <c r="B19" s="61">
        <v>4</v>
      </c>
      <c r="C19" s="228" t="s">
        <v>27</v>
      </c>
      <c r="D19" s="229"/>
      <c r="E19" s="229"/>
      <c r="F19" s="229"/>
      <c r="G19" s="229"/>
      <c r="H19" s="229"/>
      <c r="I19" s="229"/>
      <c r="J19" s="229"/>
      <c r="K19" s="229"/>
      <c r="L19" s="71">
        <v>211205</v>
      </c>
    </row>
    <row r="20" spans="2:12" ht="13.5" thickTop="1" x14ac:dyDescent="0.2">
      <c r="B20" s="265" t="s">
        <v>108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7"/>
    </row>
    <row r="21" spans="2:12" x14ac:dyDescent="0.2">
      <c r="B21" s="268"/>
      <c r="C21" s="269"/>
      <c r="D21" s="269"/>
      <c r="E21" s="269"/>
      <c r="F21" s="269"/>
      <c r="G21" s="269"/>
      <c r="H21" s="269"/>
      <c r="I21" s="269"/>
      <c r="J21" s="269"/>
      <c r="K21" s="269"/>
      <c r="L21" s="270"/>
    </row>
    <row r="22" spans="2:12" ht="13.5" thickBot="1" x14ac:dyDescent="0.25">
      <c r="B22" s="271"/>
      <c r="C22" s="272"/>
      <c r="D22" s="272"/>
      <c r="E22" s="272"/>
      <c r="F22" s="272"/>
      <c r="G22" s="272"/>
      <c r="H22" s="272"/>
      <c r="I22" s="272"/>
      <c r="J22" s="272"/>
      <c r="K22" s="272"/>
      <c r="L22" s="273"/>
    </row>
    <row r="23" spans="2:12" ht="17.25" thickTop="1" thickBot="1" x14ac:dyDescent="0.25">
      <c r="B23" s="238" t="s">
        <v>112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60" t="s">
        <v>29</v>
      </c>
    </row>
    <row r="24" spans="2:12" ht="17.25" thickTop="1" thickBot="1" x14ac:dyDescent="0.25">
      <c r="B24" s="64" t="s">
        <v>30</v>
      </c>
      <c r="C24" s="15" t="s">
        <v>31</v>
      </c>
      <c r="D24" s="15"/>
      <c r="E24" s="15"/>
      <c r="F24" s="15"/>
      <c r="G24" s="15"/>
      <c r="H24" s="15"/>
      <c r="I24" s="15"/>
      <c r="J24" s="15"/>
      <c r="K24" s="19"/>
      <c r="L24" s="53">
        <f>+L16</f>
        <v>5847.36</v>
      </c>
    </row>
    <row r="25" spans="2:12" ht="17.25" thickTop="1" thickBot="1" x14ac:dyDescent="0.25">
      <c r="B25" s="64" t="s">
        <v>32</v>
      </c>
      <c r="C25" s="46" t="s">
        <v>33</v>
      </c>
      <c r="D25" s="46"/>
      <c r="E25" s="46"/>
      <c r="F25" s="20" t="s">
        <v>34</v>
      </c>
      <c r="G25" s="20"/>
      <c r="H25" s="15"/>
      <c r="I25" s="274">
        <v>0.3</v>
      </c>
      <c r="J25" s="275"/>
      <c r="K25" s="276"/>
      <c r="L25" s="53">
        <v>0</v>
      </c>
    </row>
    <row r="26" spans="2:12" ht="17.25" thickTop="1" thickBot="1" x14ac:dyDescent="0.25">
      <c r="B26" s="277" t="s">
        <v>35</v>
      </c>
      <c r="C26" s="278" t="s">
        <v>36</v>
      </c>
      <c r="D26" s="279"/>
      <c r="E26" s="280"/>
      <c r="F26" s="20" t="s">
        <v>37</v>
      </c>
      <c r="G26" s="47"/>
      <c r="H26" s="15"/>
      <c r="I26" s="46"/>
      <c r="J26" s="46"/>
      <c r="K26" s="3"/>
      <c r="L26" s="284"/>
    </row>
    <row r="27" spans="2:12" ht="17.25" thickTop="1" thickBot="1" x14ac:dyDescent="0.25">
      <c r="B27" s="277"/>
      <c r="C27" s="281"/>
      <c r="D27" s="282"/>
      <c r="E27" s="283"/>
      <c r="F27" s="20" t="s">
        <v>38</v>
      </c>
      <c r="G27" s="57"/>
      <c r="H27" s="15"/>
      <c r="I27" s="57" t="s">
        <v>39</v>
      </c>
      <c r="J27" s="58"/>
      <c r="K27" s="59"/>
      <c r="L27" s="284"/>
    </row>
    <row r="28" spans="2:12" ht="17.25" thickTop="1" thickBot="1" x14ac:dyDescent="0.25">
      <c r="B28" s="64" t="s">
        <v>40</v>
      </c>
      <c r="C28" s="249" t="s">
        <v>41</v>
      </c>
      <c r="D28" s="249"/>
      <c r="E28" s="249"/>
      <c r="F28" s="250"/>
      <c r="G28" s="249"/>
      <c r="H28" s="250"/>
      <c r="I28" s="249"/>
      <c r="J28" s="249"/>
      <c r="K28" s="251"/>
      <c r="L28" s="53">
        <v>0</v>
      </c>
    </row>
    <row r="29" spans="2:12" ht="17.25" thickTop="1" thickBot="1" x14ac:dyDescent="0.25">
      <c r="B29" s="64" t="s">
        <v>42</v>
      </c>
      <c r="C29" s="252" t="s">
        <v>43</v>
      </c>
      <c r="D29" s="252"/>
      <c r="E29" s="252"/>
      <c r="F29" s="252"/>
      <c r="G29" s="252"/>
      <c r="H29" s="252"/>
      <c r="I29" s="252"/>
      <c r="J29" s="252"/>
      <c r="K29" s="253"/>
      <c r="L29" s="53">
        <v>0</v>
      </c>
    </row>
    <row r="30" spans="2:12" ht="17.25" thickTop="1" thickBot="1" x14ac:dyDescent="0.25">
      <c r="B30" s="64" t="s">
        <v>45</v>
      </c>
      <c r="C30" s="252" t="s">
        <v>123</v>
      </c>
      <c r="D30" s="252"/>
      <c r="E30" s="252"/>
      <c r="F30" s="252"/>
      <c r="G30" s="252"/>
      <c r="H30" s="252"/>
      <c r="I30" s="252"/>
      <c r="J30" s="252"/>
      <c r="K30" s="253"/>
      <c r="L30" s="65">
        <v>0</v>
      </c>
    </row>
    <row r="31" spans="2:12" ht="14.25" thickTop="1" thickBot="1" x14ac:dyDescent="0.25">
      <c r="B31" s="254"/>
      <c r="C31" s="255"/>
      <c r="D31" s="255"/>
      <c r="E31" s="255"/>
      <c r="F31" s="255"/>
      <c r="G31" s="255"/>
      <c r="H31" s="255"/>
      <c r="I31" s="255"/>
      <c r="J31" s="255"/>
      <c r="K31" s="255"/>
      <c r="L31" s="256"/>
    </row>
    <row r="32" spans="2:12" ht="17.25" thickTop="1" thickBot="1" x14ac:dyDescent="0.25">
      <c r="B32" s="239" t="s">
        <v>111</v>
      </c>
      <c r="C32" s="257"/>
      <c r="D32" s="257"/>
      <c r="E32" s="257"/>
      <c r="F32" s="257"/>
      <c r="G32" s="257"/>
      <c r="H32" s="257"/>
      <c r="I32" s="257"/>
      <c r="J32" s="257"/>
      <c r="K32" s="258"/>
      <c r="L32" s="21">
        <f>SUM(L24:L30)</f>
        <v>5847.36</v>
      </c>
    </row>
    <row r="33" spans="2:12" ht="13.5" thickTop="1" x14ac:dyDescent="0.2">
      <c r="B33" s="259" t="s">
        <v>132</v>
      </c>
      <c r="C33" s="260"/>
      <c r="D33" s="260"/>
      <c r="E33" s="260"/>
      <c r="F33" s="260"/>
      <c r="G33" s="260"/>
      <c r="H33" s="260"/>
      <c r="I33" s="260"/>
      <c r="J33" s="260"/>
      <c r="K33" s="260"/>
      <c r="L33" s="261"/>
    </row>
    <row r="34" spans="2:12" ht="37.5" customHeight="1" thickBot="1" x14ac:dyDescent="0.25">
      <c r="B34" s="262"/>
      <c r="C34" s="263"/>
      <c r="D34" s="263"/>
      <c r="E34" s="263"/>
      <c r="F34" s="263"/>
      <c r="G34" s="263"/>
      <c r="H34" s="263"/>
      <c r="I34" s="263"/>
      <c r="J34" s="263"/>
      <c r="K34" s="263"/>
      <c r="L34" s="264"/>
    </row>
    <row r="35" spans="2:12" ht="17.25" thickTop="1" thickBot="1" x14ac:dyDescent="0.25">
      <c r="B35" s="239" t="s">
        <v>47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8"/>
    </row>
    <row r="36" spans="2:12" ht="20.25" thickTop="1" thickBot="1" x14ac:dyDescent="0.25">
      <c r="B36" s="239" t="s">
        <v>114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8"/>
    </row>
    <row r="37" spans="2:12" ht="17.25" thickTop="1" thickBot="1" x14ac:dyDescent="0.25">
      <c r="B37" s="66" t="s">
        <v>30</v>
      </c>
      <c r="C37" s="286" t="s">
        <v>113</v>
      </c>
      <c r="D37" s="286"/>
      <c r="E37" s="286"/>
      <c r="F37" s="286"/>
      <c r="G37" s="286"/>
      <c r="H37" s="286"/>
      <c r="I37" s="286"/>
      <c r="J37" s="286"/>
      <c r="K37" s="48">
        <v>8.3299999999999999E-2</v>
      </c>
      <c r="L37" s="26">
        <f>(K37*L32)</f>
        <v>487.08508799999998</v>
      </c>
    </row>
    <row r="38" spans="2:12" ht="17.25" thickTop="1" thickBot="1" x14ac:dyDescent="0.25">
      <c r="B38" s="66" t="s">
        <v>32</v>
      </c>
      <c r="C38" s="286" t="s">
        <v>140</v>
      </c>
      <c r="D38" s="286"/>
      <c r="E38" s="286"/>
      <c r="F38" s="286"/>
      <c r="G38" s="286"/>
      <c r="H38" s="286"/>
      <c r="I38" s="286"/>
      <c r="J38" s="286"/>
      <c r="K38" s="48">
        <v>0.121</v>
      </c>
      <c r="L38" s="26">
        <f>(K38*L32)</f>
        <v>707.53055999999992</v>
      </c>
    </row>
    <row r="39" spans="2:12" ht="17.25" thickTop="1" thickBot="1" x14ac:dyDescent="0.25">
      <c r="B39" s="67"/>
      <c r="C39" s="287" t="s">
        <v>62</v>
      </c>
      <c r="D39" s="287"/>
      <c r="E39" s="287"/>
      <c r="F39" s="287"/>
      <c r="G39" s="287"/>
      <c r="H39" s="287"/>
      <c r="I39" s="287"/>
      <c r="J39" s="287"/>
      <c r="K39" s="49">
        <f>K37+K38</f>
        <v>0.20429999999999998</v>
      </c>
      <c r="L39" s="21">
        <f>(L37+L38)</f>
        <v>1194.615648</v>
      </c>
    </row>
    <row r="40" spans="2:12" ht="13.5" thickTop="1" x14ac:dyDescent="0.2">
      <c r="B40" s="351" t="s">
        <v>124</v>
      </c>
      <c r="C40" s="352"/>
      <c r="D40" s="352"/>
      <c r="E40" s="352"/>
      <c r="F40" s="352"/>
      <c r="G40" s="352"/>
      <c r="H40" s="352"/>
      <c r="I40" s="352"/>
      <c r="J40" s="352"/>
      <c r="K40" s="352"/>
      <c r="L40" s="353"/>
    </row>
    <row r="41" spans="2:12" ht="52.5" customHeight="1" thickBot="1" x14ac:dyDescent="0.25">
      <c r="B41" s="357"/>
      <c r="C41" s="358"/>
      <c r="D41" s="358"/>
      <c r="E41" s="358"/>
      <c r="F41" s="358"/>
      <c r="G41" s="358"/>
      <c r="H41" s="358"/>
      <c r="I41" s="358"/>
      <c r="J41" s="358"/>
      <c r="K41" s="358"/>
      <c r="L41" s="359"/>
    </row>
    <row r="42" spans="2:12" ht="17.25" thickTop="1" thickBot="1" x14ac:dyDescent="0.25">
      <c r="B42" s="239" t="s">
        <v>125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38"/>
    </row>
    <row r="43" spans="2:12" ht="17.25" thickTop="1" thickBot="1" x14ac:dyDescent="0.25">
      <c r="B43" s="64" t="s">
        <v>30</v>
      </c>
      <c r="C43" s="285" t="s">
        <v>48</v>
      </c>
      <c r="D43" s="285"/>
      <c r="E43" s="285"/>
      <c r="F43" s="285"/>
      <c r="G43" s="285"/>
      <c r="H43" s="285"/>
      <c r="I43" s="285"/>
      <c r="J43" s="285"/>
      <c r="K43" s="22">
        <v>0.2</v>
      </c>
      <c r="L43" s="65">
        <f>(L$32+L$39)*K43</f>
        <v>1408.3951296</v>
      </c>
    </row>
    <row r="44" spans="2:12" ht="17.25" thickTop="1" thickBot="1" x14ac:dyDescent="0.25">
      <c r="B44" s="64" t="s">
        <v>32</v>
      </c>
      <c r="C44" s="285" t="s">
        <v>49</v>
      </c>
      <c r="D44" s="285"/>
      <c r="E44" s="285"/>
      <c r="F44" s="285"/>
      <c r="G44" s="285"/>
      <c r="H44" s="285"/>
      <c r="I44" s="285"/>
      <c r="J44" s="285"/>
      <c r="K44" s="22">
        <v>1.4999999999999999E-2</v>
      </c>
      <c r="L44" s="65">
        <f t="shared" ref="L44:L50" si="0">(L$32+L$39)*K44</f>
        <v>105.62963471999998</v>
      </c>
    </row>
    <row r="45" spans="2:12" ht="17.25" thickTop="1" thickBot="1" x14ac:dyDescent="0.25">
      <c r="B45" s="64" t="s">
        <v>35</v>
      </c>
      <c r="C45" s="285" t="s">
        <v>50</v>
      </c>
      <c r="D45" s="285"/>
      <c r="E45" s="285"/>
      <c r="F45" s="285"/>
      <c r="G45" s="285"/>
      <c r="H45" s="285"/>
      <c r="I45" s="285"/>
      <c r="J45" s="285"/>
      <c r="K45" s="22">
        <v>0.01</v>
      </c>
      <c r="L45" s="65">
        <f t="shared" si="0"/>
        <v>70.419756480000004</v>
      </c>
    </row>
    <row r="46" spans="2:12" ht="17.25" thickTop="1" thickBot="1" x14ac:dyDescent="0.25">
      <c r="B46" s="64" t="s">
        <v>40</v>
      </c>
      <c r="C46" s="285" t="s">
        <v>51</v>
      </c>
      <c r="D46" s="285"/>
      <c r="E46" s="285"/>
      <c r="F46" s="285"/>
      <c r="G46" s="285"/>
      <c r="H46" s="285"/>
      <c r="I46" s="285"/>
      <c r="J46" s="285"/>
      <c r="K46" s="22">
        <v>2E-3</v>
      </c>
      <c r="L46" s="65">
        <f t="shared" si="0"/>
        <v>14.083951296</v>
      </c>
    </row>
    <row r="47" spans="2:12" ht="17.25" thickTop="1" thickBot="1" x14ac:dyDescent="0.25">
      <c r="B47" s="64" t="s">
        <v>42</v>
      </c>
      <c r="C47" s="285" t="s">
        <v>52</v>
      </c>
      <c r="D47" s="285"/>
      <c r="E47" s="285"/>
      <c r="F47" s="285"/>
      <c r="G47" s="285"/>
      <c r="H47" s="285"/>
      <c r="I47" s="285"/>
      <c r="J47" s="285"/>
      <c r="K47" s="22">
        <v>2.5000000000000001E-2</v>
      </c>
      <c r="L47" s="65">
        <f t="shared" si="0"/>
        <v>176.0493912</v>
      </c>
    </row>
    <row r="48" spans="2:12" ht="17.25" thickTop="1" thickBot="1" x14ac:dyDescent="0.25">
      <c r="B48" s="64" t="s">
        <v>44</v>
      </c>
      <c r="C48" s="285" t="s">
        <v>53</v>
      </c>
      <c r="D48" s="285"/>
      <c r="E48" s="285"/>
      <c r="F48" s="285"/>
      <c r="G48" s="285"/>
      <c r="H48" s="285"/>
      <c r="I48" s="285"/>
      <c r="J48" s="285"/>
      <c r="K48" s="22">
        <v>0.08</v>
      </c>
      <c r="L48" s="65">
        <f t="shared" si="0"/>
        <v>563.35805184000003</v>
      </c>
    </row>
    <row r="49" spans="2:12" ht="17.25" thickTop="1" thickBot="1" x14ac:dyDescent="0.25">
      <c r="B49" s="64" t="s">
        <v>45</v>
      </c>
      <c r="C49" s="289" t="s">
        <v>11</v>
      </c>
      <c r="D49" s="289"/>
      <c r="E49" s="289"/>
      <c r="F49" s="289"/>
      <c r="G49" s="23">
        <v>0.03</v>
      </c>
      <c r="H49" s="24" t="s">
        <v>12</v>
      </c>
      <c r="I49" s="290">
        <v>1</v>
      </c>
      <c r="J49" s="290"/>
      <c r="K49" s="25">
        <f>(G49*I49)</f>
        <v>0.03</v>
      </c>
      <c r="L49" s="65">
        <f t="shared" si="0"/>
        <v>211.25926943999997</v>
      </c>
    </row>
    <row r="50" spans="2:12" ht="17.25" thickTop="1" thickBot="1" x14ac:dyDescent="0.25">
      <c r="B50" s="64" t="s">
        <v>54</v>
      </c>
      <c r="C50" s="15" t="s">
        <v>55</v>
      </c>
      <c r="D50" s="63"/>
      <c r="E50" s="63"/>
      <c r="F50" s="63"/>
      <c r="G50" s="50"/>
      <c r="H50" s="291"/>
      <c r="I50" s="291"/>
      <c r="J50" s="292"/>
      <c r="K50" s="51">
        <v>6.0000000000000001E-3</v>
      </c>
      <c r="L50" s="65">
        <f t="shared" si="0"/>
        <v>42.251853887999999</v>
      </c>
    </row>
    <row r="51" spans="2:12" ht="17.25" thickTop="1" thickBot="1" x14ac:dyDescent="0.25">
      <c r="B51" s="238" t="s">
        <v>62</v>
      </c>
      <c r="C51" s="238" t="s">
        <v>55</v>
      </c>
      <c r="D51" s="238"/>
      <c r="E51" s="238"/>
      <c r="F51" s="238"/>
      <c r="G51" s="238"/>
      <c r="H51" s="238"/>
      <c r="I51" s="238"/>
      <c r="J51" s="238"/>
      <c r="K51" s="54">
        <f>(K43+K44+K45+K46+K47+K48+K49+K50)</f>
        <v>0.3680000000000001</v>
      </c>
      <c r="L51" s="21">
        <f>SUM(L43:L50)</f>
        <v>2591.4470384639999</v>
      </c>
    </row>
    <row r="52" spans="2:12" ht="13.5" thickTop="1" x14ac:dyDescent="0.2">
      <c r="B52" s="293" t="s">
        <v>133</v>
      </c>
      <c r="C52" s="294"/>
      <c r="D52" s="294"/>
      <c r="E52" s="294"/>
      <c r="F52" s="294"/>
      <c r="G52" s="294"/>
      <c r="H52" s="294"/>
      <c r="I52" s="294"/>
      <c r="J52" s="294"/>
      <c r="K52" s="294"/>
      <c r="L52" s="295"/>
    </row>
    <row r="53" spans="2:12" x14ac:dyDescent="0.2">
      <c r="B53" s="296"/>
      <c r="C53" s="297"/>
      <c r="D53" s="297"/>
      <c r="E53" s="297"/>
      <c r="F53" s="297"/>
      <c r="G53" s="297"/>
      <c r="H53" s="297"/>
      <c r="I53" s="297"/>
      <c r="J53" s="297"/>
      <c r="K53" s="297"/>
      <c r="L53" s="298"/>
    </row>
    <row r="54" spans="2:12" ht="42" customHeight="1" thickBot="1" x14ac:dyDescent="0.25">
      <c r="B54" s="299"/>
      <c r="C54" s="300"/>
      <c r="D54" s="300"/>
      <c r="E54" s="300"/>
      <c r="F54" s="300"/>
      <c r="G54" s="300"/>
      <c r="H54" s="300"/>
      <c r="I54" s="300"/>
      <c r="J54" s="300"/>
      <c r="K54" s="300"/>
      <c r="L54" s="301"/>
    </row>
    <row r="55" spans="2:12" ht="17.25" thickTop="1" thickBot="1" x14ac:dyDescent="0.25">
      <c r="B55" s="239" t="s">
        <v>56</v>
      </c>
      <c r="C55" s="239"/>
      <c r="D55" s="239"/>
      <c r="E55" s="239"/>
      <c r="F55" s="239"/>
      <c r="G55" s="239"/>
      <c r="H55" s="239"/>
      <c r="I55" s="239"/>
      <c r="J55" s="239"/>
      <c r="K55" s="239"/>
      <c r="L55" s="238"/>
    </row>
    <row r="56" spans="2:12" ht="17.25" thickTop="1" thickBot="1" x14ac:dyDescent="0.25">
      <c r="B56" s="60" t="s">
        <v>30</v>
      </c>
      <c r="C56" s="288" t="s">
        <v>57</v>
      </c>
      <c r="D56" s="288"/>
      <c r="E56" s="288"/>
      <c r="F56" s="288"/>
      <c r="G56" s="288"/>
      <c r="H56" s="288"/>
      <c r="I56" s="288"/>
      <c r="J56" s="288"/>
      <c r="K56" s="288"/>
      <c r="L56" s="26">
        <f>IF((5*15*2)-(L24*0.06)&lt;0,0,((5*15*2)-(L24*0.06)))</f>
        <v>0</v>
      </c>
    </row>
    <row r="57" spans="2:12" ht="17.25" thickTop="1" thickBot="1" x14ac:dyDescent="0.25">
      <c r="B57" s="60" t="s">
        <v>32</v>
      </c>
      <c r="C57" s="288" t="s">
        <v>58</v>
      </c>
      <c r="D57" s="288"/>
      <c r="E57" s="288"/>
      <c r="F57" s="288"/>
      <c r="G57" s="288"/>
      <c r="H57" s="288"/>
      <c r="I57" s="288"/>
      <c r="J57" s="288"/>
      <c r="K57" s="288"/>
      <c r="L57" s="26">
        <f>22*22</f>
        <v>484</v>
      </c>
    </row>
    <row r="58" spans="2:12" ht="17.25" thickTop="1" thickBot="1" x14ac:dyDescent="0.25">
      <c r="B58" s="60" t="s">
        <v>35</v>
      </c>
      <c r="C58" s="288" t="s">
        <v>59</v>
      </c>
      <c r="D58" s="288"/>
      <c r="E58" s="288"/>
      <c r="F58" s="288"/>
      <c r="G58" s="288"/>
      <c r="H58" s="288"/>
      <c r="I58" s="288"/>
      <c r="J58" s="288"/>
      <c r="K58" s="288"/>
      <c r="L58" s="26">
        <v>0</v>
      </c>
    </row>
    <row r="59" spans="2:12" ht="17.25" thickTop="1" thickBot="1" x14ac:dyDescent="0.25">
      <c r="B59" s="60" t="s">
        <v>40</v>
      </c>
      <c r="C59" s="288" t="s">
        <v>121</v>
      </c>
      <c r="D59" s="288"/>
      <c r="E59" s="288"/>
      <c r="F59" s="288"/>
      <c r="G59" s="288"/>
      <c r="H59" s="288"/>
      <c r="I59" s="288"/>
      <c r="J59" s="288"/>
      <c r="K59" s="288"/>
      <c r="L59" s="26">
        <v>0</v>
      </c>
    </row>
    <row r="60" spans="2:12" ht="17.25" thickTop="1" thickBot="1" x14ac:dyDescent="0.25">
      <c r="B60" s="60" t="s">
        <v>42</v>
      </c>
      <c r="C60" s="288" t="s">
        <v>122</v>
      </c>
      <c r="D60" s="288"/>
      <c r="E60" s="288"/>
      <c r="F60" s="288"/>
      <c r="G60" s="288"/>
      <c r="H60" s="288"/>
      <c r="I60" s="288"/>
      <c r="J60" s="288"/>
      <c r="K60" s="288"/>
      <c r="L60" s="26">
        <v>0</v>
      </c>
    </row>
    <row r="61" spans="2:12" ht="17.25" thickTop="1" thickBot="1" x14ac:dyDescent="0.25">
      <c r="B61" s="60" t="s">
        <v>44</v>
      </c>
      <c r="C61" s="288" t="s">
        <v>60</v>
      </c>
      <c r="D61" s="288"/>
      <c r="E61" s="288"/>
      <c r="F61" s="288"/>
      <c r="G61" s="288"/>
      <c r="H61" s="288"/>
      <c r="I61" s="288"/>
      <c r="J61" s="288"/>
      <c r="K61" s="288"/>
      <c r="L61" s="26">
        <v>0</v>
      </c>
    </row>
    <row r="62" spans="2:12" ht="17.25" thickTop="1" thickBot="1" x14ac:dyDescent="0.25">
      <c r="B62" s="60" t="s">
        <v>45</v>
      </c>
      <c r="C62" s="288" t="s">
        <v>22</v>
      </c>
      <c r="D62" s="288"/>
      <c r="E62" s="288"/>
      <c r="F62" s="288"/>
      <c r="G62" s="288"/>
      <c r="H62" s="288"/>
      <c r="I62" s="288"/>
      <c r="J62" s="288"/>
      <c r="K62" s="288"/>
      <c r="L62" s="26">
        <v>0</v>
      </c>
    </row>
    <row r="63" spans="2:12" ht="17.25" thickTop="1" thickBot="1" x14ac:dyDescent="0.25">
      <c r="B63" s="60" t="s">
        <v>54</v>
      </c>
      <c r="C63" s="288" t="s">
        <v>46</v>
      </c>
      <c r="D63" s="288"/>
      <c r="E63" s="288"/>
      <c r="F63" s="288"/>
      <c r="G63" s="288"/>
      <c r="H63" s="288"/>
      <c r="I63" s="288"/>
      <c r="J63" s="288"/>
      <c r="K63" s="288"/>
      <c r="L63" s="26">
        <v>0</v>
      </c>
    </row>
    <row r="64" spans="2:12" ht="17.25" thickTop="1" thickBot="1" x14ac:dyDescent="0.25">
      <c r="B64" s="60" t="s">
        <v>61</v>
      </c>
      <c r="C64" s="288" t="s">
        <v>46</v>
      </c>
      <c r="D64" s="288"/>
      <c r="E64" s="288"/>
      <c r="F64" s="288"/>
      <c r="G64" s="288"/>
      <c r="H64" s="288"/>
      <c r="I64" s="288"/>
      <c r="J64" s="288"/>
      <c r="K64" s="288"/>
      <c r="L64" s="26">
        <v>0</v>
      </c>
    </row>
    <row r="65" spans="2:12" ht="17.25" thickTop="1" thickBot="1" x14ac:dyDescent="0.25">
      <c r="B65" s="60"/>
      <c r="C65" s="238" t="s">
        <v>62</v>
      </c>
      <c r="D65" s="238"/>
      <c r="E65" s="238"/>
      <c r="F65" s="238"/>
      <c r="G65" s="238"/>
      <c r="H65" s="238"/>
      <c r="I65" s="238"/>
      <c r="J65" s="238"/>
      <c r="K65" s="238"/>
      <c r="L65" s="21">
        <f>(L56+L57+L58+L59+L60+L61+L62+L63+L64)</f>
        <v>484</v>
      </c>
    </row>
    <row r="66" spans="2:12" ht="13.5" thickTop="1" x14ac:dyDescent="0.2">
      <c r="B66" s="259" t="s">
        <v>103</v>
      </c>
      <c r="C66" s="303"/>
      <c r="D66" s="303"/>
      <c r="E66" s="303"/>
      <c r="F66" s="303"/>
      <c r="G66" s="303"/>
      <c r="H66" s="303"/>
      <c r="I66" s="303"/>
      <c r="J66" s="303"/>
      <c r="K66" s="303"/>
      <c r="L66" s="304"/>
    </row>
    <row r="67" spans="2:12" ht="39" customHeight="1" thickBot="1" x14ac:dyDescent="0.25"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7"/>
    </row>
    <row r="68" spans="2:12" ht="17.25" thickTop="1" thickBot="1" x14ac:dyDescent="0.25">
      <c r="B68" s="238" t="s">
        <v>63</v>
      </c>
      <c r="C68" s="238"/>
      <c r="D68" s="238"/>
      <c r="E68" s="238"/>
      <c r="F68" s="238"/>
      <c r="G68" s="238"/>
      <c r="H68" s="238"/>
      <c r="I68" s="238"/>
      <c r="J68" s="238"/>
      <c r="K68" s="238"/>
      <c r="L68" s="238"/>
    </row>
    <row r="69" spans="2:12" ht="20.25" thickTop="1" thickBot="1" x14ac:dyDescent="0.25">
      <c r="B69" s="44" t="s">
        <v>64</v>
      </c>
      <c r="C69" s="288" t="s">
        <v>65</v>
      </c>
      <c r="D69" s="288"/>
      <c r="E69" s="288"/>
      <c r="F69" s="288"/>
      <c r="G69" s="288"/>
      <c r="H69" s="288"/>
      <c r="I69" s="288"/>
      <c r="J69" s="288"/>
      <c r="K69" s="33">
        <f>K39</f>
        <v>0.20429999999999998</v>
      </c>
      <c r="L69" s="26">
        <f>L39</f>
        <v>1194.615648</v>
      </c>
    </row>
    <row r="70" spans="2:12" ht="17.25" thickTop="1" thickBot="1" x14ac:dyDescent="0.25">
      <c r="B70" s="44" t="s">
        <v>66</v>
      </c>
      <c r="C70" s="288" t="s">
        <v>67</v>
      </c>
      <c r="D70" s="288"/>
      <c r="E70" s="288"/>
      <c r="F70" s="288"/>
      <c r="G70" s="288"/>
      <c r="H70" s="288"/>
      <c r="I70" s="288"/>
      <c r="J70" s="288"/>
      <c r="K70" s="33">
        <f>K51</f>
        <v>0.3680000000000001</v>
      </c>
      <c r="L70" s="26">
        <f>L51</f>
        <v>2591.4470384639999</v>
      </c>
    </row>
    <row r="71" spans="2:12" ht="17.25" thickTop="1" thickBot="1" x14ac:dyDescent="0.25">
      <c r="B71" s="44" t="s">
        <v>68</v>
      </c>
      <c r="C71" s="288" t="s">
        <v>69</v>
      </c>
      <c r="D71" s="288"/>
      <c r="E71" s="288"/>
      <c r="F71" s="288"/>
      <c r="G71" s="288"/>
      <c r="H71" s="288"/>
      <c r="I71" s="288"/>
      <c r="J71" s="288"/>
      <c r="K71" s="288"/>
      <c r="L71" s="26">
        <f>L65</f>
        <v>484</v>
      </c>
    </row>
    <row r="72" spans="2:12" ht="17.25" thickTop="1" thickBot="1" x14ac:dyDescent="0.25">
      <c r="B72" s="60"/>
      <c r="C72" s="239" t="s">
        <v>62</v>
      </c>
      <c r="D72" s="257"/>
      <c r="E72" s="257"/>
      <c r="F72" s="257"/>
      <c r="G72" s="257"/>
      <c r="H72" s="257"/>
      <c r="I72" s="257"/>
      <c r="J72" s="258"/>
      <c r="K72" s="55">
        <f>(K69+K70)</f>
        <v>0.57230000000000003</v>
      </c>
      <c r="L72" s="21">
        <f>SUM(L69:L71)</f>
        <v>4270.0626864639999</v>
      </c>
    </row>
    <row r="73" spans="2:12" ht="17.25" thickTop="1" thickBot="1" x14ac:dyDescent="0.25"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</row>
    <row r="74" spans="2:12" ht="17.25" thickTop="1" thickBot="1" x14ac:dyDescent="0.25">
      <c r="B74" s="239" t="s">
        <v>70</v>
      </c>
      <c r="C74" s="257"/>
      <c r="D74" s="257"/>
      <c r="E74" s="257"/>
      <c r="F74" s="257"/>
      <c r="G74" s="257"/>
      <c r="H74" s="257"/>
      <c r="I74" s="257"/>
      <c r="J74" s="257"/>
      <c r="K74" s="257"/>
      <c r="L74" s="258"/>
    </row>
    <row r="75" spans="2:12" ht="17.25" thickTop="1" thickBot="1" x14ac:dyDescent="0.25">
      <c r="B75" s="60" t="s">
        <v>30</v>
      </c>
      <c r="C75" s="288" t="s">
        <v>71</v>
      </c>
      <c r="D75" s="288"/>
      <c r="E75" s="288"/>
      <c r="F75" s="288"/>
      <c r="G75" s="288"/>
      <c r="H75" s="288"/>
      <c r="I75" s="288"/>
      <c r="J75" s="288"/>
      <c r="K75" s="33">
        <v>4.1999999999999997E-3</v>
      </c>
      <c r="L75" s="65">
        <f>L$32*K75</f>
        <v>24.558911999999996</v>
      </c>
    </row>
    <row r="76" spans="2:12" ht="17.25" thickTop="1" thickBot="1" x14ac:dyDescent="0.25">
      <c r="B76" s="60" t="s">
        <v>32</v>
      </c>
      <c r="C76" s="288" t="s">
        <v>72</v>
      </c>
      <c r="D76" s="288"/>
      <c r="E76" s="288"/>
      <c r="F76" s="288"/>
      <c r="G76" s="288"/>
      <c r="H76" s="288"/>
      <c r="I76" s="288"/>
      <c r="J76" s="288"/>
      <c r="K76" s="33">
        <f>K75*K48</f>
        <v>3.3599999999999998E-4</v>
      </c>
      <c r="L76" s="65">
        <f t="shared" ref="L76:L80" si="1">L$32*K76</f>
        <v>1.9647129599999997</v>
      </c>
    </row>
    <row r="77" spans="2:12" ht="17.25" thickTop="1" thickBot="1" x14ac:dyDescent="0.25">
      <c r="B77" s="60" t="s">
        <v>35</v>
      </c>
      <c r="C77" s="367" t="s">
        <v>99</v>
      </c>
      <c r="D77" s="367"/>
      <c r="E77" s="367"/>
      <c r="F77" s="367"/>
      <c r="G77" s="367"/>
      <c r="H77" s="367"/>
      <c r="I77" s="367"/>
      <c r="J77" s="367"/>
      <c r="K77" s="33">
        <v>4.3499999999999997E-2</v>
      </c>
      <c r="L77" s="65">
        <f t="shared" si="1"/>
        <v>254.36015999999998</v>
      </c>
    </row>
    <row r="78" spans="2:12" ht="17.25" thickTop="1" thickBot="1" x14ac:dyDescent="0.25">
      <c r="B78" s="60" t="s">
        <v>40</v>
      </c>
      <c r="C78" s="288" t="s">
        <v>73</v>
      </c>
      <c r="D78" s="288"/>
      <c r="E78" s="288"/>
      <c r="F78" s="288"/>
      <c r="G78" s="288"/>
      <c r="H78" s="288"/>
      <c r="I78" s="288"/>
      <c r="J78" s="288"/>
      <c r="K78" s="33">
        <v>1.9400000000000001E-2</v>
      </c>
      <c r="L78" s="65">
        <f t="shared" si="1"/>
        <v>113.438784</v>
      </c>
    </row>
    <row r="79" spans="2:12" ht="17.25" thickTop="1" thickBot="1" x14ac:dyDescent="0.25">
      <c r="B79" s="60" t="s">
        <v>42</v>
      </c>
      <c r="C79" s="288" t="s">
        <v>126</v>
      </c>
      <c r="D79" s="288"/>
      <c r="E79" s="288"/>
      <c r="F79" s="288"/>
      <c r="G79" s="288"/>
      <c r="H79" s="288"/>
      <c r="I79" s="288"/>
      <c r="J79" s="288"/>
      <c r="K79" s="33">
        <f>K78*K51</f>
        <v>7.1392000000000027E-3</v>
      </c>
      <c r="L79" s="65">
        <f t="shared" si="1"/>
        <v>41.745472512000013</v>
      </c>
    </row>
    <row r="80" spans="2:12" ht="17.25" thickTop="1" thickBot="1" x14ac:dyDescent="0.25">
      <c r="B80" s="60" t="s">
        <v>44</v>
      </c>
      <c r="C80" s="367" t="s">
        <v>100</v>
      </c>
      <c r="D80" s="367"/>
      <c r="E80" s="367"/>
      <c r="F80" s="367"/>
      <c r="G80" s="367"/>
      <c r="H80" s="367"/>
      <c r="I80" s="367"/>
      <c r="J80" s="367"/>
      <c r="K80" s="33">
        <v>6.4999999999999997E-3</v>
      </c>
      <c r="L80" s="65">
        <f t="shared" si="1"/>
        <v>38.007839999999995</v>
      </c>
    </row>
    <row r="81" spans="2:12" ht="17.25" thickTop="1" thickBot="1" x14ac:dyDescent="0.25">
      <c r="B81" s="238" t="s">
        <v>62</v>
      </c>
      <c r="C81" s="238"/>
      <c r="D81" s="238"/>
      <c r="E81" s="238"/>
      <c r="F81" s="238"/>
      <c r="G81" s="238"/>
      <c r="H81" s="238"/>
      <c r="I81" s="238"/>
      <c r="J81" s="238"/>
      <c r="K81" s="40">
        <f>SUM(K75:K80)</f>
        <v>8.10752E-2</v>
      </c>
      <c r="L81" s="21">
        <f>SUM(L75:L80)</f>
        <v>474.07588147199994</v>
      </c>
    </row>
    <row r="82" spans="2:12" ht="13.5" thickTop="1" x14ac:dyDescent="0.2">
      <c r="B82" s="259" t="s">
        <v>104</v>
      </c>
      <c r="C82" s="303"/>
      <c r="D82" s="303"/>
      <c r="E82" s="303"/>
      <c r="F82" s="303"/>
      <c r="G82" s="303"/>
      <c r="H82" s="303"/>
      <c r="I82" s="303"/>
      <c r="J82" s="303"/>
      <c r="K82" s="303"/>
      <c r="L82" s="304"/>
    </row>
    <row r="83" spans="2:12" x14ac:dyDescent="0.2">
      <c r="B83" s="309"/>
      <c r="C83" s="310"/>
      <c r="D83" s="310"/>
      <c r="E83" s="310"/>
      <c r="F83" s="310"/>
      <c r="G83" s="310"/>
      <c r="H83" s="310"/>
      <c r="I83" s="310"/>
      <c r="J83" s="310"/>
      <c r="K83" s="310"/>
      <c r="L83" s="311"/>
    </row>
    <row r="84" spans="2:12" ht="43.5" customHeight="1" thickBot="1" x14ac:dyDescent="0.25"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7"/>
    </row>
    <row r="85" spans="2:12" ht="17.25" thickTop="1" thickBot="1" x14ac:dyDescent="0.25">
      <c r="B85" s="239" t="s">
        <v>74</v>
      </c>
      <c r="C85" s="257"/>
      <c r="D85" s="257"/>
      <c r="E85" s="257"/>
      <c r="F85" s="257"/>
      <c r="G85" s="257"/>
      <c r="H85" s="257"/>
      <c r="I85" s="257"/>
      <c r="J85" s="257"/>
      <c r="K85" s="257"/>
      <c r="L85" s="258"/>
    </row>
    <row r="86" spans="2:12" ht="17.25" thickTop="1" thickBot="1" x14ac:dyDescent="0.25">
      <c r="B86" s="238" t="s">
        <v>131</v>
      </c>
      <c r="C86" s="238"/>
      <c r="D86" s="238"/>
      <c r="E86" s="238"/>
      <c r="F86" s="238"/>
      <c r="G86" s="238"/>
      <c r="H86" s="238"/>
      <c r="I86" s="238"/>
      <c r="J86" s="238"/>
      <c r="K86" s="238"/>
      <c r="L86" s="238"/>
    </row>
    <row r="87" spans="2:12" ht="17.25" thickTop="1" thickBot="1" x14ac:dyDescent="0.25">
      <c r="B87" s="60" t="s">
        <v>30</v>
      </c>
      <c r="C87" s="288" t="s">
        <v>127</v>
      </c>
      <c r="D87" s="288"/>
      <c r="E87" s="288"/>
      <c r="F87" s="288"/>
      <c r="G87" s="288"/>
      <c r="H87" s="288"/>
      <c r="I87" s="288"/>
      <c r="J87" s="288"/>
      <c r="K87" s="33">
        <v>1.6199999999999999E-2</v>
      </c>
      <c r="L87" s="65">
        <f>L$32*K87</f>
        <v>94.727231999999987</v>
      </c>
    </row>
    <row r="88" spans="2:12" ht="17.25" thickTop="1" thickBot="1" x14ac:dyDescent="0.25">
      <c r="B88" s="60" t="s">
        <v>32</v>
      </c>
      <c r="C88" s="288" t="s">
        <v>128</v>
      </c>
      <c r="D88" s="288"/>
      <c r="E88" s="288"/>
      <c r="F88" s="288"/>
      <c r="G88" s="288"/>
      <c r="H88" s="288"/>
      <c r="I88" s="288"/>
      <c r="J88" s="288"/>
      <c r="K88" s="33">
        <v>1.3899999999999999E-2</v>
      </c>
      <c r="L88" s="65">
        <f t="shared" ref="L88:L92" si="2">L$32*K88</f>
        <v>81.278303999999991</v>
      </c>
    </row>
    <row r="89" spans="2:12" ht="17.25" thickTop="1" thickBot="1" x14ac:dyDescent="0.25">
      <c r="B89" s="60" t="s">
        <v>35</v>
      </c>
      <c r="C89" s="288" t="s">
        <v>129</v>
      </c>
      <c r="D89" s="288"/>
      <c r="E89" s="288"/>
      <c r="F89" s="288"/>
      <c r="G89" s="288"/>
      <c r="H89" s="288"/>
      <c r="I89" s="288"/>
      <c r="J89" s="288"/>
      <c r="K89" s="33">
        <v>2.0000000000000001E-4</v>
      </c>
      <c r="L89" s="65">
        <f t="shared" si="2"/>
        <v>1.1694720000000001</v>
      </c>
    </row>
    <row r="90" spans="2:12" ht="17.25" thickTop="1" thickBot="1" x14ac:dyDescent="0.25">
      <c r="B90" s="60" t="s">
        <v>40</v>
      </c>
      <c r="C90" s="288" t="s">
        <v>75</v>
      </c>
      <c r="D90" s="288"/>
      <c r="E90" s="288"/>
      <c r="F90" s="288"/>
      <c r="G90" s="288"/>
      <c r="H90" s="288"/>
      <c r="I90" s="288"/>
      <c r="J90" s="288"/>
      <c r="K90" s="33">
        <v>3.3E-3</v>
      </c>
      <c r="L90" s="65">
        <f t="shared" si="2"/>
        <v>19.296288000000001</v>
      </c>
    </row>
    <row r="91" spans="2:12" ht="17.25" thickTop="1" thickBot="1" x14ac:dyDescent="0.25">
      <c r="B91" s="60" t="s">
        <v>42</v>
      </c>
      <c r="C91" s="288" t="s">
        <v>130</v>
      </c>
      <c r="D91" s="288"/>
      <c r="E91" s="288"/>
      <c r="F91" s="288"/>
      <c r="G91" s="288"/>
      <c r="H91" s="288"/>
      <c r="I91" s="288"/>
      <c r="J91" s="288"/>
      <c r="K91" s="33">
        <v>2.0000000000000001E-4</v>
      </c>
      <c r="L91" s="65">
        <f t="shared" si="2"/>
        <v>1.1694720000000001</v>
      </c>
    </row>
    <row r="92" spans="2:12" ht="17.25" thickTop="1" thickBot="1" x14ac:dyDescent="0.25">
      <c r="B92" s="60" t="s">
        <v>44</v>
      </c>
      <c r="C92" s="288" t="s">
        <v>139</v>
      </c>
      <c r="D92" s="288"/>
      <c r="E92" s="288"/>
      <c r="F92" s="288"/>
      <c r="G92" s="288"/>
      <c r="H92" s="288"/>
      <c r="I92" s="288"/>
      <c r="J92" s="288"/>
      <c r="K92" s="33">
        <v>0</v>
      </c>
      <c r="L92" s="65">
        <f t="shared" si="2"/>
        <v>0</v>
      </c>
    </row>
    <row r="93" spans="2:12" ht="17.25" thickTop="1" thickBot="1" x14ac:dyDescent="0.25">
      <c r="B93" s="318" t="s">
        <v>62</v>
      </c>
      <c r="C93" s="318"/>
      <c r="D93" s="318"/>
      <c r="E93" s="318"/>
      <c r="F93" s="318"/>
      <c r="G93" s="318"/>
      <c r="H93" s="318"/>
      <c r="I93" s="318"/>
      <c r="J93" s="318"/>
      <c r="K93" s="40">
        <f>SUM(K87:K92)</f>
        <v>3.3799999999999997E-2</v>
      </c>
      <c r="L93" s="21">
        <f>SUM(L87:L92)</f>
        <v>197.64076800000001</v>
      </c>
    </row>
    <row r="94" spans="2:12" ht="17.25" thickTop="1" thickBot="1" x14ac:dyDescent="0.25">
      <c r="B94" s="259"/>
      <c r="C94" s="303"/>
      <c r="D94" s="303"/>
      <c r="E94" s="303"/>
      <c r="F94" s="303"/>
      <c r="G94" s="303"/>
      <c r="H94" s="303"/>
      <c r="I94" s="303"/>
      <c r="J94" s="303"/>
      <c r="K94" s="303"/>
      <c r="L94" s="304"/>
    </row>
    <row r="95" spans="2:12" ht="17.25" thickTop="1" thickBot="1" x14ac:dyDescent="0.25">
      <c r="B95" s="239" t="s">
        <v>134</v>
      </c>
      <c r="C95" s="257"/>
      <c r="D95" s="257"/>
      <c r="E95" s="257"/>
      <c r="F95" s="257"/>
      <c r="G95" s="257"/>
      <c r="H95" s="257"/>
      <c r="I95" s="257"/>
      <c r="J95" s="257"/>
      <c r="K95" s="257"/>
      <c r="L95" s="258"/>
    </row>
    <row r="96" spans="2:12" ht="17.25" thickTop="1" thickBot="1" x14ac:dyDescent="0.25">
      <c r="B96" s="60" t="s">
        <v>30</v>
      </c>
      <c r="C96" s="312" t="s">
        <v>135</v>
      </c>
      <c r="D96" s="313"/>
      <c r="E96" s="313"/>
      <c r="F96" s="313"/>
      <c r="G96" s="313"/>
      <c r="H96" s="313"/>
      <c r="I96" s="313"/>
      <c r="J96" s="313"/>
      <c r="K96" s="314"/>
      <c r="L96" s="65">
        <v>0</v>
      </c>
    </row>
    <row r="97" spans="2:12" ht="17.25" thickTop="1" thickBot="1" x14ac:dyDescent="0.25">
      <c r="B97" s="60"/>
      <c r="C97" s="315" t="s">
        <v>62</v>
      </c>
      <c r="D97" s="316"/>
      <c r="E97" s="316"/>
      <c r="F97" s="316"/>
      <c r="G97" s="316"/>
      <c r="H97" s="316"/>
      <c r="I97" s="316"/>
      <c r="J97" s="316"/>
      <c r="K97" s="317"/>
      <c r="L97" s="65">
        <f>L96</f>
        <v>0</v>
      </c>
    </row>
    <row r="98" spans="2:12" ht="17.25" thickTop="1" thickBot="1" x14ac:dyDescent="0.25">
      <c r="B98" s="259"/>
      <c r="C98" s="303"/>
      <c r="D98" s="303"/>
      <c r="E98" s="303"/>
      <c r="F98" s="303"/>
      <c r="G98" s="303"/>
      <c r="H98" s="303"/>
      <c r="I98" s="303"/>
      <c r="J98" s="303"/>
      <c r="K98" s="303"/>
      <c r="L98" s="304"/>
    </row>
    <row r="99" spans="2:12" ht="17.25" thickTop="1" thickBot="1" x14ac:dyDescent="0.25">
      <c r="B99" s="238" t="s">
        <v>136</v>
      </c>
      <c r="C99" s="238"/>
      <c r="D99" s="238"/>
      <c r="E99" s="238"/>
      <c r="F99" s="238"/>
      <c r="G99" s="238"/>
      <c r="H99" s="238"/>
      <c r="I99" s="238"/>
      <c r="J99" s="238"/>
      <c r="K99" s="238"/>
      <c r="L99" s="238"/>
    </row>
    <row r="100" spans="2:12" ht="17.25" thickTop="1" thickBot="1" x14ac:dyDescent="0.25">
      <c r="B100" s="60" t="s">
        <v>76</v>
      </c>
      <c r="C100" s="312" t="s">
        <v>137</v>
      </c>
      <c r="D100" s="313"/>
      <c r="E100" s="313"/>
      <c r="F100" s="313"/>
      <c r="G100" s="313"/>
      <c r="H100" s="313"/>
      <c r="I100" s="313"/>
      <c r="J100" s="313"/>
      <c r="K100" s="314"/>
      <c r="L100" s="65">
        <f>L93</f>
        <v>197.64076800000001</v>
      </c>
    </row>
    <row r="101" spans="2:12" ht="17.25" thickTop="1" thickBot="1" x14ac:dyDescent="0.25">
      <c r="B101" s="60" t="s">
        <v>77</v>
      </c>
      <c r="C101" s="312" t="s">
        <v>138</v>
      </c>
      <c r="D101" s="313"/>
      <c r="E101" s="313"/>
      <c r="F101" s="313"/>
      <c r="G101" s="313"/>
      <c r="H101" s="313"/>
      <c r="I101" s="313"/>
      <c r="J101" s="313"/>
      <c r="K101" s="314"/>
      <c r="L101" s="65">
        <f>L97</f>
        <v>0</v>
      </c>
    </row>
    <row r="102" spans="2:12" ht="17.25" thickTop="1" thickBot="1" x14ac:dyDescent="0.25">
      <c r="B102" s="60"/>
      <c r="C102" s="238" t="s">
        <v>62</v>
      </c>
      <c r="D102" s="238"/>
      <c r="E102" s="238"/>
      <c r="F102" s="238"/>
      <c r="G102" s="238"/>
      <c r="H102" s="238"/>
      <c r="I102" s="238"/>
      <c r="J102" s="238"/>
      <c r="K102" s="238"/>
      <c r="L102" s="28">
        <f>SUM(L100:L101)</f>
        <v>197.64076800000001</v>
      </c>
    </row>
    <row r="103" spans="2:12" ht="17.25" thickTop="1" thickBot="1" x14ac:dyDescent="0.25">
      <c r="B103" s="259"/>
      <c r="C103" s="303"/>
      <c r="D103" s="303"/>
      <c r="E103" s="303"/>
      <c r="F103" s="303"/>
      <c r="G103" s="303"/>
      <c r="H103" s="303"/>
      <c r="I103" s="303"/>
      <c r="J103" s="303"/>
      <c r="K103" s="303"/>
      <c r="L103" s="304"/>
    </row>
    <row r="104" spans="2:12" ht="17.25" thickTop="1" thickBot="1" x14ac:dyDescent="0.25">
      <c r="B104" s="239" t="s">
        <v>116</v>
      </c>
      <c r="C104" s="257"/>
      <c r="D104" s="257"/>
      <c r="E104" s="257"/>
      <c r="F104" s="257"/>
      <c r="G104" s="257"/>
      <c r="H104" s="257"/>
      <c r="I104" s="257"/>
      <c r="J104" s="257"/>
      <c r="K104" s="258"/>
      <c r="L104" s="60" t="s">
        <v>78</v>
      </c>
    </row>
    <row r="105" spans="2:12" ht="17.25" thickTop="1" thickBot="1" x14ac:dyDescent="0.25">
      <c r="B105" s="60" t="s">
        <v>30</v>
      </c>
      <c r="C105" s="288" t="s">
        <v>79</v>
      </c>
      <c r="D105" s="288"/>
      <c r="E105" s="288"/>
      <c r="F105" s="288"/>
      <c r="G105" s="288"/>
      <c r="H105" s="288"/>
      <c r="I105" s="288"/>
      <c r="J105" s="288"/>
      <c r="K105" s="288"/>
      <c r="L105" s="65">
        <v>0</v>
      </c>
    </row>
    <row r="106" spans="2:12" ht="17.25" thickTop="1" thickBot="1" x14ac:dyDescent="0.25">
      <c r="B106" s="60" t="s">
        <v>32</v>
      </c>
      <c r="C106" s="288" t="s">
        <v>109</v>
      </c>
      <c r="D106" s="288"/>
      <c r="E106" s="288"/>
      <c r="F106" s="319" t="s">
        <v>80</v>
      </c>
      <c r="G106" s="319"/>
      <c r="H106" s="319"/>
      <c r="I106" s="319"/>
      <c r="J106" s="319"/>
      <c r="K106" s="319"/>
      <c r="L106" s="65">
        <v>0</v>
      </c>
    </row>
    <row r="107" spans="2:12" ht="17.25" thickTop="1" thickBot="1" x14ac:dyDescent="0.25">
      <c r="B107" s="60" t="s">
        <v>35</v>
      </c>
      <c r="C107" s="288" t="s">
        <v>110</v>
      </c>
      <c r="D107" s="288"/>
      <c r="E107" s="288"/>
      <c r="F107" s="319" t="s">
        <v>80</v>
      </c>
      <c r="G107" s="319"/>
      <c r="H107" s="319"/>
      <c r="I107" s="319"/>
      <c r="J107" s="319"/>
      <c r="K107" s="319"/>
      <c r="L107" s="65">
        <v>0</v>
      </c>
    </row>
    <row r="108" spans="2:12" ht="17.25" thickTop="1" thickBot="1" x14ac:dyDescent="0.25">
      <c r="B108" s="238" t="s">
        <v>40</v>
      </c>
      <c r="C108" s="320" t="s">
        <v>46</v>
      </c>
      <c r="D108" s="320"/>
      <c r="E108" s="321" t="s">
        <v>81</v>
      </c>
      <c r="F108" s="321"/>
      <c r="G108" s="321"/>
      <c r="H108" s="321"/>
      <c r="I108" s="321"/>
      <c r="J108" s="321"/>
      <c r="K108" s="321"/>
      <c r="L108" s="65">
        <v>0</v>
      </c>
    </row>
    <row r="109" spans="2:12" ht="17.25" thickTop="1" thickBot="1" x14ac:dyDescent="0.25">
      <c r="B109" s="238"/>
      <c r="C109" s="320"/>
      <c r="D109" s="320"/>
      <c r="E109" s="321" t="s">
        <v>81</v>
      </c>
      <c r="F109" s="321"/>
      <c r="G109" s="321"/>
      <c r="H109" s="321"/>
      <c r="I109" s="321"/>
      <c r="J109" s="321"/>
      <c r="K109" s="321"/>
      <c r="L109" s="65">
        <v>0</v>
      </c>
    </row>
    <row r="110" spans="2:12" ht="17.25" thickTop="1" thickBot="1" x14ac:dyDescent="0.25">
      <c r="B110" s="239" t="s">
        <v>82</v>
      </c>
      <c r="C110" s="257"/>
      <c r="D110" s="257"/>
      <c r="E110" s="257"/>
      <c r="F110" s="257"/>
      <c r="G110" s="257"/>
      <c r="H110" s="257"/>
      <c r="I110" s="257"/>
      <c r="J110" s="257"/>
      <c r="K110" s="258"/>
      <c r="L110" s="28">
        <f>SUM(L105:L109)</f>
        <v>0</v>
      </c>
    </row>
    <row r="111" spans="2:12" ht="17.25" thickTop="1" thickBot="1" x14ac:dyDescent="0.25">
      <c r="B111" s="259" t="s">
        <v>105</v>
      </c>
      <c r="C111" s="303"/>
      <c r="D111" s="303"/>
      <c r="E111" s="303"/>
      <c r="F111" s="303"/>
      <c r="G111" s="303"/>
      <c r="H111" s="303"/>
      <c r="I111" s="303"/>
      <c r="J111" s="303"/>
      <c r="K111" s="303"/>
      <c r="L111" s="304"/>
    </row>
    <row r="112" spans="2:12" ht="17.25" thickTop="1" thickBot="1" x14ac:dyDescent="0.25">
      <c r="B112" s="239" t="s">
        <v>115</v>
      </c>
      <c r="C112" s="257"/>
      <c r="D112" s="257"/>
      <c r="E112" s="257"/>
      <c r="F112" s="257"/>
      <c r="G112" s="257"/>
      <c r="H112" s="257"/>
      <c r="I112" s="257"/>
      <c r="J112" s="257"/>
      <c r="K112" s="258"/>
      <c r="L112" s="60" t="s">
        <v>29</v>
      </c>
    </row>
    <row r="113" spans="2:12" ht="17.25" thickTop="1" thickBot="1" x14ac:dyDescent="0.25">
      <c r="B113" s="60" t="s">
        <v>30</v>
      </c>
      <c r="C113" s="15" t="s">
        <v>13</v>
      </c>
      <c r="D113" s="15"/>
      <c r="E113" s="15"/>
      <c r="F113" s="15"/>
      <c r="G113" s="15"/>
      <c r="H113" s="15"/>
      <c r="I113" s="15"/>
      <c r="J113" s="15"/>
      <c r="K113" s="35">
        <v>0.05</v>
      </c>
      <c r="L113" s="65">
        <f>(L134*K113)</f>
        <v>539.45696679679997</v>
      </c>
    </row>
    <row r="114" spans="2:12" ht="17.25" thickTop="1" thickBot="1" x14ac:dyDescent="0.25">
      <c r="B114" s="60" t="s">
        <v>32</v>
      </c>
      <c r="C114" s="15" t="s">
        <v>14</v>
      </c>
      <c r="D114" s="15"/>
      <c r="E114" s="15"/>
      <c r="F114" s="15"/>
      <c r="G114" s="15"/>
      <c r="H114" s="15"/>
      <c r="I114" s="15"/>
      <c r="J114" s="15"/>
      <c r="K114" s="35">
        <v>0.1</v>
      </c>
      <c r="L114" s="65">
        <f>(L134+L113)*K114</f>
        <v>1132.8596302732801</v>
      </c>
    </row>
    <row r="115" spans="2:12" ht="17.25" thickTop="1" thickBot="1" x14ac:dyDescent="0.25">
      <c r="B115" s="238" t="s">
        <v>35</v>
      </c>
      <c r="C115" s="15" t="s">
        <v>15</v>
      </c>
      <c r="D115" s="15"/>
      <c r="E115" s="15"/>
      <c r="F115" s="15"/>
      <c r="G115" s="15"/>
      <c r="H115" s="15"/>
      <c r="I115" s="15"/>
      <c r="J115" s="34" t="s">
        <v>16</v>
      </c>
      <c r="K115" s="11"/>
      <c r="L115" s="28">
        <f>SUM(L113:L114)</f>
        <v>1672.3165970700802</v>
      </c>
    </row>
    <row r="116" spans="2:12" ht="17.25" thickTop="1" thickBot="1" x14ac:dyDescent="0.25">
      <c r="B116" s="238"/>
      <c r="C116" s="15"/>
      <c r="D116" s="29" t="s">
        <v>17</v>
      </c>
      <c r="E116" s="29"/>
      <c r="F116" s="29"/>
      <c r="G116" s="324" t="s">
        <v>18</v>
      </c>
      <c r="H116" s="291"/>
      <c r="I116" s="292"/>
      <c r="J116" s="36">
        <v>6.4999999999999997E-3</v>
      </c>
      <c r="K116" s="325">
        <f>J120</f>
        <v>8.6499999999999994E-2</v>
      </c>
      <c r="L116" s="41">
        <f>((L$134+L$113+L$114)/(1-K$116)*J116)</f>
        <v>88.669363507979767</v>
      </c>
    </row>
    <row r="117" spans="2:12" ht="17.25" thickTop="1" thickBot="1" x14ac:dyDescent="0.25">
      <c r="B117" s="238"/>
      <c r="C117" s="15"/>
      <c r="D117" s="29"/>
      <c r="E117" s="29"/>
      <c r="F117" s="29"/>
      <c r="G117" s="324" t="s">
        <v>19</v>
      </c>
      <c r="H117" s="291"/>
      <c r="I117" s="292"/>
      <c r="J117" s="36">
        <v>0.03</v>
      </c>
      <c r="K117" s="326"/>
      <c r="L117" s="41">
        <f t="shared" ref="L117:L119" si="3">((L$134+L$113+L$114)/(1-K$116)*J117)</f>
        <v>409.24321619067587</v>
      </c>
    </row>
    <row r="118" spans="2:12" ht="17.25" thickTop="1" thickBot="1" x14ac:dyDescent="0.25">
      <c r="B118" s="238"/>
      <c r="C118" s="15"/>
      <c r="D118" s="15"/>
      <c r="E118" s="15"/>
      <c r="F118" s="15"/>
      <c r="G118" s="328" t="s">
        <v>120</v>
      </c>
      <c r="H118" s="329"/>
      <c r="I118" s="330"/>
      <c r="J118" s="36">
        <v>0</v>
      </c>
      <c r="K118" s="326"/>
      <c r="L118" s="41">
        <f t="shared" si="3"/>
        <v>0</v>
      </c>
    </row>
    <row r="119" spans="2:12" ht="17.25" thickTop="1" thickBot="1" x14ac:dyDescent="0.25">
      <c r="B119" s="238"/>
      <c r="C119" s="29"/>
      <c r="D119" s="29" t="s">
        <v>20</v>
      </c>
      <c r="E119" s="29"/>
      <c r="F119" s="15"/>
      <c r="G119" s="324" t="s">
        <v>21</v>
      </c>
      <c r="H119" s="291"/>
      <c r="I119" s="292"/>
      <c r="J119" s="36">
        <v>0.05</v>
      </c>
      <c r="K119" s="327"/>
      <c r="L119" s="41">
        <f t="shared" si="3"/>
        <v>682.07202698445985</v>
      </c>
    </row>
    <row r="120" spans="2:12" ht="17.25" thickTop="1" thickBot="1" x14ac:dyDescent="0.25">
      <c r="B120" s="62" t="s">
        <v>89</v>
      </c>
      <c r="C120" s="27"/>
      <c r="D120" s="27"/>
      <c r="E120" s="27"/>
      <c r="F120" s="27"/>
      <c r="G120" s="27"/>
      <c r="H120" s="27"/>
      <c r="I120" s="27"/>
      <c r="J120" s="40">
        <f>SUM(J116:J119)</f>
        <v>8.6499999999999994E-2</v>
      </c>
      <c r="K120" s="40">
        <f>(K116+K114+K113)</f>
        <v>0.23649999999999999</v>
      </c>
      <c r="L120" s="28">
        <f>SUM(L115:L119)</f>
        <v>2852.3012037531953</v>
      </c>
    </row>
    <row r="121" spans="2:12" ht="13.5" thickTop="1" x14ac:dyDescent="0.2">
      <c r="B121" s="351" t="s">
        <v>106</v>
      </c>
      <c r="C121" s="352"/>
      <c r="D121" s="352"/>
      <c r="E121" s="352"/>
      <c r="F121" s="352"/>
      <c r="G121" s="352"/>
      <c r="H121" s="352"/>
      <c r="I121" s="352"/>
      <c r="J121" s="352"/>
      <c r="K121" s="352"/>
      <c r="L121" s="353"/>
    </row>
    <row r="122" spans="2:12" x14ac:dyDescent="0.2">
      <c r="B122" s="354"/>
      <c r="C122" s="355"/>
      <c r="D122" s="355"/>
      <c r="E122" s="355"/>
      <c r="F122" s="355"/>
      <c r="G122" s="355"/>
      <c r="H122" s="355"/>
      <c r="I122" s="355"/>
      <c r="J122" s="355"/>
      <c r="K122" s="355"/>
      <c r="L122" s="356"/>
    </row>
    <row r="123" spans="2:12" x14ac:dyDescent="0.2">
      <c r="B123" s="354"/>
      <c r="C123" s="355"/>
      <c r="D123" s="355"/>
      <c r="E123" s="355"/>
      <c r="F123" s="355"/>
      <c r="G123" s="355"/>
      <c r="H123" s="355"/>
      <c r="I123" s="355"/>
      <c r="J123" s="355"/>
      <c r="K123" s="355"/>
      <c r="L123" s="356"/>
    </row>
    <row r="124" spans="2:12" x14ac:dyDescent="0.2">
      <c r="B124" s="354"/>
      <c r="C124" s="355"/>
      <c r="D124" s="355"/>
      <c r="E124" s="355"/>
      <c r="F124" s="355"/>
      <c r="G124" s="355"/>
      <c r="H124" s="355"/>
      <c r="I124" s="355"/>
      <c r="J124" s="355"/>
      <c r="K124" s="355"/>
      <c r="L124" s="356"/>
    </row>
    <row r="125" spans="2:12" x14ac:dyDescent="0.2">
      <c r="B125" s="354"/>
      <c r="C125" s="355"/>
      <c r="D125" s="355"/>
      <c r="E125" s="355"/>
      <c r="F125" s="355"/>
      <c r="G125" s="355"/>
      <c r="H125" s="355"/>
      <c r="I125" s="355"/>
      <c r="J125" s="355"/>
      <c r="K125" s="355"/>
      <c r="L125" s="356"/>
    </row>
    <row r="126" spans="2:12" ht="13.5" thickBot="1" x14ac:dyDescent="0.25">
      <c r="B126" s="357"/>
      <c r="C126" s="358"/>
      <c r="D126" s="358"/>
      <c r="E126" s="358"/>
      <c r="F126" s="358"/>
      <c r="G126" s="358"/>
      <c r="H126" s="358"/>
      <c r="I126" s="358"/>
      <c r="J126" s="358"/>
      <c r="K126" s="358"/>
      <c r="L126" s="359"/>
    </row>
    <row r="127" spans="2:12" ht="17.25" thickTop="1" thickBot="1" x14ac:dyDescent="0.25">
      <c r="B127" s="239" t="s">
        <v>83</v>
      </c>
      <c r="C127" s="257"/>
      <c r="D127" s="257"/>
      <c r="E127" s="257"/>
      <c r="F127" s="257"/>
      <c r="G127" s="257"/>
      <c r="H127" s="257"/>
      <c r="I127" s="257"/>
      <c r="J127" s="257"/>
      <c r="K127" s="257"/>
      <c r="L127" s="258"/>
    </row>
    <row r="128" spans="2:12" ht="17.25" thickTop="1" thickBot="1" x14ac:dyDescent="0.25">
      <c r="B128" s="360" t="s">
        <v>84</v>
      </c>
      <c r="C128" s="361"/>
      <c r="D128" s="361"/>
      <c r="E128" s="361"/>
      <c r="F128" s="361"/>
      <c r="G128" s="361"/>
      <c r="H128" s="361"/>
      <c r="I128" s="361"/>
      <c r="J128" s="361"/>
      <c r="K128" s="362"/>
      <c r="L128" s="60" t="s">
        <v>78</v>
      </c>
    </row>
    <row r="129" spans="2:12" ht="17.25" thickTop="1" thickBot="1" x14ac:dyDescent="0.25">
      <c r="B129" s="60" t="s">
        <v>30</v>
      </c>
      <c r="C129" s="323" t="s">
        <v>28</v>
      </c>
      <c r="D129" s="252"/>
      <c r="E129" s="252"/>
      <c r="F129" s="252"/>
      <c r="G129" s="252"/>
      <c r="H129" s="252"/>
      <c r="I129" s="252"/>
      <c r="J129" s="252"/>
      <c r="K129" s="253"/>
      <c r="L129" s="65">
        <f>L32</f>
        <v>5847.36</v>
      </c>
    </row>
    <row r="130" spans="2:12" ht="17.25" thickTop="1" thickBot="1" x14ac:dyDescent="0.25">
      <c r="B130" s="60" t="s">
        <v>32</v>
      </c>
      <c r="C130" s="322" t="s">
        <v>85</v>
      </c>
      <c r="D130" s="322"/>
      <c r="E130" s="322"/>
      <c r="F130" s="322"/>
      <c r="G130" s="322"/>
      <c r="H130" s="322"/>
      <c r="I130" s="322"/>
      <c r="J130" s="322"/>
      <c r="K130" s="322"/>
      <c r="L130" s="65">
        <f>L72</f>
        <v>4270.0626864639999</v>
      </c>
    </row>
    <row r="131" spans="2:12" ht="17.25" thickTop="1" thickBot="1" x14ac:dyDescent="0.25">
      <c r="B131" s="60" t="s">
        <v>35</v>
      </c>
      <c r="C131" s="323" t="s">
        <v>86</v>
      </c>
      <c r="D131" s="252"/>
      <c r="E131" s="252"/>
      <c r="F131" s="252"/>
      <c r="G131" s="252"/>
      <c r="H131" s="252"/>
      <c r="I131" s="252"/>
      <c r="J131" s="252"/>
      <c r="K131" s="253"/>
      <c r="L131" s="65">
        <f>L81</f>
        <v>474.07588147199994</v>
      </c>
    </row>
    <row r="132" spans="2:12" ht="17.25" thickTop="1" thickBot="1" x14ac:dyDescent="0.25">
      <c r="B132" s="60" t="s">
        <v>40</v>
      </c>
      <c r="C132" s="323" t="s">
        <v>87</v>
      </c>
      <c r="D132" s="252"/>
      <c r="E132" s="252"/>
      <c r="F132" s="252"/>
      <c r="G132" s="252"/>
      <c r="H132" s="252"/>
      <c r="I132" s="252"/>
      <c r="J132" s="252"/>
      <c r="K132" s="253"/>
      <c r="L132" s="65">
        <f>L102</f>
        <v>197.64076800000001</v>
      </c>
    </row>
    <row r="133" spans="2:12" ht="17.25" thickTop="1" thickBot="1" x14ac:dyDescent="0.25">
      <c r="B133" s="60" t="s">
        <v>42</v>
      </c>
      <c r="C133" s="323" t="s">
        <v>119</v>
      </c>
      <c r="D133" s="252"/>
      <c r="E133" s="252"/>
      <c r="F133" s="252"/>
      <c r="G133" s="252"/>
      <c r="H133" s="252"/>
      <c r="I133" s="252"/>
      <c r="J133" s="252"/>
      <c r="K133" s="253"/>
      <c r="L133" s="65">
        <f>L110</f>
        <v>0</v>
      </c>
    </row>
    <row r="134" spans="2:12" ht="17.25" thickTop="1" thickBot="1" x14ac:dyDescent="0.25">
      <c r="B134" s="239" t="s">
        <v>88</v>
      </c>
      <c r="C134" s="239"/>
      <c r="D134" s="239"/>
      <c r="E134" s="239"/>
      <c r="F134" s="239"/>
      <c r="G134" s="239"/>
      <c r="H134" s="239"/>
      <c r="I134" s="239"/>
      <c r="J134" s="239"/>
      <c r="K134" s="239"/>
      <c r="L134" s="28">
        <f>SUM(L129:L133)</f>
        <v>10789.139335935999</v>
      </c>
    </row>
    <row r="135" spans="2:12" ht="17.25" thickTop="1" thickBot="1" x14ac:dyDescent="0.25">
      <c r="B135" s="60" t="s">
        <v>44</v>
      </c>
      <c r="C135" s="323" t="s">
        <v>118</v>
      </c>
      <c r="D135" s="252"/>
      <c r="E135" s="252"/>
      <c r="F135" s="252"/>
      <c r="G135" s="252"/>
      <c r="H135" s="252"/>
      <c r="I135" s="252"/>
      <c r="J135" s="252"/>
      <c r="K135" s="253"/>
      <c r="L135" s="65">
        <f>L120</f>
        <v>2852.3012037531953</v>
      </c>
    </row>
    <row r="136" spans="2:12" ht="17.25" thickTop="1" thickBot="1" x14ac:dyDescent="0.25">
      <c r="B136" s="348" t="s">
        <v>90</v>
      </c>
      <c r="C136" s="349"/>
      <c r="D136" s="349"/>
      <c r="E136" s="349"/>
      <c r="F136" s="349"/>
      <c r="G136" s="349"/>
      <c r="H136" s="349"/>
      <c r="I136" s="349"/>
      <c r="J136" s="349"/>
      <c r="K136" s="350"/>
      <c r="L136" s="37">
        <f>L134+L135</f>
        <v>13641.440539689194</v>
      </c>
    </row>
    <row r="137" spans="2:12" ht="17.25" thickTop="1" thickBot="1" x14ac:dyDescent="0.25"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5"/>
    </row>
    <row r="138" spans="2:12" ht="17.25" thickTop="1" thickBot="1" x14ac:dyDescent="0.25">
      <c r="B138" s="238" t="s">
        <v>91</v>
      </c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</row>
    <row r="139" spans="2:12" ht="64.5" thickTop="1" thickBot="1" x14ac:dyDescent="0.25">
      <c r="B139" s="343" t="s">
        <v>92</v>
      </c>
      <c r="C139" s="343"/>
      <c r="D139" s="343"/>
      <c r="E139" s="344" t="s">
        <v>93</v>
      </c>
      <c r="F139" s="344"/>
      <c r="G139" s="344" t="s">
        <v>94</v>
      </c>
      <c r="H139" s="344"/>
      <c r="I139" s="344" t="s">
        <v>95</v>
      </c>
      <c r="J139" s="344"/>
      <c r="K139" s="68" t="s">
        <v>96</v>
      </c>
      <c r="L139" s="30" t="s">
        <v>97</v>
      </c>
    </row>
    <row r="140" spans="2:12" ht="17.25" thickTop="1" thickBot="1" x14ac:dyDescent="0.25">
      <c r="B140" s="345" t="s">
        <v>149</v>
      </c>
      <c r="C140" s="345"/>
      <c r="D140" s="345"/>
      <c r="E140" s="346">
        <f>L136</f>
        <v>13641.440539689194</v>
      </c>
      <c r="F140" s="346"/>
      <c r="G140" s="347">
        <v>1</v>
      </c>
      <c r="H140" s="347"/>
      <c r="I140" s="346">
        <f>E140*G140</f>
        <v>13641.440539689194</v>
      </c>
      <c r="J140" s="346"/>
      <c r="K140" s="69">
        <v>1</v>
      </c>
      <c r="L140" s="31">
        <f>(I140*K140)</f>
        <v>13641.440539689194</v>
      </c>
    </row>
    <row r="141" spans="2:12" ht="17.25" thickTop="1" thickBot="1" x14ac:dyDescent="0.25">
      <c r="B141" s="342" t="s">
        <v>98</v>
      </c>
      <c r="C141" s="342"/>
      <c r="D141" s="342"/>
      <c r="E141" s="342"/>
      <c r="F141" s="342"/>
      <c r="G141" s="342"/>
      <c r="H141" s="342"/>
      <c r="I141" s="342"/>
      <c r="J141" s="342"/>
      <c r="K141" s="342"/>
      <c r="L141" s="38">
        <f>L140*1</f>
        <v>13641.440539689194</v>
      </c>
    </row>
    <row r="142" spans="2:12" ht="17.25" thickTop="1" thickBot="1" x14ac:dyDescent="0.25">
      <c r="B142" s="239" t="s">
        <v>107</v>
      </c>
      <c r="C142" s="257"/>
      <c r="D142" s="257"/>
      <c r="E142" s="257"/>
      <c r="F142" s="257"/>
      <c r="G142" s="257"/>
      <c r="H142" s="257"/>
      <c r="I142" s="257"/>
      <c r="J142" s="257"/>
      <c r="K142" s="257"/>
      <c r="L142" s="42">
        <f>L141*12</f>
        <v>163697.28647627032</v>
      </c>
    </row>
    <row r="143" spans="2:12" ht="16.5" thickTop="1" x14ac:dyDescent="0.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43" t="s">
        <v>117</v>
      </c>
    </row>
    <row r="144" spans="2:12" ht="15.75" x14ac:dyDescent="0.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56">
        <f>E140/L129</f>
        <v>2.3329229839943486</v>
      </c>
    </row>
  </sheetData>
  <mergeCells count="132">
    <mergeCell ref="B141:K141"/>
    <mergeCell ref="B142:K142"/>
    <mergeCell ref="B139:D139"/>
    <mergeCell ref="E139:F139"/>
    <mergeCell ref="G139:H139"/>
    <mergeCell ref="I139:J139"/>
    <mergeCell ref="B140:D140"/>
    <mergeCell ref="E140:F140"/>
    <mergeCell ref="G140:H140"/>
    <mergeCell ref="I140:J140"/>
    <mergeCell ref="C132:K132"/>
    <mergeCell ref="C133:K133"/>
    <mergeCell ref="B134:K134"/>
    <mergeCell ref="C135:K135"/>
    <mergeCell ref="B136:K136"/>
    <mergeCell ref="B138:L138"/>
    <mergeCell ref="B121:L126"/>
    <mergeCell ref="B127:L127"/>
    <mergeCell ref="B128:K128"/>
    <mergeCell ref="C129:K129"/>
    <mergeCell ref="C130:K130"/>
    <mergeCell ref="C131:K131"/>
    <mergeCell ref="B110:K110"/>
    <mergeCell ref="B111:L111"/>
    <mergeCell ref="B112:K112"/>
    <mergeCell ref="B115:B119"/>
    <mergeCell ref="G116:I116"/>
    <mergeCell ref="K116:K119"/>
    <mergeCell ref="G117:I117"/>
    <mergeCell ref="G118:I118"/>
    <mergeCell ref="G119:I119"/>
    <mergeCell ref="C106:E106"/>
    <mergeCell ref="F106:K106"/>
    <mergeCell ref="C107:E107"/>
    <mergeCell ref="F107:K107"/>
    <mergeCell ref="B108:B109"/>
    <mergeCell ref="C108:D109"/>
    <mergeCell ref="E108:K108"/>
    <mergeCell ref="E109:K109"/>
    <mergeCell ref="C100:K100"/>
    <mergeCell ref="C101:K101"/>
    <mergeCell ref="C102:K102"/>
    <mergeCell ref="B103:L103"/>
    <mergeCell ref="B104:K104"/>
    <mergeCell ref="C105:K105"/>
    <mergeCell ref="B94:L94"/>
    <mergeCell ref="B95:L95"/>
    <mergeCell ref="C96:K96"/>
    <mergeCell ref="C97:K97"/>
    <mergeCell ref="B98:L98"/>
    <mergeCell ref="B99:L99"/>
    <mergeCell ref="C88:J88"/>
    <mergeCell ref="C89:J89"/>
    <mergeCell ref="C90:J90"/>
    <mergeCell ref="C91:J91"/>
    <mergeCell ref="C92:J92"/>
    <mergeCell ref="B93:J93"/>
    <mergeCell ref="C80:J80"/>
    <mergeCell ref="B81:J81"/>
    <mergeCell ref="B82:L84"/>
    <mergeCell ref="B85:L85"/>
    <mergeCell ref="B86:L86"/>
    <mergeCell ref="C87:J87"/>
    <mergeCell ref="B74:L74"/>
    <mergeCell ref="C75:J75"/>
    <mergeCell ref="C76:J76"/>
    <mergeCell ref="C77:J77"/>
    <mergeCell ref="C78:J78"/>
    <mergeCell ref="C79:J79"/>
    <mergeCell ref="B68:L68"/>
    <mergeCell ref="C69:J69"/>
    <mergeCell ref="C70:J70"/>
    <mergeCell ref="C71:K71"/>
    <mergeCell ref="C72:J72"/>
    <mergeCell ref="B73:L73"/>
    <mergeCell ref="C61:K61"/>
    <mergeCell ref="C62:K62"/>
    <mergeCell ref="C63:K63"/>
    <mergeCell ref="C64:K64"/>
    <mergeCell ref="C65:K65"/>
    <mergeCell ref="B66:L67"/>
    <mergeCell ref="B55:L55"/>
    <mergeCell ref="C56:K56"/>
    <mergeCell ref="C57:K57"/>
    <mergeCell ref="C58:K58"/>
    <mergeCell ref="C59:K59"/>
    <mergeCell ref="C60:K60"/>
    <mergeCell ref="C48:J48"/>
    <mergeCell ref="C49:F49"/>
    <mergeCell ref="I49:J49"/>
    <mergeCell ref="H50:J50"/>
    <mergeCell ref="B51:J51"/>
    <mergeCell ref="B52:L54"/>
    <mergeCell ref="B42:L42"/>
    <mergeCell ref="C43:J43"/>
    <mergeCell ref="C44:J44"/>
    <mergeCell ref="C45:J45"/>
    <mergeCell ref="C46:J46"/>
    <mergeCell ref="C47:J47"/>
    <mergeCell ref="B35:L35"/>
    <mergeCell ref="B36:L36"/>
    <mergeCell ref="C37:J37"/>
    <mergeCell ref="C38:J38"/>
    <mergeCell ref="C39:J39"/>
    <mergeCell ref="B40:L41"/>
    <mergeCell ref="C28:K28"/>
    <mergeCell ref="C29:K29"/>
    <mergeCell ref="C30:K30"/>
    <mergeCell ref="B31:L31"/>
    <mergeCell ref="B32:K32"/>
    <mergeCell ref="B33:L34"/>
    <mergeCell ref="C19:K19"/>
    <mergeCell ref="B20:L22"/>
    <mergeCell ref="B23:K23"/>
    <mergeCell ref="I25:K25"/>
    <mergeCell ref="B26:B27"/>
    <mergeCell ref="C26:E27"/>
    <mergeCell ref="L26:L27"/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5"/>
  <dimension ref="B1:L144"/>
  <sheetViews>
    <sheetView topLeftCell="A132" workbookViewId="0">
      <selection activeCell="O140" sqref="O140"/>
    </sheetView>
  </sheetViews>
  <sheetFormatPr defaultRowHeight="12.75" x14ac:dyDescent="0.2"/>
  <cols>
    <col min="12" max="12" width="22.5703125" bestFit="1" customWidth="1"/>
  </cols>
  <sheetData>
    <row r="1" spans="2:12" ht="17.25" thickTop="1" thickBot="1" x14ac:dyDescent="0.25">
      <c r="B1" s="239" t="s">
        <v>23</v>
      </c>
      <c r="C1" s="239"/>
      <c r="D1" s="239"/>
      <c r="E1" s="239"/>
      <c r="F1" s="239"/>
      <c r="G1" s="239"/>
      <c r="H1" s="239"/>
      <c r="I1" s="239"/>
      <c r="J1" s="238"/>
      <c r="K1" s="2"/>
      <c r="L1" s="3"/>
    </row>
    <row r="2" spans="2:12" ht="17.25" thickTop="1" thickBot="1" x14ac:dyDescent="0.25">
      <c r="B2" s="240" t="s">
        <v>0</v>
      </c>
      <c r="C2" s="240"/>
      <c r="D2" s="240"/>
      <c r="E2" s="416" t="s">
        <v>141</v>
      </c>
      <c r="F2" s="416"/>
      <c r="G2" s="416"/>
      <c r="H2" s="416"/>
      <c r="I2" s="416"/>
      <c r="J2" s="417"/>
      <c r="K2" s="4"/>
      <c r="L2" s="5"/>
    </row>
    <row r="3" spans="2:12" ht="17.25" thickTop="1" thickBot="1" x14ac:dyDescent="0.25">
      <c r="B3" s="240" t="s">
        <v>1</v>
      </c>
      <c r="C3" s="240"/>
      <c r="D3" s="240"/>
      <c r="E3" s="242"/>
      <c r="F3" s="242"/>
      <c r="G3" s="242"/>
      <c r="H3" s="242"/>
      <c r="I3" s="242"/>
      <c r="J3" s="243"/>
      <c r="K3" s="4"/>
      <c r="L3" s="5"/>
    </row>
    <row r="4" spans="2:12" ht="17.25" thickTop="1" thickBot="1" x14ac:dyDescent="0.25">
      <c r="B4" s="240" t="s">
        <v>2</v>
      </c>
      <c r="C4" s="240"/>
      <c r="D4" s="240"/>
      <c r="E4" s="244"/>
      <c r="F4" s="245"/>
      <c r="G4" s="246"/>
      <c r="H4" s="13" t="s">
        <v>3</v>
      </c>
      <c r="I4" s="247"/>
      <c r="J4" s="248"/>
      <c r="K4" s="4"/>
      <c r="L4" s="5"/>
    </row>
    <row r="5" spans="2:12" ht="17.25" thickTop="1" thickBot="1" x14ac:dyDescent="0.25">
      <c r="B5" s="230" t="s">
        <v>24</v>
      </c>
      <c r="C5" s="230"/>
      <c r="D5" s="230"/>
      <c r="E5" s="412"/>
      <c r="F5" s="412"/>
      <c r="G5" s="412"/>
      <c r="H5" s="412"/>
      <c r="I5" s="412"/>
      <c r="J5" s="412"/>
      <c r="K5" s="6"/>
      <c r="L5" s="7"/>
    </row>
    <row r="6" spans="2:12" ht="17.25" thickTop="1" thickBot="1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5"/>
    </row>
    <row r="7" spans="2:12" ht="17.25" thickTop="1" thickBot="1" x14ac:dyDescent="0.25">
      <c r="B7" s="14" t="s">
        <v>25</v>
      </c>
      <c r="C7" s="232" t="s">
        <v>4</v>
      </c>
      <c r="D7" s="232"/>
      <c r="E7" s="232"/>
      <c r="F7" s="232"/>
      <c r="G7" s="233" t="s">
        <v>142</v>
      </c>
      <c r="H7" s="233"/>
      <c r="I7" s="233"/>
      <c r="J7" s="233"/>
      <c r="K7" s="233"/>
      <c r="L7" s="233"/>
    </row>
    <row r="8" spans="2:12" ht="17.25" thickTop="1" thickBot="1" x14ac:dyDescent="0.25">
      <c r="B8" s="14" t="s">
        <v>25</v>
      </c>
      <c r="C8" s="32" t="s">
        <v>5</v>
      </c>
      <c r="D8" s="32"/>
      <c r="E8" s="32"/>
      <c r="F8" s="32"/>
      <c r="G8" s="32"/>
      <c r="H8" s="32"/>
      <c r="I8" s="32"/>
      <c r="J8" s="32"/>
      <c r="K8" s="32"/>
      <c r="L8" s="39">
        <v>12</v>
      </c>
    </row>
    <row r="9" spans="2:12" ht="17.25" thickTop="1" thickBot="1" x14ac:dyDescent="0.25">
      <c r="B9" s="14" t="s">
        <v>25</v>
      </c>
      <c r="C9" s="15" t="s">
        <v>102</v>
      </c>
      <c r="D9" s="15"/>
      <c r="E9" s="15"/>
      <c r="F9" s="15"/>
      <c r="G9" s="15"/>
      <c r="H9" s="15"/>
      <c r="I9" s="15"/>
      <c r="J9" s="15"/>
      <c r="K9" s="15"/>
      <c r="L9" s="16">
        <v>2019</v>
      </c>
    </row>
    <row r="10" spans="2:12" ht="17.25" thickTop="1" thickBot="1" x14ac:dyDescent="0.25">
      <c r="B10" s="14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6" t="s">
        <v>143</v>
      </c>
    </row>
    <row r="11" spans="2:12" ht="17.25" thickTop="1" thickBot="1" x14ac:dyDescent="0.25">
      <c r="B11" s="14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70">
        <v>2</v>
      </c>
    </row>
    <row r="12" spans="2:12" ht="14.25" thickTop="1" thickBot="1" x14ac:dyDescent="0.25">
      <c r="B12" s="234" t="s">
        <v>101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6"/>
    </row>
    <row r="13" spans="2:12" ht="14.25" thickTop="1" thickBot="1" x14ac:dyDescent="0.25">
      <c r="B13" s="237"/>
      <c r="C13" s="235"/>
      <c r="D13" s="235"/>
      <c r="E13" s="235"/>
      <c r="F13" s="235"/>
      <c r="G13" s="235"/>
      <c r="H13" s="235"/>
      <c r="I13" s="235"/>
      <c r="J13" s="235"/>
      <c r="K13" s="235"/>
      <c r="L13" s="236"/>
    </row>
    <row r="14" spans="2:12" ht="36" customHeight="1" thickTop="1" thickBot="1" x14ac:dyDescent="0.25">
      <c r="B14" s="237"/>
      <c r="C14" s="235"/>
      <c r="D14" s="235"/>
      <c r="E14" s="235"/>
      <c r="F14" s="235"/>
      <c r="G14" s="235"/>
      <c r="H14" s="235"/>
      <c r="I14" s="235"/>
      <c r="J14" s="235"/>
      <c r="K14" s="235"/>
      <c r="L14" s="236"/>
    </row>
    <row r="15" spans="2:12" ht="17.25" thickTop="1" thickBot="1" x14ac:dyDescent="0.25">
      <c r="B15" s="238" t="s">
        <v>26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8"/>
    </row>
    <row r="16" spans="2:12" ht="17.25" thickTop="1" thickBot="1" x14ac:dyDescent="0.25">
      <c r="B16" s="64">
        <v>1</v>
      </c>
      <c r="C16" s="15" t="s">
        <v>8</v>
      </c>
      <c r="D16" s="15"/>
      <c r="E16" s="15"/>
      <c r="F16" s="15"/>
      <c r="G16" s="15"/>
      <c r="H16" s="15"/>
      <c r="I16" s="15"/>
      <c r="J16" s="15"/>
      <c r="K16" s="15"/>
      <c r="L16" s="52">
        <v>2636.31</v>
      </c>
    </row>
    <row r="17" spans="2:12" ht="17.25" thickTop="1" thickBot="1" x14ac:dyDescent="0.25">
      <c r="B17" s="64">
        <v>2</v>
      </c>
      <c r="C17" s="15" t="s">
        <v>9</v>
      </c>
      <c r="D17" s="15"/>
      <c r="E17" s="15"/>
      <c r="F17" s="15"/>
      <c r="G17" s="15"/>
      <c r="H17" s="15"/>
      <c r="I17" s="15"/>
      <c r="J17" s="15"/>
      <c r="K17" s="15"/>
      <c r="L17" s="17" t="s">
        <v>148</v>
      </c>
    </row>
    <row r="18" spans="2:12" ht="17.25" thickTop="1" thickBot="1" x14ac:dyDescent="0.25">
      <c r="B18" s="64">
        <v>3</v>
      </c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73">
        <v>2019</v>
      </c>
    </row>
    <row r="19" spans="2:12" ht="17.25" thickTop="1" thickBot="1" x14ac:dyDescent="0.25">
      <c r="B19" s="61">
        <v>4</v>
      </c>
      <c r="C19" s="228" t="s">
        <v>27</v>
      </c>
      <c r="D19" s="229"/>
      <c r="E19" s="229"/>
      <c r="F19" s="229"/>
      <c r="G19" s="229"/>
      <c r="H19" s="229"/>
      <c r="I19" s="229"/>
      <c r="J19" s="229"/>
      <c r="K19" s="229"/>
      <c r="L19" s="71">
        <v>351430</v>
      </c>
    </row>
    <row r="20" spans="2:12" ht="13.5" thickTop="1" x14ac:dyDescent="0.2">
      <c r="B20" s="265" t="s">
        <v>108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7"/>
    </row>
    <row r="21" spans="2:12" x14ac:dyDescent="0.2">
      <c r="B21" s="268"/>
      <c r="C21" s="269"/>
      <c r="D21" s="269"/>
      <c r="E21" s="269"/>
      <c r="F21" s="269"/>
      <c r="G21" s="269"/>
      <c r="H21" s="269"/>
      <c r="I21" s="269"/>
      <c r="J21" s="269"/>
      <c r="K21" s="269"/>
      <c r="L21" s="270"/>
    </row>
    <row r="22" spans="2:12" ht="22.5" customHeight="1" thickBot="1" x14ac:dyDescent="0.25">
      <c r="B22" s="271"/>
      <c r="C22" s="272"/>
      <c r="D22" s="272"/>
      <c r="E22" s="272"/>
      <c r="F22" s="272"/>
      <c r="G22" s="272"/>
      <c r="H22" s="272"/>
      <c r="I22" s="272"/>
      <c r="J22" s="272"/>
      <c r="K22" s="272"/>
      <c r="L22" s="273"/>
    </row>
    <row r="23" spans="2:12" ht="17.25" thickTop="1" thickBot="1" x14ac:dyDescent="0.25">
      <c r="B23" s="238" t="s">
        <v>112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60" t="s">
        <v>29</v>
      </c>
    </row>
    <row r="24" spans="2:12" ht="17.25" thickTop="1" thickBot="1" x14ac:dyDescent="0.25">
      <c r="B24" s="64" t="s">
        <v>30</v>
      </c>
      <c r="C24" s="15" t="s">
        <v>31</v>
      </c>
      <c r="D24" s="15"/>
      <c r="E24" s="15"/>
      <c r="F24" s="15"/>
      <c r="G24" s="15"/>
      <c r="H24" s="15"/>
      <c r="I24" s="15"/>
      <c r="J24" s="15"/>
      <c r="K24" s="19"/>
      <c r="L24" s="53">
        <f>+L16</f>
        <v>2636.31</v>
      </c>
    </row>
    <row r="25" spans="2:12" ht="17.25" thickTop="1" thickBot="1" x14ac:dyDescent="0.25">
      <c r="B25" s="64" t="s">
        <v>32</v>
      </c>
      <c r="C25" s="46" t="s">
        <v>33</v>
      </c>
      <c r="D25" s="46"/>
      <c r="E25" s="46"/>
      <c r="F25" s="20" t="s">
        <v>34</v>
      </c>
      <c r="G25" s="20"/>
      <c r="H25" s="15"/>
      <c r="I25" s="274">
        <v>0.3</v>
      </c>
      <c r="J25" s="275"/>
      <c r="K25" s="276"/>
      <c r="L25" s="53">
        <v>0</v>
      </c>
    </row>
    <row r="26" spans="2:12" ht="17.25" thickTop="1" thickBot="1" x14ac:dyDescent="0.25">
      <c r="B26" s="277" t="s">
        <v>35</v>
      </c>
      <c r="C26" s="278" t="s">
        <v>36</v>
      </c>
      <c r="D26" s="279"/>
      <c r="E26" s="280"/>
      <c r="F26" s="20" t="s">
        <v>37</v>
      </c>
      <c r="G26" s="47"/>
      <c r="H26" s="15"/>
      <c r="I26" s="46"/>
      <c r="J26" s="46"/>
      <c r="K26" s="3"/>
      <c r="L26" s="284"/>
    </row>
    <row r="27" spans="2:12" ht="17.25" thickTop="1" thickBot="1" x14ac:dyDescent="0.25">
      <c r="B27" s="277"/>
      <c r="C27" s="281"/>
      <c r="D27" s="282"/>
      <c r="E27" s="283"/>
      <c r="F27" s="20" t="s">
        <v>38</v>
      </c>
      <c r="G27" s="57"/>
      <c r="H27" s="15"/>
      <c r="I27" s="57" t="s">
        <v>39</v>
      </c>
      <c r="J27" s="58"/>
      <c r="K27" s="59"/>
      <c r="L27" s="284"/>
    </row>
    <row r="28" spans="2:12" ht="17.25" thickTop="1" thickBot="1" x14ac:dyDescent="0.25">
      <c r="B28" s="64" t="s">
        <v>40</v>
      </c>
      <c r="C28" s="249" t="s">
        <v>41</v>
      </c>
      <c r="D28" s="249"/>
      <c r="E28" s="249"/>
      <c r="F28" s="250"/>
      <c r="G28" s="249"/>
      <c r="H28" s="250"/>
      <c r="I28" s="249"/>
      <c r="J28" s="249"/>
      <c r="K28" s="251"/>
      <c r="L28" s="53">
        <v>0</v>
      </c>
    </row>
    <row r="29" spans="2:12" ht="17.25" thickTop="1" thickBot="1" x14ac:dyDescent="0.25">
      <c r="B29" s="64" t="s">
        <v>42</v>
      </c>
      <c r="C29" s="252" t="s">
        <v>43</v>
      </c>
      <c r="D29" s="252"/>
      <c r="E29" s="252"/>
      <c r="F29" s="252"/>
      <c r="G29" s="252"/>
      <c r="H29" s="252"/>
      <c r="I29" s="252"/>
      <c r="J29" s="252"/>
      <c r="K29" s="253"/>
      <c r="L29" s="53">
        <v>0</v>
      </c>
    </row>
    <row r="30" spans="2:12" ht="17.25" thickTop="1" thickBot="1" x14ac:dyDescent="0.25">
      <c r="B30" s="64" t="s">
        <v>45</v>
      </c>
      <c r="C30" s="252" t="s">
        <v>123</v>
      </c>
      <c r="D30" s="252"/>
      <c r="E30" s="252"/>
      <c r="F30" s="252"/>
      <c r="G30" s="252"/>
      <c r="H30" s="252"/>
      <c r="I30" s="252"/>
      <c r="J30" s="252"/>
      <c r="K30" s="253"/>
      <c r="L30" s="65">
        <v>0</v>
      </c>
    </row>
    <row r="31" spans="2:12" ht="14.25" thickTop="1" thickBot="1" x14ac:dyDescent="0.25">
      <c r="B31" s="254"/>
      <c r="C31" s="255"/>
      <c r="D31" s="255"/>
      <c r="E31" s="255"/>
      <c r="F31" s="255"/>
      <c r="G31" s="255"/>
      <c r="H31" s="255"/>
      <c r="I31" s="255"/>
      <c r="J31" s="255"/>
      <c r="K31" s="255"/>
      <c r="L31" s="256"/>
    </row>
    <row r="32" spans="2:12" ht="17.25" thickTop="1" thickBot="1" x14ac:dyDescent="0.25">
      <c r="B32" s="239" t="s">
        <v>111</v>
      </c>
      <c r="C32" s="257"/>
      <c r="D32" s="257"/>
      <c r="E32" s="257"/>
      <c r="F32" s="257"/>
      <c r="G32" s="257"/>
      <c r="H32" s="257"/>
      <c r="I32" s="257"/>
      <c r="J32" s="257"/>
      <c r="K32" s="258"/>
      <c r="L32" s="21">
        <f>SUM(L24:L30)</f>
        <v>2636.31</v>
      </c>
    </row>
    <row r="33" spans="2:12" ht="13.5" thickTop="1" x14ac:dyDescent="0.2">
      <c r="B33" s="259" t="s">
        <v>132</v>
      </c>
      <c r="C33" s="260"/>
      <c r="D33" s="260"/>
      <c r="E33" s="260"/>
      <c r="F33" s="260"/>
      <c r="G33" s="260"/>
      <c r="H33" s="260"/>
      <c r="I33" s="260"/>
      <c r="J33" s="260"/>
      <c r="K33" s="260"/>
      <c r="L33" s="261"/>
    </row>
    <row r="34" spans="2:12" ht="33.75" customHeight="1" thickBot="1" x14ac:dyDescent="0.25">
      <c r="B34" s="262"/>
      <c r="C34" s="263"/>
      <c r="D34" s="263"/>
      <c r="E34" s="263"/>
      <c r="F34" s="263"/>
      <c r="G34" s="263"/>
      <c r="H34" s="263"/>
      <c r="I34" s="263"/>
      <c r="J34" s="263"/>
      <c r="K34" s="263"/>
      <c r="L34" s="264"/>
    </row>
    <row r="35" spans="2:12" ht="17.25" thickTop="1" thickBot="1" x14ac:dyDescent="0.25">
      <c r="B35" s="239" t="s">
        <v>47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8"/>
    </row>
    <row r="36" spans="2:12" ht="20.25" thickTop="1" thickBot="1" x14ac:dyDescent="0.25">
      <c r="B36" s="239" t="s">
        <v>114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8"/>
    </row>
    <row r="37" spans="2:12" ht="17.25" thickTop="1" thickBot="1" x14ac:dyDescent="0.25">
      <c r="B37" s="66" t="s">
        <v>30</v>
      </c>
      <c r="C37" s="286" t="s">
        <v>113</v>
      </c>
      <c r="D37" s="286"/>
      <c r="E37" s="286"/>
      <c r="F37" s="286"/>
      <c r="G37" s="286"/>
      <c r="H37" s="286"/>
      <c r="I37" s="286"/>
      <c r="J37" s="286"/>
      <c r="K37" s="48">
        <v>8.3299999999999999E-2</v>
      </c>
      <c r="L37" s="26">
        <f>(K37*L32)</f>
        <v>219.604623</v>
      </c>
    </row>
    <row r="38" spans="2:12" ht="17.25" thickTop="1" thickBot="1" x14ac:dyDescent="0.25">
      <c r="B38" s="66" t="s">
        <v>32</v>
      </c>
      <c r="C38" s="286" t="s">
        <v>140</v>
      </c>
      <c r="D38" s="286"/>
      <c r="E38" s="286"/>
      <c r="F38" s="286"/>
      <c r="G38" s="286"/>
      <c r="H38" s="286"/>
      <c r="I38" s="286"/>
      <c r="J38" s="286"/>
      <c r="K38" s="48">
        <v>0.121</v>
      </c>
      <c r="L38" s="26">
        <f>(K38*L32)</f>
        <v>318.99350999999996</v>
      </c>
    </row>
    <row r="39" spans="2:12" ht="17.25" thickTop="1" thickBot="1" x14ac:dyDescent="0.25">
      <c r="B39" s="67"/>
      <c r="C39" s="287" t="s">
        <v>62</v>
      </c>
      <c r="D39" s="287"/>
      <c r="E39" s="287"/>
      <c r="F39" s="287"/>
      <c r="G39" s="287"/>
      <c r="H39" s="287"/>
      <c r="I39" s="287"/>
      <c r="J39" s="287"/>
      <c r="K39" s="49">
        <f>K37+K38</f>
        <v>0.20429999999999998</v>
      </c>
      <c r="L39" s="21">
        <f>(L37+L38)</f>
        <v>538.59813299999996</v>
      </c>
    </row>
    <row r="40" spans="2:12" ht="13.5" thickTop="1" x14ac:dyDescent="0.2">
      <c r="B40" s="351" t="s">
        <v>124</v>
      </c>
      <c r="C40" s="352"/>
      <c r="D40" s="352"/>
      <c r="E40" s="352"/>
      <c r="F40" s="352"/>
      <c r="G40" s="352"/>
      <c r="H40" s="352"/>
      <c r="I40" s="352"/>
      <c r="J40" s="352"/>
      <c r="K40" s="352"/>
      <c r="L40" s="353"/>
    </row>
    <row r="41" spans="2:12" ht="66.75" customHeight="1" thickBot="1" x14ac:dyDescent="0.25">
      <c r="B41" s="357"/>
      <c r="C41" s="358"/>
      <c r="D41" s="358"/>
      <c r="E41" s="358"/>
      <c r="F41" s="358"/>
      <c r="G41" s="358"/>
      <c r="H41" s="358"/>
      <c r="I41" s="358"/>
      <c r="J41" s="358"/>
      <c r="K41" s="358"/>
      <c r="L41" s="359"/>
    </row>
    <row r="42" spans="2:12" ht="17.25" thickTop="1" thickBot="1" x14ac:dyDescent="0.25">
      <c r="B42" s="239" t="s">
        <v>125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38"/>
    </row>
    <row r="43" spans="2:12" ht="17.25" thickTop="1" thickBot="1" x14ac:dyDescent="0.25">
      <c r="B43" s="64" t="s">
        <v>30</v>
      </c>
      <c r="C43" s="285" t="s">
        <v>48</v>
      </c>
      <c r="D43" s="285"/>
      <c r="E43" s="285"/>
      <c r="F43" s="285"/>
      <c r="G43" s="285"/>
      <c r="H43" s="285"/>
      <c r="I43" s="285"/>
      <c r="J43" s="285"/>
      <c r="K43" s="22">
        <v>0.2</v>
      </c>
      <c r="L43" s="65">
        <f>(L$32+L$39)*K43</f>
        <v>634.98162660000003</v>
      </c>
    </row>
    <row r="44" spans="2:12" ht="17.25" thickTop="1" thickBot="1" x14ac:dyDescent="0.25">
      <c r="B44" s="64" t="s">
        <v>32</v>
      </c>
      <c r="C44" s="285" t="s">
        <v>49</v>
      </c>
      <c r="D44" s="285"/>
      <c r="E44" s="285"/>
      <c r="F44" s="285"/>
      <c r="G44" s="285"/>
      <c r="H44" s="285"/>
      <c r="I44" s="285"/>
      <c r="J44" s="285"/>
      <c r="K44" s="22">
        <v>1.4999999999999999E-2</v>
      </c>
      <c r="L44" s="65">
        <f t="shared" ref="L44:L50" si="0">(L$32+L$39)*K44</f>
        <v>47.623621994999993</v>
      </c>
    </row>
    <row r="45" spans="2:12" ht="17.25" thickTop="1" thickBot="1" x14ac:dyDescent="0.25">
      <c r="B45" s="64" t="s">
        <v>35</v>
      </c>
      <c r="C45" s="285" t="s">
        <v>50</v>
      </c>
      <c r="D45" s="285"/>
      <c r="E45" s="285"/>
      <c r="F45" s="285"/>
      <c r="G45" s="285"/>
      <c r="H45" s="285"/>
      <c r="I45" s="285"/>
      <c r="J45" s="285"/>
      <c r="K45" s="22">
        <v>0.01</v>
      </c>
      <c r="L45" s="65">
        <f t="shared" si="0"/>
        <v>31.749081329999999</v>
      </c>
    </row>
    <row r="46" spans="2:12" ht="17.25" thickTop="1" thickBot="1" x14ac:dyDescent="0.25">
      <c r="B46" s="64" t="s">
        <v>40</v>
      </c>
      <c r="C46" s="285" t="s">
        <v>51</v>
      </c>
      <c r="D46" s="285"/>
      <c r="E46" s="285"/>
      <c r="F46" s="285"/>
      <c r="G46" s="285"/>
      <c r="H46" s="285"/>
      <c r="I46" s="285"/>
      <c r="J46" s="285"/>
      <c r="K46" s="22">
        <v>2E-3</v>
      </c>
      <c r="L46" s="65">
        <f t="shared" si="0"/>
        <v>6.3498162660000004</v>
      </c>
    </row>
    <row r="47" spans="2:12" ht="17.25" thickTop="1" thickBot="1" x14ac:dyDescent="0.25">
      <c r="B47" s="64" t="s">
        <v>42</v>
      </c>
      <c r="C47" s="285" t="s">
        <v>52</v>
      </c>
      <c r="D47" s="285"/>
      <c r="E47" s="285"/>
      <c r="F47" s="285"/>
      <c r="G47" s="285"/>
      <c r="H47" s="285"/>
      <c r="I47" s="285"/>
      <c r="J47" s="285"/>
      <c r="K47" s="22">
        <v>2.5000000000000001E-2</v>
      </c>
      <c r="L47" s="65">
        <f t="shared" si="0"/>
        <v>79.372703325000003</v>
      </c>
    </row>
    <row r="48" spans="2:12" ht="17.25" thickTop="1" thickBot="1" x14ac:dyDescent="0.25">
      <c r="B48" s="64" t="s">
        <v>44</v>
      </c>
      <c r="C48" s="285" t="s">
        <v>53</v>
      </c>
      <c r="D48" s="285"/>
      <c r="E48" s="285"/>
      <c r="F48" s="285"/>
      <c r="G48" s="285"/>
      <c r="H48" s="285"/>
      <c r="I48" s="285"/>
      <c r="J48" s="285"/>
      <c r="K48" s="22">
        <v>0.08</v>
      </c>
      <c r="L48" s="65">
        <f t="shared" si="0"/>
        <v>253.99265063999999</v>
      </c>
    </row>
    <row r="49" spans="2:12" ht="17.25" thickTop="1" thickBot="1" x14ac:dyDescent="0.25">
      <c r="B49" s="64" t="s">
        <v>45</v>
      </c>
      <c r="C49" s="289" t="s">
        <v>11</v>
      </c>
      <c r="D49" s="289"/>
      <c r="E49" s="289"/>
      <c r="F49" s="289"/>
      <c r="G49" s="23">
        <v>0.03</v>
      </c>
      <c r="H49" s="24" t="s">
        <v>12</v>
      </c>
      <c r="I49" s="290">
        <v>1</v>
      </c>
      <c r="J49" s="290"/>
      <c r="K49" s="25">
        <f>(G49*I49)</f>
        <v>0.03</v>
      </c>
      <c r="L49" s="65">
        <f t="shared" si="0"/>
        <v>95.247243989999987</v>
      </c>
    </row>
    <row r="50" spans="2:12" ht="17.25" thickTop="1" thickBot="1" x14ac:dyDescent="0.25">
      <c r="B50" s="64" t="s">
        <v>54</v>
      </c>
      <c r="C50" s="15" t="s">
        <v>55</v>
      </c>
      <c r="D50" s="63"/>
      <c r="E50" s="63"/>
      <c r="F50" s="63"/>
      <c r="G50" s="50"/>
      <c r="H50" s="291"/>
      <c r="I50" s="291"/>
      <c r="J50" s="292"/>
      <c r="K50" s="51">
        <v>6.0000000000000001E-3</v>
      </c>
      <c r="L50" s="65">
        <f t="shared" si="0"/>
        <v>19.049448798</v>
      </c>
    </row>
    <row r="51" spans="2:12" ht="17.25" thickTop="1" thickBot="1" x14ac:dyDescent="0.25">
      <c r="B51" s="238" t="s">
        <v>62</v>
      </c>
      <c r="C51" s="238" t="s">
        <v>55</v>
      </c>
      <c r="D51" s="238"/>
      <c r="E51" s="238"/>
      <c r="F51" s="238"/>
      <c r="G51" s="238"/>
      <c r="H51" s="238"/>
      <c r="I51" s="238"/>
      <c r="J51" s="238"/>
      <c r="K51" s="54">
        <f>(K43+K44+K45+K46+K47+K48+K49+K50)</f>
        <v>0.3680000000000001</v>
      </c>
      <c r="L51" s="21">
        <f>SUM(L43:L50)</f>
        <v>1168.366192944</v>
      </c>
    </row>
    <row r="52" spans="2:12" ht="13.5" thickTop="1" x14ac:dyDescent="0.2">
      <c r="B52" s="293" t="s">
        <v>133</v>
      </c>
      <c r="C52" s="294"/>
      <c r="D52" s="294"/>
      <c r="E52" s="294"/>
      <c r="F52" s="294"/>
      <c r="G52" s="294"/>
      <c r="H52" s="294"/>
      <c r="I52" s="294"/>
      <c r="J52" s="294"/>
      <c r="K52" s="294"/>
      <c r="L52" s="295"/>
    </row>
    <row r="53" spans="2:12" x14ac:dyDescent="0.2">
      <c r="B53" s="296"/>
      <c r="C53" s="297"/>
      <c r="D53" s="297"/>
      <c r="E53" s="297"/>
      <c r="F53" s="297"/>
      <c r="G53" s="297"/>
      <c r="H53" s="297"/>
      <c r="I53" s="297"/>
      <c r="J53" s="297"/>
      <c r="K53" s="297"/>
      <c r="L53" s="298"/>
    </row>
    <row r="54" spans="2:12" ht="68.25" customHeight="1" thickBot="1" x14ac:dyDescent="0.25">
      <c r="B54" s="299"/>
      <c r="C54" s="300"/>
      <c r="D54" s="300"/>
      <c r="E54" s="300"/>
      <c r="F54" s="300"/>
      <c r="G54" s="300"/>
      <c r="H54" s="300"/>
      <c r="I54" s="300"/>
      <c r="J54" s="300"/>
      <c r="K54" s="300"/>
      <c r="L54" s="301"/>
    </row>
    <row r="55" spans="2:12" ht="17.25" thickTop="1" thickBot="1" x14ac:dyDescent="0.25">
      <c r="B55" s="239" t="s">
        <v>56</v>
      </c>
      <c r="C55" s="239"/>
      <c r="D55" s="239"/>
      <c r="E55" s="239"/>
      <c r="F55" s="239"/>
      <c r="G55" s="239"/>
      <c r="H55" s="239"/>
      <c r="I55" s="239"/>
      <c r="J55" s="239"/>
      <c r="K55" s="239"/>
      <c r="L55" s="238"/>
    </row>
    <row r="56" spans="2:12" ht="17.25" thickTop="1" thickBot="1" x14ac:dyDescent="0.25">
      <c r="B56" s="60" t="s">
        <v>30</v>
      </c>
      <c r="C56" s="288" t="s">
        <v>57</v>
      </c>
      <c r="D56" s="288"/>
      <c r="E56" s="288"/>
      <c r="F56" s="288"/>
      <c r="G56" s="288"/>
      <c r="H56" s="288"/>
      <c r="I56" s="288"/>
      <c r="J56" s="288"/>
      <c r="K56" s="288"/>
      <c r="L56" s="26">
        <f>(22*5*2) - (L24*0.06)</f>
        <v>61.821400000000011</v>
      </c>
    </row>
    <row r="57" spans="2:12" ht="17.25" thickTop="1" thickBot="1" x14ac:dyDescent="0.25">
      <c r="B57" s="60" t="s">
        <v>32</v>
      </c>
      <c r="C57" s="288" t="s">
        <v>58</v>
      </c>
      <c r="D57" s="288"/>
      <c r="E57" s="288"/>
      <c r="F57" s="288"/>
      <c r="G57" s="288"/>
      <c r="H57" s="288"/>
      <c r="I57" s="288"/>
      <c r="J57" s="288"/>
      <c r="K57" s="288"/>
      <c r="L57" s="26">
        <f>22 * 22</f>
        <v>484</v>
      </c>
    </row>
    <row r="58" spans="2:12" ht="17.25" thickTop="1" thickBot="1" x14ac:dyDescent="0.25">
      <c r="B58" s="60" t="s">
        <v>35</v>
      </c>
      <c r="C58" s="288" t="s">
        <v>59</v>
      </c>
      <c r="D58" s="288"/>
      <c r="E58" s="288"/>
      <c r="F58" s="288"/>
      <c r="G58" s="288"/>
      <c r="H58" s="288"/>
      <c r="I58" s="288"/>
      <c r="J58" s="288"/>
      <c r="K58" s="288"/>
      <c r="L58" s="26">
        <v>0</v>
      </c>
    </row>
    <row r="59" spans="2:12" ht="17.25" thickTop="1" thickBot="1" x14ac:dyDescent="0.25">
      <c r="B59" s="60" t="s">
        <v>40</v>
      </c>
      <c r="C59" s="288" t="s">
        <v>121</v>
      </c>
      <c r="D59" s="288"/>
      <c r="E59" s="288"/>
      <c r="F59" s="288"/>
      <c r="G59" s="288"/>
      <c r="H59" s="288"/>
      <c r="I59" s="288"/>
      <c r="J59" s="288"/>
      <c r="K59" s="288"/>
      <c r="L59" s="26">
        <v>0</v>
      </c>
    </row>
    <row r="60" spans="2:12" ht="17.25" thickTop="1" thickBot="1" x14ac:dyDescent="0.25">
      <c r="B60" s="60" t="s">
        <v>42</v>
      </c>
      <c r="C60" s="288" t="s">
        <v>122</v>
      </c>
      <c r="D60" s="288"/>
      <c r="E60" s="288"/>
      <c r="F60" s="288"/>
      <c r="G60" s="288"/>
      <c r="H60" s="288"/>
      <c r="I60" s="288"/>
      <c r="J60" s="288"/>
      <c r="K60" s="288"/>
      <c r="L60" s="26">
        <v>0</v>
      </c>
    </row>
    <row r="61" spans="2:12" ht="17.25" thickTop="1" thickBot="1" x14ac:dyDescent="0.25">
      <c r="B61" s="60" t="s">
        <v>44</v>
      </c>
      <c r="C61" s="288" t="s">
        <v>60</v>
      </c>
      <c r="D61" s="288"/>
      <c r="E61" s="288"/>
      <c r="F61" s="288"/>
      <c r="G61" s="288"/>
      <c r="H61" s="288"/>
      <c r="I61" s="288"/>
      <c r="J61" s="288"/>
      <c r="K61" s="288"/>
      <c r="L61" s="26">
        <v>0</v>
      </c>
    </row>
    <row r="62" spans="2:12" ht="17.25" thickTop="1" thickBot="1" x14ac:dyDescent="0.25">
      <c r="B62" s="60" t="s">
        <v>45</v>
      </c>
      <c r="C62" s="288" t="s">
        <v>22</v>
      </c>
      <c r="D62" s="288"/>
      <c r="E62" s="288"/>
      <c r="F62" s="288"/>
      <c r="G62" s="288"/>
      <c r="H62" s="288"/>
      <c r="I62" s="288"/>
      <c r="J62" s="288"/>
      <c r="K62" s="288"/>
      <c r="L62" s="26">
        <v>0</v>
      </c>
    </row>
    <row r="63" spans="2:12" ht="17.25" thickTop="1" thickBot="1" x14ac:dyDescent="0.25">
      <c r="B63" s="60" t="s">
        <v>54</v>
      </c>
      <c r="C63" s="288" t="s">
        <v>46</v>
      </c>
      <c r="D63" s="288"/>
      <c r="E63" s="288"/>
      <c r="F63" s="288"/>
      <c r="G63" s="288"/>
      <c r="H63" s="288"/>
      <c r="I63" s="288"/>
      <c r="J63" s="288"/>
      <c r="K63" s="288"/>
      <c r="L63" s="26">
        <v>0</v>
      </c>
    </row>
    <row r="64" spans="2:12" ht="17.25" thickTop="1" thickBot="1" x14ac:dyDescent="0.25">
      <c r="B64" s="60" t="s">
        <v>61</v>
      </c>
      <c r="C64" s="288" t="s">
        <v>46</v>
      </c>
      <c r="D64" s="288"/>
      <c r="E64" s="288"/>
      <c r="F64" s="288"/>
      <c r="G64" s="288"/>
      <c r="H64" s="288"/>
      <c r="I64" s="288"/>
      <c r="J64" s="288"/>
      <c r="K64" s="288"/>
      <c r="L64" s="26">
        <v>0</v>
      </c>
    </row>
    <row r="65" spans="2:12" ht="17.25" thickTop="1" thickBot="1" x14ac:dyDescent="0.25">
      <c r="B65" s="60"/>
      <c r="C65" s="238" t="s">
        <v>62</v>
      </c>
      <c r="D65" s="238"/>
      <c r="E65" s="238"/>
      <c r="F65" s="238"/>
      <c r="G65" s="238"/>
      <c r="H65" s="238"/>
      <c r="I65" s="238"/>
      <c r="J65" s="238"/>
      <c r="K65" s="238"/>
      <c r="L65" s="21">
        <f>(L56+L57+L58+L59+L60+L61+L62+L63+L64)</f>
        <v>545.82140000000004</v>
      </c>
    </row>
    <row r="66" spans="2:12" ht="13.5" thickTop="1" x14ac:dyDescent="0.2">
      <c r="B66" s="259" t="s">
        <v>103</v>
      </c>
      <c r="C66" s="303"/>
      <c r="D66" s="303"/>
      <c r="E66" s="303"/>
      <c r="F66" s="303"/>
      <c r="G66" s="303"/>
      <c r="H66" s="303"/>
      <c r="I66" s="303"/>
      <c r="J66" s="303"/>
      <c r="K66" s="303"/>
      <c r="L66" s="304"/>
    </row>
    <row r="67" spans="2:12" ht="48.75" customHeight="1" thickBot="1" x14ac:dyDescent="0.25"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7"/>
    </row>
    <row r="68" spans="2:12" ht="17.25" thickTop="1" thickBot="1" x14ac:dyDescent="0.25">
      <c r="B68" s="238" t="s">
        <v>63</v>
      </c>
      <c r="C68" s="238"/>
      <c r="D68" s="238"/>
      <c r="E68" s="238"/>
      <c r="F68" s="238"/>
      <c r="G68" s="238"/>
      <c r="H68" s="238"/>
      <c r="I68" s="238"/>
      <c r="J68" s="238"/>
      <c r="K68" s="238"/>
      <c r="L68" s="238"/>
    </row>
    <row r="69" spans="2:12" ht="20.25" thickTop="1" thickBot="1" x14ac:dyDescent="0.25">
      <c r="B69" s="44" t="s">
        <v>64</v>
      </c>
      <c r="C69" s="288" t="s">
        <v>65</v>
      </c>
      <c r="D69" s="288"/>
      <c r="E69" s="288"/>
      <c r="F69" s="288"/>
      <c r="G69" s="288"/>
      <c r="H69" s="288"/>
      <c r="I69" s="288"/>
      <c r="J69" s="288"/>
      <c r="K69" s="33">
        <f>K39</f>
        <v>0.20429999999999998</v>
      </c>
      <c r="L69" s="26">
        <f>L39</f>
        <v>538.59813299999996</v>
      </c>
    </row>
    <row r="70" spans="2:12" ht="17.25" thickTop="1" thickBot="1" x14ac:dyDescent="0.25">
      <c r="B70" s="44" t="s">
        <v>66</v>
      </c>
      <c r="C70" s="288" t="s">
        <v>67</v>
      </c>
      <c r="D70" s="288"/>
      <c r="E70" s="288"/>
      <c r="F70" s="288"/>
      <c r="G70" s="288"/>
      <c r="H70" s="288"/>
      <c r="I70" s="288"/>
      <c r="J70" s="288"/>
      <c r="K70" s="33">
        <f>K51</f>
        <v>0.3680000000000001</v>
      </c>
      <c r="L70" s="26">
        <f>L51</f>
        <v>1168.366192944</v>
      </c>
    </row>
    <row r="71" spans="2:12" ht="17.25" thickTop="1" thickBot="1" x14ac:dyDescent="0.25">
      <c r="B71" s="44" t="s">
        <v>68</v>
      </c>
      <c r="C71" s="288" t="s">
        <v>69</v>
      </c>
      <c r="D71" s="288"/>
      <c r="E71" s="288"/>
      <c r="F71" s="288"/>
      <c r="G71" s="288"/>
      <c r="H71" s="288"/>
      <c r="I71" s="288"/>
      <c r="J71" s="288"/>
      <c r="K71" s="288"/>
      <c r="L71" s="26">
        <f>L65</f>
        <v>545.82140000000004</v>
      </c>
    </row>
    <row r="72" spans="2:12" ht="17.25" thickTop="1" thickBot="1" x14ac:dyDescent="0.25">
      <c r="B72" s="60"/>
      <c r="C72" s="239" t="s">
        <v>62</v>
      </c>
      <c r="D72" s="257"/>
      <c r="E72" s="257"/>
      <c r="F72" s="257"/>
      <c r="G72" s="257"/>
      <c r="H72" s="257"/>
      <c r="I72" s="257"/>
      <c r="J72" s="258"/>
      <c r="K72" s="55">
        <f>(K69+K70)</f>
        <v>0.57230000000000003</v>
      </c>
      <c r="L72" s="21">
        <f>SUM(L69:L71)</f>
        <v>2252.7857259439998</v>
      </c>
    </row>
    <row r="73" spans="2:12" ht="17.25" thickTop="1" thickBot="1" x14ac:dyDescent="0.25"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</row>
    <row r="74" spans="2:12" ht="17.25" thickTop="1" thickBot="1" x14ac:dyDescent="0.25">
      <c r="B74" s="239" t="s">
        <v>70</v>
      </c>
      <c r="C74" s="257"/>
      <c r="D74" s="257"/>
      <c r="E74" s="257"/>
      <c r="F74" s="257"/>
      <c r="G74" s="257"/>
      <c r="H74" s="257"/>
      <c r="I74" s="257"/>
      <c r="J74" s="257"/>
      <c r="K74" s="257"/>
      <c r="L74" s="258"/>
    </row>
    <row r="75" spans="2:12" ht="17.25" thickTop="1" thickBot="1" x14ac:dyDescent="0.25">
      <c r="B75" s="60" t="s">
        <v>30</v>
      </c>
      <c r="C75" s="288" t="s">
        <v>71</v>
      </c>
      <c r="D75" s="288"/>
      <c r="E75" s="288"/>
      <c r="F75" s="288"/>
      <c r="G75" s="288"/>
      <c r="H75" s="288"/>
      <c r="I75" s="288"/>
      <c r="J75" s="288"/>
      <c r="K75" s="33">
        <v>4.1999999999999997E-3</v>
      </c>
      <c r="L75" s="65">
        <f>L$32*K75</f>
        <v>11.072501999999998</v>
      </c>
    </row>
    <row r="76" spans="2:12" ht="17.25" thickTop="1" thickBot="1" x14ac:dyDescent="0.25">
      <c r="B76" s="60" t="s">
        <v>32</v>
      </c>
      <c r="C76" s="288" t="s">
        <v>72</v>
      </c>
      <c r="D76" s="288"/>
      <c r="E76" s="288"/>
      <c r="F76" s="288"/>
      <c r="G76" s="288"/>
      <c r="H76" s="288"/>
      <c r="I76" s="288"/>
      <c r="J76" s="288"/>
      <c r="K76" s="33">
        <f>K75*K48</f>
        <v>3.3599999999999998E-4</v>
      </c>
      <c r="L76" s="65">
        <f t="shared" ref="L76:L80" si="1">L$32*K76</f>
        <v>0.88580015999999995</v>
      </c>
    </row>
    <row r="77" spans="2:12" ht="17.25" thickTop="1" thickBot="1" x14ac:dyDescent="0.25">
      <c r="B77" s="60" t="s">
        <v>35</v>
      </c>
      <c r="C77" s="367" t="s">
        <v>99</v>
      </c>
      <c r="D77" s="367"/>
      <c r="E77" s="367"/>
      <c r="F77" s="367"/>
      <c r="G77" s="367"/>
      <c r="H77" s="367"/>
      <c r="I77" s="367"/>
      <c r="J77" s="367"/>
      <c r="K77" s="33">
        <v>4.3499999999999997E-2</v>
      </c>
      <c r="L77" s="65">
        <f t="shared" si="1"/>
        <v>114.67948499999999</v>
      </c>
    </row>
    <row r="78" spans="2:12" ht="17.25" thickTop="1" thickBot="1" x14ac:dyDescent="0.25">
      <c r="B78" s="60" t="s">
        <v>40</v>
      </c>
      <c r="C78" s="288" t="s">
        <v>73</v>
      </c>
      <c r="D78" s="288"/>
      <c r="E78" s="288"/>
      <c r="F78" s="288"/>
      <c r="G78" s="288"/>
      <c r="H78" s="288"/>
      <c r="I78" s="288"/>
      <c r="J78" s="288"/>
      <c r="K78" s="33">
        <v>1.9400000000000001E-2</v>
      </c>
      <c r="L78" s="65">
        <f t="shared" si="1"/>
        <v>51.144413999999998</v>
      </c>
    </row>
    <row r="79" spans="2:12" ht="17.25" thickTop="1" thickBot="1" x14ac:dyDescent="0.25">
      <c r="B79" s="60" t="s">
        <v>42</v>
      </c>
      <c r="C79" s="288" t="s">
        <v>126</v>
      </c>
      <c r="D79" s="288"/>
      <c r="E79" s="288"/>
      <c r="F79" s="288"/>
      <c r="G79" s="288"/>
      <c r="H79" s="288"/>
      <c r="I79" s="288"/>
      <c r="J79" s="288"/>
      <c r="K79" s="33">
        <f>K78*K51</f>
        <v>7.1392000000000027E-3</v>
      </c>
      <c r="L79" s="65">
        <f t="shared" si="1"/>
        <v>18.821144352000008</v>
      </c>
    </row>
    <row r="80" spans="2:12" ht="17.25" thickTop="1" thickBot="1" x14ac:dyDescent="0.25">
      <c r="B80" s="60" t="s">
        <v>44</v>
      </c>
      <c r="C80" s="367" t="s">
        <v>100</v>
      </c>
      <c r="D80" s="367"/>
      <c r="E80" s="367"/>
      <c r="F80" s="367"/>
      <c r="G80" s="367"/>
      <c r="H80" s="367"/>
      <c r="I80" s="367"/>
      <c r="J80" s="367"/>
      <c r="K80" s="33">
        <v>6.4999999999999997E-3</v>
      </c>
      <c r="L80" s="65">
        <f t="shared" si="1"/>
        <v>17.136015</v>
      </c>
    </row>
    <row r="81" spans="2:12" ht="17.25" thickTop="1" thickBot="1" x14ac:dyDescent="0.25">
      <c r="B81" s="238" t="s">
        <v>62</v>
      </c>
      <c r="C81" s="238"/>
      <c r="D81" s="238"/>
      <c r="E81" s="238"/>
      <c r="F81" s="238"/>
      <c r="G81" s="238"/>
      <c r="H81" s="238"/>
      <c r="I81" s="238"/>
      <c r="J81" s="238"/>
      <c r="K81" s="40">
        <f>SUM(K75:K80)</f>
        <v>8.10752E-2</v>
      </c>
      <c r="L81" s="21">
        <f>SUM(L75:L80)</f>
        <v>213.73936051200002</v>
      </c>
    </row>
    <row r="82" spans="2:12" ht="13.5" thickTop="1" x14ac:dyDescent="0.2">
      <c r="B82" s="259" t="s">
        <v>104</v>
      </c>
      <c r="C82" s="303"/>
      <c r="D82" s="303"/>
      <c r="E82" s="303"/>
      <c r="F82" s="303"/>
      <c r="G82" s="303"/>
      <c r="H82" s="303"/>
      <c r="I82" s="303"/>
      <c r="J82" s="303"/>
      <c r="K82" s="303"/>
      <c r="L82" s="304"/>
    </row>
    <row r="83" spans="2:12" x14ac:dyDescent="0.2">
      <c r="B83" s="309"/>
      <c r="C83" s="310"/>
      <c r="D83" s="310"/>
      <c r="E83" s="310"/>
      <c r="F83" s="310"/>
      <c r="G83" s="310"/>
      <c r="H83" s="310"/>
      <c r="I83" s="310"/>
      <c r="J83" s="310"/>
      <c r="K83" s="310"/>
      <c r="L83" s="311"/>
    </row>
    <row r="84" spans="2:12" ht="54" customHeight="1" thickBot="1" x14ac:dyDescent="0.25"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7"/>
    </row>
    <row r="85" spans="2:12" ht="17.25" thickTop="1" thickBot="1" x14ac:dyDescent="0.25">
      <c r="B85" s="239" t="s">
        <v>74</v>
      </c>
      <c r="C85" s="257"/>
      <c r="D85" s="257"/>
      <c r="E85" s="257"/>
      <c r="F85" s="257"/>
      <c r="G85" s="257"/>
      <c r="H85" s="257"/>
      <c r="I85" s="257"/>
      <c r="J85" s="257"/>
      <c r="K85" s="257"/>
      <c r="L85" s="258"/>
    </row>
    <row r="86" spans="2:12" ht="17.25" thickTop="1" thickBot="1" x14ac:dyDescent="0.25">
      <c r="B86" s="238" t="s">
        <v>131</v>
      </c>
      <c r="C86" s="238"/>
      <c r="D86" s="238"/>
      <c r="E86" s="238"/>
      <c r="F86" s="238"/>
      <c r="G86" s="238"/>
      <c r="H86" s="238"/>
      <c r="I86" s="238"/>
      <c r="J86" s="238"/>
      <c r="K86" s="238"/>
      <c r="L86" s="238"/>
    </row>
    <row r="87" spans="2:12" ht="17.25" thickTop="1" thickBot="1" x14ac:dyDescent="0.25">
      <c r="B87" s="60" t="s">
        <v>30</v>
      </c>
      <c r="C87" s="288" t="s">
        <v>127</v>
      </c>
      <c r="D87" s="288"/>
      <c r="E87" s="288"/>
      <c r="F87" s="288"/>
      <c r="G87" s="288"/>
      <c r="H87" s="288"/>
      <c r="I87" s="288"/>
      <c r="J87" s="288"/>
      <c r="K87" s="33">
        <v>1.6199999999999999E-2</v>
      </c>
      <c r="L87" s="65">
        <f>L$32*K87</f>
        <v>42.708221999999999</v>
      </c>
    </row>
    <row r="88" spans="2:12" ht="17.25" thickTop="1" thickBot="1" x14ac:dyDescent="0.25">
      <c r="B88" s="60" t="s">
        <v>32</v>
      </c>
      <c r="C88" s="288" t="s">
        <v>128</v>
      </c>
      <c r="D88" s="288"/>
      <c r="E88" s="288"/>
      <c r="F88" s="288"/>
      <c r="G88" s="288"/>
      <c r="H88" s="288"/>
      <c r="I88" s="288"/>
      <c r="J88" s="288"/>
      <c r="K88" s="33">
        <v>1.3899999999999999E-2</v>
      </c>
      <c r="L88" s="65">
        <f t="shared" ref="L88:L92" si="2">L$32*K88</f>
        <v>36.644708999999999</v>
      </c>
    </row>
    <row r="89" spans="2:12" ht="17.25" thickTop="1" thickBot="1" x14ac:dyDescent="0.25">
      <c r="B89" s="60" t="s">
        <v>35</v>
      </c>
      <c r="C89" s="288" t="s">
        <v>129</v>
      </c>
      <c r="D89" s="288"/>
      <c r="E89" s="288"/>
      <c r="F89" s="288"/>
      <c r="G89" s="288"/>
      <c r="H89" s="288"/>
      <c r="I89" s="288"/>
      <c r="J89" s="288"/>
      <c r="K89" s="33">
        <v>2.0000000000000001E-4</v>
      </c>
      <c r="L89" s="65">
        <f t="shared" si="2"/>
        <v>0.52726200000000001</v>
      </c>
    </row>
    <row r="90" spans="2:12" ht="17.25" thickTop="1" thickBot="1" x14ac:dyDescent="0.25">
      <c r="B90" s="60" t="s">
        <v>40</v>
      </c>
      <c r="C90" s="288" t="s">
        <v>75</v>
      </c>
      <c r="D90" s="288"/>
      <c r="E90" s="288"/>
      <c r="F90" s="288"/>
      <c r="G90" s="288"/>
      <c r="H90" s="288"/>
      <c r="I90" s="288"/>
      <c r="J90" s="288"/>
      <c r="K90" s="33">
        <v>3.3E-3</v>
      </c>
      <c r="L90" s="65">
        <f t="shared" si="2"/>
        <v>8.6998230000000003</v>
      </c>
    </row>
    <row r="91" spans="2:12" ht="17.25" thickTop="1" thickBot="1" x14ac:dyDescent="0.25">
      <c r="B91" s="60" t="s">
        <v>42</v>
      </c>
      <c r="C91" s="288" t="s">
        <v>130</v>
      </c>
      <c r="D91" s="288"/>
      <c r="E91" s="288"/>
      <c r="F91" s="288"/>
      <c r="G91" s="288"/>
      <c r="H91" s="288"/>
      <c r="I91" s="288"/>
      <c r="J91" s="288"/>
      <c r="K91" s="33">
        <v>2.0000000000000001E-4</v>
      </c>
      <c r="L91" s="65">
        <f t="shared" si="2"/>
        <v>0.52726200000000001</v>
      </c>
    </row>
    <row r="92" spans="2:12" ht="17.25" thickTop="1" thickBot="1" x14ac:dyDescent="0.25">
      <c r="B92" s="60" t="s">
        <v>44</v>
      </c>
      <c r="C92" s="288" t="s">
        <v>139</v>
      </c>
      <c r="D92" s="288"/>
      <c r="E92" s="288"/>
      <c r="F92" s="288"/>
      <c r="G92" s="288"/>
      <c r="H92" s="288"/>
      <c r="I92" s="288"/>
      <c r="J92" s="288"/>
      <c r="K92" s="33">
        <v>0</v>
      </c>
      <c r="L92" s="65">
        <f t="shared" si="2"/>
        <v>0</v>
      </c>
    </row>
    <row r="93" spans="2:12" ht="17.25" thickTop="1" thickBot="1" x14ac:dyDescent="0.25">
      <c r="B93" s="318" t="s">
        <v>62</v>
      </c>
      <c r="C93" s="318"/>
      <c r="D93" s="318"/>
      <c r="E93" s="318"/>
      <c r="F93" s="318"/>
      <c r="G93" s="318"/>
      <c r="H93" s="318"/>
      <c r="I93" s="318"/>
      <c r="J93" s="318"/>
      <c r="K93" s="40">
        <f>SUM(K87:K92)</f>
        <v>3.3799999999999997E-2</v>
      </c>
      <c r="L93" s="21">
        <f>SUM(L87:L92)</f>
        <v>89.10727799999998</v>
      </c>
    </row>
    <row r="94" spans="2:12" ht="17.25" thickTop="1" thickBot="1" x14ac:dyDescent="0.25">
      <c r="B94" s="259"/>
      <c r="C94" s="303"/>
      <c r="D94" s="303"/>
      <c r="E94" s="303"/>
      <c r="F94" s="303"/>
      <c r="G94" s="303"/>
      <c r="H94" s="303"/>
      <c r="I94" s="303"/>
      <c r="J94" s="303"/>
      <c r="K94" s="303"/>
      <c r="L94" s="304"/>
    </row>
    <row r="95" spans="2:12" ht="17.25" thickTop="1" thickBot="1" x14ac:dyDescent="0.25">
      <c r="B95" s="239" t="s">
        <v>134</v>
      </c>
      <c r="C95" s="257"/>
      <c r="D95" s="257"/>
      <c r="E95" s="257"/>
      <c r="F95" s="257"/>
      <c r="G95" s="257"/>
      <c r="H95" s="257"/>
      <c r="I95" s="257"/>
      <c r="J95" s="257"/>
      <c r="K95" s="257"/>
      <c r="L95" s="258"/>
    </row>
    <row r="96" spans="2:12" ht="17.25" thickTop="1" thickBot="1" x14ac:dyDescent="0.25">
      <c r="B96" s="60" t="s">
        <v>30</v>
      </c>
      <c r="C96" s="312" t="s">
        <v>135</v>
      </c>
      <c r="D96" s="313"/>
      <c r="E96" s="313"/>
      <c r="F96" s="313"/>
      <c r="G96" s="313"/>
      <c r="H96" s="313"/>
      <c r="I96" s="313"/>
      <c r="J96" s="313"/>
      <c r="K96" s="314"/>
      <c r="L96" s="65">
        <v>0</v>
      </c>
    </row>
    <row r="97" spans="2:12" ht="17.25" thickTop="1" thickBot="1" x14ac:dyDescent="0.25">
      <c r="B97" s="60"/>
      <c r="C97" s="315" t="s">
        <v>62</v>
      </c>
      <c r="D97" s="316"/>
      <c r="E97" s="316"/>
      <c r="F97" s="316"/>
      <c r="G97" s="316"/>
      <c r="H97" s="316"/>
      <c r="I97" s="316"/>
      <c r="J97" s="316"/>
      <c r="K97" s="317"/>
      <c r="L97" s="65">
        <f>L96</f>
        <v>0</v>
      </c>
    </row>
    <row r="98" spans="2:12" ht="17.25" thickTop="1" thickBot="1" x14ac:dyDescent="0.25">
      <c r="B98" s="259"/>
      <c r="C98" s="303"/>
      <c r="D98" s="303"/>
      <c r="E98" s="303"/>
      <c r="F98" s="303"/>
      <c r="G98" s="303"/>
      <c r="H98" s="303"/>
      <c r="I98" s="303"/>
      <c r="J98" s="303"/>
      <c r="K98" s="303"/>
      <c r="L98" s="304"/>
    </row>
    <row r="99" spans="2:12" ht="17.25" thickTop="1" thickBot="1" x14ac:dyDescent="0.25">
      <c r="B99" s="238" t="s">
        <v>136</v>
      </c>
      <c r="C99" s="238"/>
      <c r="D99" s="238"/>
      <c r="E99" s="238"/>
      <c r="F99" s="238"/>
      <c r="G99" s="238"/>
      <c r="H99" s="238"/>
      <c r="I99" s="238"/>
      <c r="J99" s="238"/>
      <c r="K99" s="238"/>
      <c r="L99" s="238"/>
    </row>
    <row r="100" spans="2:12" ht="17.25" thickTop="1" thickBot="1" x14ac:dyDescent="0.25">
      <c r="B100" s="60" t="s">
        <v>76</v>
      </c>
      <c r="C100" s="312" t="s">
        <v>137</v>
      </c>
      <c r="D100" s="313"/>
      <c r="E100" s="313"/>
      <c r="F100" s="313"/>
      <c r="G100" s="313"/>
      <c r="H100" s="313"/>
      <c r="I100" s="313"/>
      <c r="J100" s="313"/>
      <c r="K100" s="314"/>
      <c r="L100" s="65">
        <f>L93</f>
        <v>89.10727799999998</v>
      </c>
    </row>
    <row r="101" spans="2:12" ht="17.25" thickTop="1" thickBot="1" x14ac:dyDescent="0.25">
      <c r="B101" s="60" t="s">
        <v>77</v>
      </c>
      <c r="C101" s="312" t="s">
        <v>138</v>
      </c>
      <c r="D101" s="313"/>
      <c r="E101" s="313"/>
      <c r="F101" s="313"/>
      <c r="G101" s="313"/>
      <c r="H101" s="313"/>
      <c r="I101" s="313"/>
      <c r="J101" s="313"/>
      <c r="K101" s="314"/>
      <c r="L101" s="65">
        <f>L97</f>
        <v>0</v>
      </c>
    </row>
    <row r="102" spans="2:12" ht="17.25" thickTop="1" thickBot="1" x14ac:dyDescent="0.25">
      <c r="B102" s="60"/>
      <c r="C102" s="238" t="s">
        <v>62</v>
      </c>
      <c r="D102" s="238"/>
      <c r="E102" s="238"/>
      <c r="F102" s="238"/>
      <c r="G102" s="238"/>
      <c r="H102" s="238"/>
      <c r="I102" s="238"/>
      <c r="J102" s="238"/>
      <c r="K102" s="238"/>
      <c r="L102" s="28">
        <f>SUM(L100:L101)</f>
        <v>89.10727799999998</v>
      </c>
    </row>
    <row r="103" spans="2:12" ht="17.25" thickTop="1" thickBot="1" x14ac:dyDescent="0.25">
      <c r="B103" s="259"/>
      <c r="C103" s="303"/>
      <c r="D103" s="303"/>
      <c r="E103" s="303"/>
      <c r="F103" s="303"/>
      <c r="G103" s="303"/>
      <c r="H103" s="303"/>
      <c r="I103" s="303"/>
      <c r="J103" s="303"/>
      <c r="K103" s="303"/>
      <c r="L103" s="304"/>
    </row>
    <row r="104" spans="2:12" ht="17.25" thickTop="1" thickBot="1" x14ac:dyDescent="0.25">
      <c r="B104" s="239" t="s">
        <v>116</v>
      </c>
      <c r="C104" s="257"/>
      <c r="D104" s="257"/>
      <c r="E104" s="257"/>
      <c r="F104" s="257"/>
      <c r="G104" s="257"/>
      <c r="H104" s="257"/>
      <c r="I104" s="257"/>
      <c r="J104" s="257"/>
      <c r="K104" s="258"/>
      <c r="L104" s="60" t="s">
        <v>78</v>
      </c>
    </row>
    <row r="105" spans="2:12" ht="17.25" thickTop="1" thickBot="1" x14ac:dyDescent="0.25">
      <c r="B105" s="60" t="s">
        <v>30</v>
      </c>
      <c r="C105" s="288" t="s">
        <v>79</v>
      </c>
      <c r="D105" s="288"/>
      <c r="E105" s="288"/>
      <c r="F105" s="288"/>
      <c r="G105" s="288"/>
      <c r="H105" s="288"/>
      <c r="I105" s="288"/>
      <c r="J105" s="288"/>
      <c r="K105" s="288"/>
      <c r="L105" s="65">
        <v>0</v>
      </c>
    </row>
    <row r="106" spans="2:12" ht="17.25" thickTop="1" thickBot="1" x14ac:dyDescent="0.25">
      <c r="B106" s="60" t="s">
        <v>32</v>
      </c>
      <c r="C106" s="288" t="s">
        <v>109</v>
      </c>
      <c r="D106" s="288"/>
      <c r="E106" s="288"/>
      <c r="F106" s="319" t="s">
        <v>80</v>
      </c>
      <c r="G106" s="319"/>
      <c r="H106" s="319"/>
      <c r="I106" s="319"/>
      <c r="J106" s="319"/>
      <c r="K106" s="319"/>
      <c r="L106" s="65">
        <v>0</v>
      </c>
    </row>
    <row r="107" spans="2:12" ht="17.25" thickTop="1" thickBot="1" x14ac:dyDescent="0.25">
      <c r="B107" s="60" t="s">
        <v>35</v>
      </c>
      <c r="C107" s="288" t="s">
        <v>110</v>
      </c>
      <c r="D107" s="288"/>
      <c r="E107" s="288"/>
      <c r="F107" s="319" t="s">
        <v>80</v>
      </c>
      <c r="G107" s="319"/>
      <c r="H107" s="319"/>
      <c r="I107" s="319"/>
      <c r="J107" s="319"/>
      <c r="K107" s="319"/>
      <c r="L107" s="65">
        <v>0</v>
      </c>
    </row>
    <row r="108" spans="2:12" ht="17.25" thickTop="1" thickBot="1" x14ac:dyDescent="0.25">
      <c r="B108" s="238" t="s">
        <v>40</v>
      </c>
      <c r="C108" s="320" t="s">
        <v>46</v>
      </c>
      <c r="D108" s="320"/>
      <c r="E108" s="321" t="s">
        <v>81</v>
      </c>
      <c r="F108" s="321"/>
      <c r="G108" s="321"/>
      <c r="H108" s="321"/>
      <c r="I108" s="321"/>
      <c r="J108" s="321"/>
      <c r="K108" s="321"/>
      <c r="L108" s="65">
        <v>0</v>
      </c>
    </row>
    <row r="109" spans="2:12" ht="17.25" thickTop="1" thickBot="1" x14ac:dyDescent="0.25">
      <c r="B109" s="238"/>
      <c r="C109" s="320"/>
      <c r="D109" s="320"/>
      <c r="E109" s="321" t="s">
        <v>81</v>
      </c>
      <c r="F109" s="321"/>
      <c r="G109" s="321"/>
      <c r="H109" s="321"/>
      <c r="I109" s="321"/>
      <c r="J109" s="321"/>
      <c r="K109" s="321"/>
      <c r="L109" s="65">
        <v>0</v>
      </c>
    </row>
    <row r="110" spans="2:12" ht="17.25" thickTop="1" thickBot="1" x14ac:dyDescent="0.25">
      <c r="B110" s="239" t="s">
        <v>82</v>
      </c>
      <c r="C110" s="257"/>
      <c r="D110" s="257"/>
      <c r="E110" s="257"/>
      <c r="F110" s="257"/>
      <c r="G110" s="257"/>
      <c r="H110" s="257"/>
      <c r="I110" s="257"/>
      <c r="J110" s="257"/>
      <c r="K110" s="258"/>
      <c r="L110" s="28">
        <f>SUM(L105:L109)</f>
        <v>0</v>
      </c>
    </row>
    <row r="111" spans="2:12" ht="17.25" thickTop="1" thickBot="1" x14ac:dyDescent="0.25">
      <c r="B111" s="259" t="s">
        <v>105</v>
      </c>
      <c r="C111" s="303"/>
      <c r="D111" s="303"/>
      <c r="E111" s="303"/>
      <c r="F111" s="303"/>
      <c r="G111" s="303"/>
      <c r="H111" s="303"/>
      <c r="I111" s="303"/>
      <c r="J111" s="303"/>
      <c r="K111" s="303"/>
      <c r="L111" s="304"/>
    </row>
    <row r="112" spans="2:12" ht="17.25" thickTop="1" thickBot="1" x14ac:dyDescent="0.25">
      <c r="B112" s="239" t="s">
        <v>115</v>
      </c>
      <c r="C112" s="257"/>
      <c r="D112" s="257"/>
      <c r="E112" s="257"/>
      <c r="F112" s="257"/>
      <c r="G112" s="257"/>
      <c r="H112" s="257"/>
      <c r="I112" s="257"/>
      <c r="J112" s="257"/>
      <c r="K112" s="258"/>
      <c r="L112" s="60" t="s">
        <v>29</v>
      </c>
    </row>
    <row r="113" spans="2:12" ht="17.25" thickTop="1" thickBot="1" x14ac:dyDescent="0.25">
      <c r="B113" s="60" t="s">
        <v>30</v>
      </c>
      <c r="C113" s="15" t="s">
        <v>13</v>
      </c>
      <c r="D113" s="15"/>
      <c r="E113" s="15"/>
      <c r="F113" s="15"/>
      <c r="G113" s="15"/>
      <c r="H113" s="15"/>
      <c r="I113" s="15"/>
      <c r="J113" s="15"/>
      <c r="K113" s="35">
        <v>0.05</v>
      </c>
      <c r="L113" s="65">
        <f>(L134*K113)</f>
        <v>259.59711822280002</v>
      </c>
    </row>
    <row r="114" spans="2:12" ht="17.25" thickTop="1" thickBot="1" x14ac:dyDescent="0.25">
      <c r="B114" s="60" t="s">
        <v>32</v>
      </c>
      <c r="C114" s="15" t="s">
        <v>14</v>
      </c>
      <c r="D114" s="15"/>
      <c r="E114" s="15"/>
      <c r="F114" s="15"/>
      <c r="G114" s="15"/>
      <c r="H114" s="15"/>
      <c r="I114" s="15"/>
      <c r="J114" s="15"/>
      <c r="K114" s="35">
        <v>0.1</v>
      </c>
      <c r="L114" s="65">
        <f>(L134+L113)*K114</f>
        <v>545.15394826788008</v>
      </c>
    </row>
    <row r="115" spans="2:12" ht="17.25" thickTop="1" thickBot="1" x14ac:dyDescent="0.25">
      <c r="B115" s="238" t="s">
        <v>35</v>
      </c>
      <c r="C115" s="15" t="s">
        <v>15</v>
      </c>
      <c r="D115" s="15"/>
      <c r="E115" s="15"/>
      <c r="F115" s="15"/>
      <c r="G115" s="15"/>
      <c r="H115" s="15"/>
      <c r="I115" s="15"/>
      <c r="J115" s="34" t="s">
        <v>16</v>
      </c>
      <c r="K115" s="11"/>
      <c r="L115" s="28">
        <f>SUM(L113:L114)</f>
        <v>804.75106649068016</v>
      </c>
    </row>
    <row r="116" spans="2:12" ht="17.25" thickTop="1" thickBot="1" x14ac:dyDescent="0.25">
      <c r="B116" s="238"/>
      <c r="C116" s="15"/>
      <c r="D116" s="29" t="s">
        <v>17</v>
      </c>
      <c r="E116" s="29"/>
      <c r="F116" s="29"/>
      <c r="G116" s="324" t="s">
        <v>18</v>
      </c>
      <c r="H116" s="291"/>
      <c r="I116" s="292"/>
      <c r="J116" s="36">
        <v>6.4999999999999997E-3</v>
      </c>
      <c r="K116" s="325">
        <f>J120</f>
        <v>8.6499999999999994E-2</v>
      </c>
      <c r="L116" s="41">
        <f>((L$134+L$113+L$114)/(1-K$116)*J116)</f>
        <v>42.669411386046441</v>
      </c>
    </row>
    <row r="117" spans="2:12" ht="17.25" thickTop="1" thickBot="1" x14ac:dyDescent="0.25">
      <c r="B117" s="238"/>
      <c r="C117" s="15"/>
      <c r="D117" s="29"/>
      <c r="E117" s="29"/>
      <c r="F117" s="29"/>
      <c r="G117" s="324" t="s">
        <v>19</v>
      </c>
      <c r="H117" s="291"/>
      <c r="I117" s="292"/>
      <c r="J117" s="36">
        <v>0.03</v>
      </c>
      <c r="K117" s="326"/>
      <c r="L117" s="41">
        <f t="shared" ref="L117:L119" si="3">((L$134+L$113+L$114)/(1-K$116)*J117)</f>
        <v>196.93574485867589</v>
      </c>
    </row>
    <row r="118" spans="2:12" ht="17.25" thickTop="1" thickBot="1" x14ac:dyDescent="0.25">
      <c r="B118" s="238"/>
      <c r="C118" s="15"/>
      <c r="D118" s="15"/>
      <c r="E118" s="15"/>
      <c r="F118" s="15"/>
      <c r="G118" s="328" t="s">
        <v>120</v>
      </c>
      <c r="H118" s="329"/>
      <c r="I118" s="330"/>
      <c r="J118" s="36">
        <v>0</v>
      </c>
      <c r="K118" s="326"/>
      <c r="L118" s="41">
        <f t="shared" si="3"/>
        <v>0</v>
      </c>
    </row>
    <row r="119" spans="2:12" ht="17.25" thickTop="1" thickBot="1" x14ac:dyDescent="0.25">
      <c r="B119" s="238"/>
      <c r="C119" s="29"/>
      <c r="D119" s="29" t="s">
        <v>20</v>
      </c>
      <c r="E119" s="29"/>
      <c r="F119" s="15"/>
      <c r="G119" s="324" t="s">
        <v>21</v>
      </c>
      <c r="H119" s="291"/>
      <c r="I119" s="292"/>
      <c r="J119" s="36">
        <v>0.05</v>
      </c>
      <c r="K119" s="327"/>
      <c r="L119" s="41">
        <f t="shared" si="3"/>
        <v>328.22624143112648</v>
      </c>
    </row>
    <row r="120" spans="2:12" ht="17.25" thickTop="1" thickBot="1" x14ac:dyDescent="0.25">
      <c r="B120" s="62" t="s">
        <v>89</v>
      </c>
      <c r="C120" s="27"/>
      <c r="D120" s="27"/>
      <c r="E120" s="27"/>
      <c r="F120" s="27"/>
      <c r="G120" s="27"/>
      <c r="H120" s="27"/>
      <c r="I120" s="27"/>
      <c r="J120" s="40">
        <f>SUM(J116:J119)</f>
        <v>8.6499999999999994E-2</v>
      </c>
      <c r="K120" s="40">
        <f>(K116+K114+K113)</f>
        <v>0.23649999999999999</v>
      </c>
      <c r="L120" s="28">
        <f>SUM(L115:L119)</f>
        <v>1372.582464166529</v>
      </c>
    </row>
    <row r="121" spans="2:12" ht="13.5" thickTop="1" x14ac:dyDescent="0.2">
      <c r="B121" s="351" t="s">
        <v>106</v>
      </c>
      <c r="C121" s="352"/>
      <c r="D121" s="352"/>
      <c r="E121" s="352"/>
      <c r="F121" s="352"/>
      <c r="G121" s="352"/>
      <c r="H121" s="352"/>
      <c r="I121" s="352"/>
      <c r="J121" s="352"/>
      <c r="K121" s="352"/>
      <c r="L121" s="353"/>
    </row>
    <row r="122" spans="2:12" x14ac:dyDescent="0.2">
      <c r="B122" s="354"/>
      <c r="C122" s="355"/>
      <c r="D122" s="355"/>
      <c r="E122" s="355"/>
      <c r="F122" s="355"/>
      <c r="G122" s="355"/>
      <c r="H122" s="355"/>
      <c r="I122" s="355"/>
      <c r="J122" s="355"/>
      <c r="K122" s="355"/>
      <c r="L122" s="356"/>
    </row>
    <row r="123" spans="2:12" x14ac:dyDescent="0.2">
      <c r="B123" s="354"/>
      <c r="C123" s="355"/>
      <c r="D123" s="355"/>
      <c r="E123" s="355"/>
      <c r="F123" s="355"/>
      <c r="G123" s="355"/>
      <c r="H123" s="355"/>
      <c r="I123" s="355"/>
      <c r="J123" s="355"/>
      <c r="K123" s="355"/>
      <c r="L123" s="356"/>
    </row>
    <row r="124" spans="2:12" x14ac:dyDescent="0.2">
      <c r="B124" s="354"/>
      <c r="C124" s="355"/>
      <c r="D124" s="355"/>
      <c r="E124" s="355"/>
      <c r="F124" s="355"/>
      <c r="G124" s="355"/>
      <c r="H124" s="355"/>
      <c r="I124" s="355"/>
      <c r="J124" s="355"/>
      <c r="K124" s="355"/>
      <c r="L124" s="356"/>
    </row>
    <row r="125" spans="2:12" x14ac:dyDescent="0.2">
      <c r="B125" s="354"/>
      <c r="C125" s="355"/>
      <c r="D125" s="355"/>
      <c r="E125" s="355"/>
      <c r="F125" s="355"/>
      <c r="G125" s="355"/>
      <c r="H125" s="355"/>
      <c r="I125" s="355"/>
      <c r="J125" s="355"/>
      <c r="K125" s="355"/>
      <c r="L125" s="356"/>
    </row>
    <row r="126" spans="2:12" ht="13.5" thickBot="1" x14ac:dyDescent="0.25">
      <c r="B126" s="357"/>
      <c r="C126" s="358"/>
      <c r="D126" s="358"/>
      <c r="E126" s="358"/>
      <c r="F126" s="358"/>
      <c r="G126" s="358"/>
      <c r="H126" s="358"/>
      <c r="I126" s="358"/>
      <c r="J126" s="358"/>
      <c r="K126" s="358"/>
      <c r="L126" s="359"/>
    </row>
    <row r="127" spans="2:12" ht="17.25" thickTop="1" thickBot="1" x14ac:dyDescent="0.25">
      <c r="B127" s="239" t="s">
        <v>83</v>
      </c>
      <c r="C127" s="257"/>
      <c r="D127" s="257"/>
      <c r="E127" s="257"/>
      <c r="F127" s="257"/>
      <c r="G127" s="257"/>
      <c r="H127" s="257"/>
      <c r="I127" s="257"/>
      <c r="J127" s="257"/>
      <c r="K127" s="257"/>
      <c r="L127" s="258"/>
    </row>
    <row r="128" spans="2:12" ht="17.25" thickTop="1" thickBot="1" x14ac:dyDescent="0.25">
      <c r="B128" s="360" t="s">
        <v>84</v>
      </c>
      <c r="C128" s="361"/>
      <c r="D128" s="361"/>
      <c r="E128" s="361"/>
      <c r="F128" s="361"/>
      <c r="G128" s="361"/>
      <c r="H128" s="361"/>
      <c r="I128" s="361"/>
      <c r="J128" s="361"/>
      <c r="K128" s="362"/>
      <c r="L128" s="60" t="s">
        <v>78</v>
      </c>
    </row>
    <row r="129" spans="2:12" ht="17.25" thickTop="1" thickBot="1" x14ac:dyDescent="0.25">
      <c r="B129" s="60" t="s">
        <v>30</v>
      </c>
      <c r="C129" s="323" t="s">
        <v>28</v>
      </c>
      <c r="D129" s="252"/>
      <c r="E129" s="252"/>
      <c r="F129" s="252"/>
      <c r="G129" s="252"/>
      <c r="H129" s="252"/>
      <c r="I129" s="252"/>
      <c r="J129" s="252"/>
      <c r="K129" s="253"/>
      <c r="L129" s="65">
        <f>L32</f>
        <v>2636.31</v>
      </c>
    </row>
    <row r="130" spans="2:12" ht="17.25" thickTop="1" thickBot="1" x14ac:dyDescent="0.25">
      <c r="B130" s="60" t="s">
        <v>32</v>
      </c>
      <c r="C130" s="322" t="s">
        <v>85</v>
      </c>
      <c r="D130" s="322"/>
      <c r="E130" s="322"/>
      <c r="F130" s="322"/>
      <c r="G130" s="322"/>
      <c r="H130" s="322"/>
      <c r="I130" s="322"/>
      <c r="J130" s="322"/>
      <c r="K130" s="322"/>
      <c r="L130" s="65">
        <f>L72</f>
        <v>2252.7857259439998</v>
      </c>
    </row>
    <row r="131" spans="2:12" ht="17.25" thickTop="1" thickBot="1" x14ac:dyDescent="0.25">
      <c r="B131" s="60" t="s">
        <v>35</v>
      </c>
      <c r="C131" s="323" t="s">
        <v>86</v>
      </c>
      <c r="D131" s="252"/>
      <c r="E131" s="252"/>
      <c r="F131" s="252"/>
      <c r="G131" s="252"/>
      <c r="H131" s="252"/>
      <c r="I131" s="252"/>
      <c r="J131" s="252"/>
      <c r="K131" s="253"/>
      <c r="L131" s="65">
        <f>L81</f>
        <v>213.73936051200002</v>
      </c>
    </row>
    <row r="132" spans="2:12" ht="17.25" thickTop="1" thickBot="1" x14ac:dyDescent="0.25">
      <c r="B132" s="60" t="s">
        <v>40</v>
      </c>
      <c r="C132" s="323" t="s">
        <v>87</v>
      </c>
      <c r="D132" s="252"/>
      <c r="E132" s="252"/>
      <c r="F132" s="252"/>
      <c r="G132" s="252"/>
      <c r="H132" s="252"/>
      <c r="I132" s="252"/>
      <c r="J132" s="252"/>
      <c r="K132" s="253"/>
      <c r="L132" s="65">
        <f>L102</f>
        <v>89.10727799999998</v>
      </c>
    </row>
    <row r="133" spans="2:12" ht="17.25" thickTop="1" thickBot="1" x14ac:dyDescent="0.25">
      <c r="B133" s="60" t="s">
        <v>42</v>
      </c>
      <c r="C133" s="323" t="s">
        <v>119</v>
      </c>
      <c r="D133" s="252"/>
      <c r="E133" s="252"/>
      <c r="F133" s="252"/>
      <c r="G133" s="252"/>
      <c r="H133" s="252"/>
      <c r="I133" s="252"/>
      <c r="J133" s="252"/>
      <c r="K133" s="253"/>
      <c r="L133" s="65">
        <f>L110</f>
        <v>0</v>
      </c>
    </row>
    <row r="134" spans="2:12" ht="17.25" thickTop="1" thickBot="1" x14ac:dyDescent="0.25">
      <c r="B134" s="239" t="s">
        <v>88</v>
      </c>
      <c r="C134" s="239"/>
      <c r="D134" s="239"/>
      <c r="E134" s="239"/>
      <c r="F134" s="239"/>
      <c r="G134" s="239"/>
      <c r="H134" s="239"/>
      <c r="I134" s="239"/>
      <c r="J134" s="239"/>
      <c r="K134" s="239"/>
      <c r="L134" s="28">
        <f>SUM(L129:L133)</f>
        <v>5191.9423644560002</v>
      </c>
    </row>
    <row r="135" spans="2:12" ht="17.25" thickTop="1" thickBot="1" x14ac:dyDescent="0.25">
      <c r="B135" s="60" t="s">
        <v>44</v>
      </c>
      <c r="C135" s="323" t="s">
        <v>118</v>
      </c>
      <c r="D135" s="252"/>
      <c r="E135" s="252"/>
      <c r="F135" s="252"/>
      <c r="G135" s="252"/>
      <c r="H135" s="252"/>
      <c r="I135" s="252"/>
      <c r="J135" s="252"/>
      <c r="K135" s="253"/>
      <c r="L135" s="65">
        <f>L120</f>
        <v>1372.582464166529</v>
      </c>
    </row>
    <row r="136" spans="2:12" ht="17.25" thickTop="1" thickBot="1" x14ac:dyDescent="0.25">
      <c r="B136" s="348" t="s">
        <v>90</v>
      </c>
      <c r="C136" s="349"/>
      <c r="D136" s="349"/>
      <c r="E136" s="349"/>
      <c r="F136" s="349"/>
      <c r="G136" s="349"/>
      <c r="H136" s="349"/>
      <c r="I136" s="349"/>
      <c r="J136" s="349"/>
      <c r="K136" s="350"/>
      <c r="L136" s="37">
        <f>L134+L135</f>
        <v>6564.5248286225287</v>
      </c>
    </row>
    <row r="137" spans="2:12" ht="17.25" thickTop="1" thickBot="1" x14ac:dyDescent="0.25"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5"/>
    </row>
    <row r="138" spans="2:12" ht="17.25" thickTop="1" thickBot="1" x14ac:dyDescent="0.25">
      <c r="B138" s="238" t="s">
        <v>91</v>
      </c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</row>
    <row r="139" spans="2:12" ht="64.5" thickTop="1" thickBot="1" x14ac:dyDescent="0.25">
      <c r="B139" s="343" t="s">
        <v>92</v>
      </c>
      <c r="C139" s="343"/>
      <c r="D139" s="343"/>
      <c r="E139" s="344" t="s">
        <v>93</v>
      </c>
      <c r="F139" s="344"/>
      <c r="G139" s="344" t="s">
        <v>94</v>
      </c>
      <c r="H139" s="344"/>
      <c r="I139" s="344" t="s">
        <v>95</v>
      </c>
      <c r="J139" s="344"/>
      <c r="K139" s="68" t="s">
        <v>96</v>
      </c>
      <c r="L139" s="30" t="s">
        <v>97</v>
      </c>
    </row>
    <row r="140" spans="2:12" ht="17.25" thickTop="1" thickBot="1" x14ac:dyDescent="0.25">
      <c r="B140" s="345" t="s">
        <v>150</v>
      </c>
      <c r="C140" s="345"/>
      <c r="D140" s="345"/>
      <c r="E140" s="346">
        <f>L136</f>
        <v>6564.5248286225287</v>
      </c>
      <c r="F140" s="346"/>
      <c r="G140" s="347">
        <v>1</v>
      </c>
      <c r="H140" s="347"/>
      <c r="I140" s="346">
        <f>E140*G140</f>
        <v>6564.5248286225287</v>
      </c>
      <c r="J140" s="346"/>
      <c r="K140" s="69">
        <v>2</v>
      </c>
      <c r="L140" s="31">
        <f>(I140*K140)</f>
        <v>13129.049657245057</v>
      </c>
    </row>
    <row r="141" spans="2:12" ht="17.25" thickTop="1" thickBot="1" x14ac:dyDescent="0.25">
      <c r="B141" s="342" t="s">
        <v>98</v>
      </c>
      <c r="C141" s="342"/>
      <c r="D141" s="342"/>
      <c r="E141" s="342"/>
      <c r="F141" s="342"/>
      <c r="G141" s="342"/>
      <c r="H141" s="342"/>
      <c r="I141" s="342"/>
      <c r="J141" s="342"/>
      <c r="K141" s="342"/>
      <c r="L141" s="38">
        <f>L140*K140</f>
        <v>26258.099314490115</v>
      </c>
    </row>
    <row r="142" spans="2:12" ht="17.25" thickTop="1" thickBot="1" x14ac:dyDescent="0.25">
      <c r="B142" s="239" t="s">
        <v>107</v>
      </c>
      <c r="C142" s="257"/>
      <c r="D142" s="257"/>
      <c r="E142" s="257"/>
      <c r="F142" s="257"/>
      <c r="G142" s="257"/>
      <c r="H142" s="257"/>
      <c r="I142" s="257"/>
      <c r="J142" s="257"/>
      <c r="K142" s="257"/>
      <c r="L142" s="42">
        <f>L141*12</f>
        <v>315097.19177388138</v>
      </c>
    </row>
    <row r="143" spans="2:12" ht="16.5" thickTop="1" x14ac:dyDescent="0.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43" t="s">
        <v>117</v>
      </c>
    </row>
    <row r="144" spans="2:12" ht="15.75" x14ac:dyDescent="0.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56">
        <f>E140/L129</f>
        <v>2.4900428358662405</v>
      </c>
    </row>
  </sheetData>
  <mergeCells count="132">
    <mergeCell ref="B141:K141"/>
    <mergeCell ref="B142:K142"/>
    <mergeCell ref="B139:D139"/>
    <mergeCell ref="E139:F139"/>
    <mergeCell ref="G139:H139"/>
    <mergeCell ref="I139:J139"/>
    <mergeCell ref="B140:D140"/>
    <mergeCell ref="E140:F140"/>
    <mergeCell ref="G140:H140"/>
    <mergeCell ref="I140:J140"/>
    <mergeCell ref="C132:K132"/>
    <mergeCell ref="C133:K133"/>
    <mergeCell ref="B134:K134"/>
    <mergeCell ref="C135:K135"/>
    <mergeCell ref="B136:K136"/>
    <mergeCell ref="B138:L138"/>
    <mergeCell ref="B121:L126"/>
    <mergeCell ref="B127:L127"/>
    <mergeCell ref="B128:K128"/>
    <mergeCell ref="C129:K129"/>
    <mergeCell ref="C130:K130"/>
    <mergeCell ref="C131:K131"/>
    <mergeCell ref="B110:K110"/>
    <mergeCell ref="B111:L111"/>
    <mergeCell ref="B112:K112"/>
    <mergeCell ref="B115:B119"/>
    <mergeCell ref="G116:I116"/>
    <mergeCell ref="K116:K119"/>
    <mergeCell ref="G117:I117"/>
    <mergeCell ref="G118:I118"/>
    <mergeCell ref="G119:I119"/>
    <mergeCell ref="C106:E106"/>
    <mergeCell ref="F106:K106"/>
    <mergeCell ref="C107:E107"/>
    <mergeCell ref="F107:K107"/>
    <mergeCell ref="B108:B109"/>
    <mergeCell ref="C108:D109"/>
    <mergeCell ref="E108:K108"/>
    <mergeCell ref="E109:K109"/>
    <mergeCell ref="C100:K100"/>
    <mergeCell ref="C101:K101"/>
    <mergeCell ref="C102:K102"/>
    <mergeCell ref="B103:L103"/>
    <mergeCell ref="B104:K104"/>
    <mergeCell ref="C105:K105"/>
    <mergeCell ref="B94:L94"/>
    <mergeCell ref="B95:L95"/>
    <mergeCell ref="C96:K96"/>
    <mergeCell ref="C97:K97"/>
    <mergeCell ref="B98:L98"/>
    <mergeCell ref="B99:L99"/>
    <mergeCell ref="C88:J88"/>
    <mergeCell ref="C89:J89"/>
    <mergeCell ref="C90:J90"/>
    <mergeCell ref="C91:J91"/>
    <mergeCell ref="C92:J92"/>
    <mergeCell ref="B93:J93"/>
    <mergeCell ref="C80:J80"/>
    <mergeCell ref="B81:J81"/>
    <mergeCell ref="B82:L84"/>
    <mergeCell ref="B85:L85"/>
    <mergeCell ref="B86:L86"/>
    <mergeCell ref="C87:J87"/>
    <mergeCell ref="B74:L74"/>
    <mergeCell ref="C75:J75"/>
    <mergeCell ref="C76:J76"/>
    <mergeCell ref="C77:J77"/>
    <mergeCell ref="C78:J78"/>
    <mergeCell ref="C79:J79"/>
    <mergeCell ref="B68:L68"/>
    <mergeCell ref="C69:J69"/>
    <mergeCell ref="C70:J70"/>
    <mergeCell ref="C71:K71"/>
    <mergeCell ref="C72:J72"/>
    <mergeCell ref="B73:L73"/>
    <mergeCell ref="C61:K61"/>
    <mergeCell ref="C62:K62"/>
    <mergeCell ref="C63:K63"/>
    <mergeCell ref="C64:K64"/>
    <mergeCell ref="C65:K65"/>
    <mergeCell ref="B66:L67"/>
    <mergeCell ref="B55:L55"/>
    <mergeCell ref="C56:K56"/>
    <mergeCell ref="C57:K57"/>
    <mergeCell ref="C58:K58"/>
    <mergeCell ref="C59:K59"/>
    <mergeCell ref="C60:K60"/>
    <mergeCell ref="C48:J48"/>
    <mergeCell ref="C49:F49"/>
    <mergeCell ref="I49:J49"/>
    <mergeCell ref="H50:J50"/>
    <mergeCell ref="B51:J51"/>
    <mergeCell ref="B52:L54"/>
    <mergeCell ref="B42:L42"/>
    <mergeCell ref="C43:J43"/>
    <mergeCell ref="C44:J44"/>
    <mergeCell ref="C45:J45"/>
    <mergeCell ref="C46:J46"/>
    <mergeCell ref="C47:J47"/>
    <mergeCell ref="B35:L35"/>
    <mergeCell ref="B36:L36"/>
    <mergeCell ref="C37:J37"/>
    <mergeCell ref="C38:J38"/>
    <mergeCell ref="C39:J39"/>
    <mergeCell ref="B40:L41"/>
    <mergeCell ref="C28:K28"/>
    <mergeCell ref="C29:K29"/>
    <mergeCell ref="C30:K30"/>
    <mergeCell ref="B31:L31"/>
    <mergeCell ref="B32:K32"/>
    <mergeCell ref="B33:L34"/>
    <mergeCell ref="C19:K19"/>
    <mergeCell ref="B20:L22"/>
    <mergeCell ref="B23:K23"/>
    <mergeCell ref="I25:K25"/>
    <mergeCell ref="B26:B27"/>
    <mergeCell ref="C26:E27"/>
    <mergeCell ref="L26:L27"/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Bombeiro Civil</vt:lpstr>
      <vt:lpstr>RESUMO M.O.</vt:lpstr>
      <vt:lpstr>COMPOSIÇÃO M.O. 23-01-20</vt:lpstr>
      <vt:lpstr>Plan. custo CBO252210 Contador </vt:lpstr>
      <vt:lpstr>Plan. custo CBO211205 Estatíst.</vt:lpstr>
      <vt:lpstr>Plan. custo CBO351430 Aux.Juríd</vt:lpstr>
      <vt:lpstr>'Bombeiro Civil'!Area_de_impressao</vt:lpstr>
      <vt:lpstr>'COMPOSIÇÃO M.O. 23-01-20'!Area_de_impressao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Flavio Azevedo Mineiro</cp:lastModifiedBy>
  <cp:revision>11</cp:revision>
  <cp:lastPrinted>2020-11-03T21:28:55Z</cp:lastPrinted>
  <dcterms:created xsi:type="dcterms:W3CDTF">2017-04-19T09:28:32Z</dcterms:created>
  <dcterms:modified xsi:type="dcterms:W3CDTF">2020-11-05T18:00:04Z</dcterms:modified>
  <dc:language>pt-BR</dc:language>
</cp:coreProperties>
</file>